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C526F0A1-2C0D-48A5-96CE-E3C3CCAE5208}" xr6:coauthVersionLast="47" xr6:coauthVersionMax="47" xr10:uidLastSave="{00000000-0000-0000-0000-000000000000}"/>
  <bookViews>
    <workbookView xWindow="1995" yWindow="945" windowWidth="25605" windowHeight="1432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6" i="44" l="1"/>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P75" i="44"/>
  <c r="M13" i="44"/>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N13" i="44"/>
  <c r="O13" i="44" s="1"/>
  <c r="P13" i="44" s="1"/>
  <c r="Q13" i="44" s="1"/>
  <c r="R13" i="44" s="1"/>
  <c r="S13" i="44" s="1"/>
  <c r="T13" i="44" s="1"/>
  <c r="U13" i="44" s="1"/>
  <c r="V13" i="44" s="1"/>
  <c r="W13" i="44" s="1"/>
  <c r="X13" i="44" s="1"/>
  <c r="Y13" i="44" s="1"/>
  <c r="Z13" i="44" s="1"/>
  <c r="AA13" i="44" s="1"/>
  <c r="AB13" i="44" s="1"/>
  <c r="AC13" i="44" s="1"/>
  <c r="AD13" i="44" s="1"/>
  <c r="AE13" i="44" s="1"/>
  <c r="AF13" i="44" s="1"/>
  <c r="AG13"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3" i="44" l="1"/>
  <c r="AO54" i="44" s="1"/>
  <c r="AO51" i="44"/>
  <c r="AO52" i="44" s="1"/>
  <c r="B58" i="44"/>
  <c r="B59" i="44" s="1"/>
  <c r="B60" i="44" s="1"/>
  <c r="M37" i="44"/>
  <c r="N37"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L31" i="44" l="1"/>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38" i="44"/>
  <c r="M83" i="44"/>
  <c r="N83"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X67" i="56"/>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32" i="57" l="1"/>
  <c r="H43" i="56"/>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H33" i="57" s="1"/>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F28" i="56" l="1"/>
  <c r="G28" i="56" s="1"/>
  <c r="Y144" i="57"/>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H28" i="57" s="1"/>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Q32" i="56" l="1"/>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N63" i="56" s="1"/>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I28" i="57" l="1"/>
  <c r="V31" i="57"/>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J28" i="57" l="1"/>
  <c r="T32" i="56"/>
  <c r="Z32" i="56"/>
  <c r="AB32" i="56" s="1"/>
  <c r="AC32" i="56" s="1"/>
  <c r="AD32" i="56" s="1"/>
  <c r="S32" i="56"/>
  <c r="AA32" i="56" s="1"/>
  <c r="R34" i="56"/>
  <c r="Y34" i="56"/>
  <c r="Y36" i="56" s="1"/>
  <c r="Z29" i="56"/>
  <c r="AB29" i="56" s="1"/>
  <c r="AC29" i="56" s="1"/>
  <c r="AD29" i="56" s="1"/>
  <c r="S29" i="56"/>
  <c r="AA29" i="56" s="1"/>
  <c r="T29" i="56"/>
  <c r="Z31" i="56"/>
  <c r="AB31" i="56" s="1"/>
  <c r="AC31" i="56" s="1"/>
  <c r="AD31" i="56" s="1"/>
  <c r="T31" i="56"/>
  <c r="S31" i="56"/>
  <c r="AA31" i="56" s="1"/>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Z34" i="56"/>
  <c r="AB34" i="56" s="1"/>
  <c r="AC34" i="56" s="1"/>
  <c r="AD34" i="56" s="1"/>
  <c r="T34" i="56"/>
  <c r="S34" i="56"/>
  <c r="AA34" i="56" s="1"/>
  <c r="S36" i="56"/>
  <c r="AA28" i="56"/>
  <c r="AA36" i="56" s="1"/>
  <c r="V31" i="56"/>
  <c r="N31" i="56" s="1"/>
  <c r="L31" i="56"/>
  <c r="U31" i="56"/>
  <c r="M31" i="56" s="1"/>
  <c r="V35" i="56"/>
  <c r="N35" i="56" s="1"/>
  <c r="U35" i="56"/>
  <c r="M35" i="56" s="1"/>
  <c r="L35" i="56"/>
  <c r="V28" i="56"/>
  <c r="U28" i="56"/>
  <c r="L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AB36" i="56"/>
  <c r="U34" i="56"/>
  <c r="M34" i="56" s="1"/>
  <c r="V34" i="56"/>
  <c r="N34" i="56" s="1"/>
  <c r="L34" i="56"/>
  <c r="L36" i="56" s="1"/>
  <c r="M28" i="56"/>
  <c r="M36" i="56" s="1"/>
  <c r="U36" i="56"/>
  <c r="N28" i="56"/>
  <c r="N36" i="56" s="1"/>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D28" i="56" l="1"/>
  <c r="AD36" i="56" s="1"/>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F33" i="57" s="1"/>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G33" i="57" s="1"/>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G28" i="57" l="1"/>
  <c r="P12" i="55"/>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I33" i="57" s="1"/>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9" i="56" l="1"/>
  <c r="L97" i="56"/>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57" i="56"/>
  <c r="M52" i="56"/>
  <c r="M55" i="56"/>
  <c r="M58" i="56"/>
  <c r="M53" i="56"/>
  <c r="M56" i="56"/>
  <c r="M99" i="56" s="1"/>
  <c r="M54" i="56"/>
  <c r="M97" i="56" s="1"/>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4" i="56" l="1"/>
  <c r="M98" i="56"/>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94" i="56" s="1"/>
  <c r="N59" i="56"/>
  <c r="N52" i="56"/>
  <c r="N95" i="56" s="1"/>
  <c r="N53" i="56"/>
  <c r="N96" i="56" s="1"/>
  <c r="N56" i="56"/>
  <c r="N99" i="56" s="1"/>
  <c r="N58" i="56"/>
  <c r="N54" i="56"/>
  <c r="N97" i="56" s="1"/>
  <c r="N57" i="56"/>
  <c r="N100" i="56" s="1"/>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101" i="56" l="1"/>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K167" i="57" l="1"/>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a="1"/>
  <c r="N122" i="56" s="1"/>
  <c r="H47" i="56" l="1"/>
  <c r="P40" i="56"/>
  <c r="N187" i="56"/>
  <c r="O177" i="56" a="1"/>
  <c r="O177" i="56" s="1"/>
  <c r="P177" i="56" a="1"/>
  <c r="P177" i="56" s="1"/>
  <c r="O122" i="56" a="1"/>
  <c r="O122" i="56" s="1"/>
  <c r="L148" i="56" s="1"/>
  <c r="K148" i="56"/>
  <c r="Q39" i="56"/>
  <c r="X39" i="56"/>
  <c r="X46" i="56" s="1"/>
  <c r="X77" i="56" s="1"/>
  <c r="P46" i="56"/>
  <c r="P77" i="56" s="1"/>
  <c r="P47" i="56" l="1"/>
  <c r="P87" i="56" s="1"/>
  <c r="P89" i="56" s="1"/>
  <c r="P73" i="56" s="1"/>
  <c r="X40" i="56"/>
  <c r="X47" i="56" s="1"/>
  <c r="X87" i="56" s="1"/>
  <c r="X89" i="56" s="1"/>
  <c r="H87" i="56"/>
  <c r="H89" i="56" s="1"/>
  <c r="H103" i="56"/>
  <c r="Y39" i="56"/>
  <c r="Y46" i="56" s="1"/>
  <c r="Y77" i="56" s="1"/>
  <c r="Q40" i="56"/>
  <c r="Y40" i="56" s="1"/>
  <c r="Y47" i="56" s="1"/>
  <c r="Y87" i="56" s="1"/>
  <c r="R39" i="56"/>
  <c r="L187" i="56"/>
  <c r="H98" i="47"/>
  <c r="M187" i="56"/>
  <c r="I98" i="47"/>
  <c r="P93" i="56"/>
  <c r="X93" i="56" s="1"/>
  <c r="R122" i="56" l="1" a="1"/>
  <c r="R122" i="56" s="1"/>
  <c r="O148" i="56" s="1"/>
  <c r="Q122" i="56" a="1"/>
  <c r="Q122" i="56" s="1"/>
  <c r="N148" i="56" s="1"/>
  <c r="Z39" i="56"/>
  <c r="R46" i="56"/>
  <c r="R77" i="56" s="1"/>
  <c r="J39" i="56"/>
  <c r="R40" i="56"/>
  <c r="S39" i="56"/>
  <c r="T39" i="56"/>
  <c r="Y89" i="56"/>
  <c r="K98" i="47" l="1"/>
  <c r="O187" i="56"/>
  <c r="P187" i="56"/>
  <c r="L98" i="47"/>
  <c r="R93" i="56"/>
  <c r="Z93" i="56" s="1"/>
  <c r="V39" i="56"/>
  <c r="U39" i="56"/>
  <c r="L39" i="56"/>
  <c r="I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Z89" i="56" l="1"/>
  <c r="S93" i="56"/>
  <c r="AA93" i="56" s="1"/>
  <c r="T89" i="56"/>
  <c r="T93" i="56"/>
  <c r="I46" i="56"/>
  <c r="I40" i="56"/>
  <c r="I47" i="56" s="1"/>
  <c r="V40" i="56"/>
  <c r="V47" i="56" s="1"/>
  <c r="V87" i="56" s="1"/>
  <c r="N39" i="56"/>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N40" i="56"/>
  <c r="N47" i="56" s="1"/>
  <c r="N46" i="56"/>
  <c r="I87" i="56"/>
  <c r="I103" i="56"/>
  <c r="Q47" i="56"/>
  <c r="Q87" i="56" s="1"/>
  <c r="R177" i="56" a="1"/>
  <c r="R177" i="56" s="1"/>
  <c r="Q46" i="56"/>
  <c r="Q77" i="56" s="1"/>
  <c r="I93" i="56"/>
  <c r="Q177" i="56" a="1"/>
  <c r="Q177" i="56" s="1"/>
  <c r="K87" i="56"/>
  <c r="K103" i="56"/>
  <c r="V122" i="56" s="1" a="1"/>
  <c r="V122" i="56" s="1"/>
  <c r="S148" i="56" s="1"/>
  <c r="J93" i="56"/>
  <c r="AD39" i="56"/>
  <c r="AC46" i="56"/>
  <c r="AC77" i="56" s="1"/>
  <c r="AC40" i="56"/>
  <c r="AC47" i="56" s="1"/>
  <c r="AC87" i="56" s="1"/>
  <c r="AB93" i="56"/>
  <c r="AB89" i="56"/>
  <c r="S187" i="56"/>
  <c r="O98" i="47"/>
  <c r="T122" i="56" l="1"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E148"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M148" i="56"/>
  <c r="AU122" i="56" a="1"/>
  <c r="AU122" i="56" s="1"/>
  <c r="AV122" i="56" s="1" a="1"/>
  <c r="AV122" i="56" s="1"/>
  <c r="AW122" i="56" s="1" a="1"/>
  <c r="AW122" i="56" s="1"/>
  <c r="AX122" i="56" s="1" a="1"/>
  <c r="AX122" i="56" s="1"/>
  <c r="X112" i="56" a="1"/>
  <c r="X112" i="56" s="1"/>
  <c r="AI122" i="56" l="1" a="1"/>
  <c r="AI122" i="56" s="1"/>
  <c r="AJ122" i="56" s="1" a="1"/>
  <c r="AJ122" i="56" s="1"/>
  <c r="AB98" i="47"/>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W148" i="56"/>
  <c r="AA122" i="56" a="1"/>
  <c r="AA122" i="56" s="1"/>
  <c r="AN187" i="56"/>
  <c r="AJ98" i="47"/>
  <c r="U138" i="56"/>
  <c r="R88" i="47" s="1"/>
  <c r="Y112" i="56" a="1"/>
  <c r="Y112" i="56" s="1"/>
  <c r="AG112" i="56" a="1"/>
  <c r="AG112" i="56" s="1"/>
  <c r="S98" i="47"/>
  <c r="W187" i="56"/>
  <c r="AF148" i="56" l="1"/>
  <c r="AG187" i="56" s="1"/>
  <c r="AM138" i="56"/>
  <c r="AJ88" i="47" s="1"/>
  <c r="AU112" i="56" a="1"/>
  <c r="AU112" i="56" s="1"/>
  <c r="AV112" i="56" s="1" a="1"/>
  <c r="AV112" i="56" s="1"/>
  <c r="AW112" i="56" s="1" a="1"/>
  <c r="AW112" i="56" s="1"/>
  <c r="AX112" i="56" s="1" a="1"/>
  <c r="AX112" i="56" s="1"/>
  <c r="X187" i="56"/>
  <c r="T98" i="47"/>
  <c r="AC98" i="47"/>
  <c r="AN138" i="56"/>
  <c r="AK88" i="47" s="1"/>
  <c r="AZ112" i="56" a="1"/>
  <c r="AZ112" i="56" s="1"/>
  <c r="AG148" i="56"/>
  <c r="AK122" i="56" a="1"/>
  <c r="AK122" i="56" s="1"/>
  <c r="AD138" i="56"/>
  <c r="AA88" i="47" s="1"/>
  <c r="AH112" i="56" a="1"/>
  <c r="AH112" i="56" s="1"/>
  <c r="X148" i="56"/>
  <c r="AB122" i="56" a="1"/>
  <c r="AB122" i="56" s="1"/>
  <c r="V138" i="56"/>
  <c r="S88" i="47" s="1"/>
  <c r="Z112" i="56" a="1"/>
  <c r="Z112" i="56" s="1"/>
  <c r="AE138" i="56" l="1"/>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<sst xmlns="http://schemas.openxmlformats.org/spreadsheetml/2006/main" count="4343" uniqueCount="722">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</sst>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5">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0" fillId="0" borderId="0" xfId="0"/>
    <xf numFmtId="174" fontId="34" fillId="0" borderId="0" xfId="0" applyNumberFormat="1" applyFont="1"/>
    <xf numFmtId="0" fontId="0" fillId="0" borderId="0" xfId="0"/>
    <xf numFmtId="2" fontId="0" fillId="0" borderId="0" xfId="45" applyNumberFormat="1" applyFont="1"/>
    <xf numFmtId="0" fontId="0" fillId="0" borderId="0" xfId="0"/>
    <xf numFmtId="2" fontId="145" fillId="15" borderId="5" xfId="65" applyNumberFormat="1"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30.051071446100934</c:v>
                </c:pt>
                <c:pt idx="3">
                  <c:v>26.029101427480327</c:v>
                </c:pt>
                <c:pt idx="4" formatCode="0.000">
                  <c:v>22.782789671945572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20.774557769326773</c:v>
                </c:pt>
                <c:pt idx="3">
                  <c:v>24.195443189995817</c:v>
                </c:pt>
                <c:pt idx="4" formatCode="0.000">
                  <c:v>26.925737718011948</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15.130460784572298</c:v>
                </c:pt>
                <c:pt idx="3">
                  <c:v>21.150761382523854</c:v>
                </c:pt>
                <c:pt idx="4" formatCode="0.000">
                  <c:v>25.809381610042475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30.051071446100934</c:v>
                </c:pt>
                <c:pt idx="3">
                  <c:v>26.029101427480327</c:v>
                </c:pt>
                <c:pt idx="4">
                  <c:v>22.782789671945572</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20.774557769326773</c:v>
                </c:pt>
                <c:pt idx="3">
                  <c:v>24.195443189995817</c:v>
                </c:pt>
                <c:pt idx="4">
                  <c:v>26.925737718011948</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15.130460784572298</c:v>
                </c:pt>
                <c:pt idx="3">
                  <c:v>21.150761382523854</c:v>
                </c:pt>
                <c:pt idx="4">
                  <c:v>25.809381610042475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22.086360139114177</c:v>
                </c:pt>
                <c:pt idx="8">
                  <c:v>21.882925495038553</c:v>
                </c:pt>
                <c:pt idx="9">
                  <c:v>21.791361662599748</c:v>
                </c:pt>
                <c:pt idx="10">
                  <c:v>21.705029890836208</c:v>
                </c:pt>
                <c:pt idx="11">
                  <c:v>21.593216902384526</c:v>
                </c:pt>
                <c:pt idx="12">
                  <c:v>21.486334570016695</c:v>
                </c:pt>
                <c:pt idx="13">
                  <c:v>21.409260189910999</c:v>
                </c:pt>
                <c:pt idx="14">
                  <c:v>21.444316675347142</c:v>
                </c:pt>
                <c:pt idx="15">
                  <c:v>21.382800445685422</c:v>
                </c:pt>
                <c:pt idx="16">
                  <c:v>21.19992016718264</c:v>
                </c:pt>
                <c:pt idx="17">
                  <c:v>19.684906363971081</c:v>
                </c:pt>
                <c:pt idx="18">
                  <c:v>18.362568977808593</c:v>
                </c:pt>
                <c:pt idx="19">
                  <c:v>16.964245902583709</c:v>
                </c:pt>
                <c:pt idx="20">
                  <c:v>16.072416023410263</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4.7189943099330757E-2</c:v>
                </c:pt>
                <c:pt idx="8">
                  <c:v>4.6755282556901229E-2</c:v>
                </c:pt>
                <c:pt idx="9">
                  <c:v>4.655964633547189E-2</c:v>
                </c:pt>
                <c:pt idx="10">
                  <c:v>4.6375188988424881E-2</c:v>
                </c:pt>
                <c:pt idx="11">
                  <c:v>4.6136288213033803E-2</c:v>
                </c:pt>
                <c:pt idx="12">
                  <c:v>4.5907922327890538E-2</c:v>
                </c:pt>
                <c:pt idx="13">
                  <c:v>4.574324441859743E-2</c:v>
                </c:pt>
                <c:pt idx="14">
                  <c:v>4.58181464641393E-2</c:v>
                </c:pt>
                <c:pt idx="15">
                  <c:v>4.5686710258302878E-2</c:v>
                </c:pt>
                <c:pt idx="16">
                  <c:v>4.5295966383704346E-2</c:v>
                </c:pt>
                <c:pt idx="17">
                  <c:v>4.2058972387502967E-2</c:v>
                </c:pt>
                <c:pt idx="18">
                  <c:v>3.9233652795769264E-2</c:v>
                </c:pt>
                <c:pt idx="19">
                  <c:v>3.6245981403166955E-2</c:v>
                </c:pt>
                <c:pt idx="20">
                  <c:v>3.4340488556568557E-2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15.378327243789924</c:v>
                </c:pt>
                <c:pt idx="8">
                  <c:v>15.236679434480756</c:v>
                </c:pt>
                <c:pt idx="9">
                  <c:v>15.172925218300708</c:v>
                </c:pt>
                <c:pt idx="10">
                  <c:v>15.112813989951919</c:v>
                </c:pt>
                <c:pt idx="11">
                  <c:v>15.034960658045458</c:v>
                </c:pt>
                <c:pt idx="12">
                  <c:v>14.960540451484524</c:v>
                </c:pt>
                <c:pt idx="13">
                  <c:v>14.906874975058713</c:v>
                </c:pt>
                <c:pt idx="14">
                  <c:v>14.931284162523669</c:v>
                </c:pt>
                <c:pt idx="15">
                  <c:v>14.888451540734318</c:v>
                </c:pt>
                <c:pt idx="16">
                  <c:v>14.761115358967066</c:v>
                </c:pt>
                <c:pt idx="17">
                  <c:v>13.706239050788724</c:v>
                </c:pt>
                <c:pt idx="18">
                  <c:v>12.78551979587214</c:v>
                </c:pt>
                <c:pt idx="19">
                  <c:v>11.811893100123921</c:v>
                </c:pt>
                <c:pt idx="20">
                  <c:v>11.190928321802192</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11.759256482173548</c:v>
                </c:pt>
                <c:pt idx="8">
                  <c:v>11.650943471701154</c:v>
                </c:pt>
                <c:pt idx="9">
                  <c:v>11.6021929042307</c:v>
                </c:pt>
                <c:pt idx="10">
                  <c:v>11.556227999179185</c:v>
                </c:pt>
                <c:pt idx="11">
                  <c:v>11.496696342493342</c:v>
                </c:pt>
                <c:pt idx="12">
                  <c:v>11.439789873894181</c:v>
                </c:pt>
                <c:pt idx="13">
                  <c:v>11.398753804656938</c:v>
                </c:pt>
                <c:pt idx="14">
                  <c:v>11.417418636752885</c:v>
                </c:pt>
                <c:pt idx="15">
                  <c:v>11.38466606376883</c:v>
                </c:pt>
                <c:pt idx="16">
                  <c:v>11.287296642691745</c:v>
                </c:pt>
                <c:pt idx="17">
                  <c:v>10.480670481849273</c:v>
                </c:pt>
                <c:pt idx="18">
                  <c:v>9.7766294184096871</c:v>
                </c:pt>
                <c:pt idx="19">
                  <c:v>9.0321319284230661</c:v>
                </c:pt>
                <c:pt idx="20">
                  <c:v>8.5573023855916119</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6.2273241350172457</c:v>
                </c:pt>
                <c:pt idx="8">
                  <c:v>6.1699650472829468</c:v>
                </c:pt>
                <c:pt idx="9">
                  <c:v>6.1441483142382367</c:v>
                </c:pt>
                <c:pt idx="10">
                  <c:v>6.1198067784425856</c:v>
                </c:pt>
                <c:pt idx="11">
                  <c:v>6.0882807271961221</c:v>
                </c:pt>
                <c:pt idx="12">
                  <c:v>6.0581448911521196</c:v>
                </c:pt>
                <c:pt idx="13">
                  <c:v>6.0364135083257713</c:v>
                </c:pt>
                <c:pt idx="14">
                  <c:v>6.0462978032693622</c:v>
                </c:pt>
                <c:pt idx="15">
                  <c:v>6.0289530937176385</c:v>
                </c:pt>
                <c:pt idx="16">
                  <c:v>5.9773893790554755</c:v>
                </c:pt>
                <c:pt idx="17">
                  <c:v>5.5502260999004172</c:v>
                </c:pt>
                <c:pt idx="18">
                  <c:v>5.1773885898888858</c:v>
                </c:pt>
                <c:pt idx="19">
                  <c:v>4.7831266571823639</c:v>
                </c:pt>
                <c:pt idx="20">
                  <c:v>4.5316721985968185</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5.6523762777513182</c:v>
                </c:pt>
                <c:pt idx="8">
                  <c:v>5.6003129613423184</c:v>
                </c:pt>
                <c:pt idx="9">
                  <c:v>5.5768798002819535</c:v>
                </c:pt>
                <c:pt idx="10">
                  <c:v>5.5547856364786439</c:v>
                </c:pt>
                <c:pt idx="11">
                  <c:v>5.5261702793311569</c:v>
                </c:pt>
                <c:pt idx="12">
                  <c:v>5.4988167835001827</c:v>
                </c:pt>
                <c:pt idx="13">
                  <c:v>5.4790917860362374</c:v>
                </c:pt>
                <c:pt idx="14">
                  <c:v>5.4880634973282971</c:v>
                </c:pt>
                <c:pt idx="15">
                  <c:v>5.472320166374419</c:v>
                </c:pt>
                <c:pt idx="16">
                  <c:v>5.4255171557666628</c:v>
                </c:pt>
                <c:pt idx="17">
                  <c:v>5.0377924230447118</c:v>
                </c:pt>
                <c:pt idx="18">
                  <c:v>4.6993777442270952</c:v>
                </c:pt>
                <c:pt idx="19">
                  <c:v>4.341516687482124</c:v>
                </c:pt>
                <c:pt idx="20">
                  <c:v>4.1132781718970026</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7.6868273099616831</c:v>
                </c:pt>
                <c:pt idx="8">
                  <c:v>7.6160249247781033</c:v>
                </c:pt>
                <c:pt idx="9">
                  <c:v>7.5841575023797478</c:v>
                </c:pt>
                <c:pt idx="10">
                  <c:v>7.5541110204456734</c:v>
                </c:pt>
                <c:pt idx="11">
                  <c:v>7.515196182155198</c:v>
                </c:pt>
                <c:pt idx="12">
                  <c:v>7.4779973849689449</c:v>
                </c:pt>
                <c:pt idx="13">
                  <c:v>7.4511727997424462</c:v>
                </c:pt>
                <c:pt idx="14">
                  <c:v>7.4633736851732957</c:v>
                </c:pt>
                <c:pt idx="15">
                  <c:v>7.4419638815120681</c:v>
                </c:pt>
                <c:pt idx="16">
                  <c:v>7.378315135843061</c:v>
                </c:pt>
                <c:pt idx="17">
                  <c:v>6.8510372410634925</c:v>
                </c:pt>
                <c:pt idx="18">
                  <c:v>6.3908174914572173</c:v>
                </c:pt>
                <c:pt idx="19">
                  <c:v>5.9041520592589656</c:v>
                </c:pt>
                <c:pt idx="20">
                  <c:v>5.5937640085393854</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16.812403690628138</c:v>
                </c:pt>
                <c:pt idx="8">
                  <c:v>17.659764941987145</c:v>
                </c:pt>
                <c:pt idx="9">
                  <c:v>18.353754853716158</c:v>
                </c:pt>
                <c:pt idx="10">
                  <c:v>18.864610557355462</c:v>
                </c:pt>
                <c:pt idx="11">
                  <c:v>19.250923122721321</c:v>
                </c:pt>
                <c:pt idx="12">
                  <c:v>19.621219484526087</c:v>
                </c:pt>
                <c:pt idx="13">
                  <c:v>19.949883868962484</c:v>
                </c:pt>
                <c:pt idx="14">
                  <c:v>20.313071011322766</c:v>
                </c:pt>
                <c:pt idx="15">
                  <c:v>20.594634759657339</c:v>
                </c:pt>
                <c:pt idx="16">
                  <c:v>20.932364932847833</c:v>
                </c:pt>
                <c:pt idx="17">
                  <c:v>22.816378742453562</c:v>
                </c:pt>
                <c:pt idx="18">
                  <c:v>24.379235995712513</c:v>
                </c:pt>
                <c:pt idx="19">
                  <c:v>25.837995733510013</c:v>
                </c:pt>
                <c:pt idx="20">
                  <c:v>27.130270317077191</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6.7759632749299747E-2</c:v>
                </c:pt>
                <c:pt idx="8">
                  <c:v>7.1174783149838827E-2</c:v>
                </c:pt>
                <c:pt idx="9">
                  <c:v>7.3971795547101815E-2</c:v>
                </c:pt>
                <c:pt idx="10">
                  <c:v>7.6030715586345249E-2</c:v>
                </c:pt>
                <c:pt idx="11">
                  <c:v>7.7587684954754016E-2</c:v>
                </c:pt>
                <c:pt idx="12">
                  <c:v>7.9080103644312338E-2</c:v>
                </c:pt>
                <c:pt idx="13">
                  <c:v>8.0404731484387287E-2</c:v>
                </c:pt>
                <c:pt idx="14">
                  <c:v>8.1868497632193893E-2</c:v>
                </c:pt>
                <c:pt idx="15">
                  <c:v>8.3003294091625934E-2</c:v>
                </c:pt>
                <c:pt idx="16">
                  <c:v>8.4364460104817851E-2</c:v>
                </c:pt>
                <c:pt idx="17">
                  <c:v>9.1957668439724527E-2</c:v>
                </c:pt>
                <c:pt idx="18">
                  <c:v>9.8256508003007059E-2</c:v>
                </c:pt>
                <c:pt idx="19">
                  <c:v>0.10413579962135687</c:v>
                </c:pt>
                <c:pt idx="20">
                  <c:v>0.10934410015976101</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9.9094347818164987</c:v>
                </c:pt>
                <c:pt idx="8">
                  <c:v>10.408879787509601</c:v>
                </c:pt>
                <c:pt idx="9">
                  <c:v>10.817925864207769</c:v>
                </c:pt>
                <c:pt idx="10">
                  <c:v>11.119030416018798</c:v>
                </c:pt>
                <c:pt idx="11">
                  <c:v>11.346727730592749</c:v>
                </c:pt>
                <c:pt idx="12">
                  <c:v>11.564984900404447</c:v>
                </c:pt>
                <c:pt idx="13">
                  <c:v>11.758703677481746</c:v>
                </c:pt>
                <c:pt idx="14">
                  <c:v>11.972770587070629</c:v>
                </c:pt>
                <c:pt idx="15">
                  <c:v>12.138727677584734</c:v>
                </c:pt>
                <c:pt idx="16">
                  <c:v>12.337789940582166</c:v>
                </c:pt>
                <c:pt idx="17">
                  <c:v>13.448250545613721</c:v>
                </c:pt>
                <c:pt idx="18">
                  <c:v>14.369417578564011</c:v>
                </c:pt>
                <c:pt idx="19">
                  <c:v>15.229228272504347</c:v>
                </c:pt>
                <c:pt idx="20">
                  <c:v>15.990910595966305</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9.8208632157201201</c:v>
                </c:pt>
                <c:pt idx="8">
                  <c:v>10.315844129635311</c:v>
                </c:pt>
                <c:pt idx="9">
                  <c:v>10.721234109652242</c:v>
                </c:pt>
                <c:pt idx="10">
                  <c:v>11.019647357438386</c:v>
                </c:pt>
                <c:pt idx="11">
                  <c:v>11.245309489563306</c:v>
                </c:pt>
                <c:pt idx="12">
                  <c:v>11.461615853928718</c:v>
                </c:pt>
                <c:pt idx="13">
                  <c:v>11.653603152284395</c:v>
                </c:pt>
                <c:pt idx="14">
                  <c:v>11.865756709411796</c:v>
                </c:pt>
                <c:pt idx="15">
                  <c:v>12.030230458066828</c:v>
                </c:pt>
                <c:pt idx="16">
                  <c:v>12.227513481705751</c:v>
                </c:pt>
                <c:pt idx="17">
                  <c:v>13.328048673528425</c:v>
                </c:pt>
                <c:pt idx="18">
                  <c:v>14.240982219045661</c:v>
                </c:pt>
                <c:pt idx="19">
                  <c:v>15.09310783493811</c:v>
                </c:pt>
                <c:pt idx="20">
                  <c:v>15.847982162006495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4.1535639997420351</c:v>
                </c:pt>
                <c:pt idx="8">
                  <c:v>4.3629076042132429</c:v>
                </c:pt>
                <c:pt idx="9">
                  <c:v>4.5343602749071197</c:v>
                </c:pt>
                <c:pt idx="10">
                  <c:v>4.6605689895409421</c:v>
                </c:pt>
                <c:pt idx="11">
                  <c:v>4.756008879855143</c:v>
                </c:pt>
                <c:pt idx="12">
                  <c:v>4.8474919102373537</c:v>
                </c:pt>
                <c:pt idx="13">
                  <c:v>4.9286896128569602</c:v>
                </c:pt>
                <c:pt idx="14">
                  <c:v>5.0184162853444736</c:v>
                </c:pt>
                <c:pt idx="15">
                  <c:v>5.087977608652861</c:v>
                </c:pt>
                <c:pt idx="16">
                  <c:v>5.1714150465590567</c:v>
                </c:pt>
                <c:pt idx="17">
                  <c:v>5.6368673446713942</c:v>
                </c:pt>
                <c:pt idx="18">
                  <c:v>6.0229767757392825</c:v>
                </c:pt>
                <c:pt idx="19">
                  <c:v>6.3833685461656833</c:v>
                </c:pt>
                <c:pt idx="20">
                  <c:v>6.7026295683762278</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5.3664784471766076</c:v>
                </c:pt>
                <c:pt idx="8">
                  <c:v>5.6369541017033642</c:v>
                </c:pt>
                <c:pt idx="9">
                  <c:v>5.8584739969178594</c:v>
                </c:pt>
                <c:pt idx="10">
                  <c:v>6.021537897454925</c:v>
                </c:pt>
                <c:pt idx="11">
                  <c:v>6.1448479305744028</c:v>
                </c:pt>
                <c:pt idx="12">
                  <c:v>6.2630456303953341</c:v>
                </c:pt>
                <c:pt idx="13">
                  <c:v>6.3679545040988419</c:v>
                </c:pt>
                <c:pt idx="14">
                  <c:v>6.4838829583302005</c:v>
                </c:pt>
                <c:pt idx="15">
                  <c:v>6.5737574233233316</c:v>
                </c:pt>
                <c:pt idx="16">
                  <c:v>6.6815600747906121</c:v>
                </c:pt>
                <c:pt idx="17">
                  <c:v>7.2829327095119778</c:v>
                </c:pt>
                <c:pt idx="18">
                  <c:v>7.7817929510313411</c:v>
                </c:pt>
                <c:pt idx="19">
                  <c:v>8.2474255183044622</c:v>
                </c:pt>
                <c:pt idx="20">
                  <c:v>8.6599164284777181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6.8101721262061217</c:v>
                </c:pt>
                <c:pt idx="8">
                  <c:v>7.1534113251345319</c:v>
                </c:pt>
                <c:pt idx="9">
                  <c:v>7.4345246531091469</c:v>
                </c:pt>
                <c:pt idx="10">
                  <c:v>7.6414561149903024</c:v>
                </c:pt>
                <c:pt idx="11">
                  <c:v>7.7979390970236384</c:v>
                </c:pt>
                <c:pt idx="12">
                  <c:v>7.9479344223800057</c:v>
                </c:pt>
                <c:pt idx="13">
                  <c:v>8.0810659525854778</c:v>
                </c:pt>
                <c:pt idx="14">
                  <c:v>8.2281815583615394</c:v>
                </c:pt>
                <c:pt idx="15">
                  <c:v>8.3422341130076738</c:v>
                </c:pt>
                <c:pt idx="16">
                  <c:v>8.4790379070376005</c:v>
                </c:pt>
                <c:pt idx="17">
                  <c:v>9.2421922166570241</c:v>
                </c:pt>
                <c:pt idx="18">
                  <c:v>9.8752561793856941</c:v>
                </c:pt>
                <c:pt idx="19">
                  <c:v>10.466153536360181</c:v>
                </c:pt>
                <c:pt idx="20">
                  <c:v>10.989613031525623</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10.108824278821082</c:v>
                </c:pt>
                <c:pt idx="8">
                  <c:v>10.618318706167306</c:v>
                </c:pt>
                <c:pt idx="9">
                  <c:v>11.035595271614863</c:v>
                </c:pt>
                <c:pt idx="10">
                  <c:v>11.342758401584311</c:v>
                </c:pt>
                <c:pt idx="11">
                  <c:v>11.575037254260263</c:v>
                </c:pt>
                <c:pt idx="12">
                  <c:v>11.79768601534478</c:v>
                </c:pt>
                <c:pt idx="13">
                  <c:v>11.995302642337057</c:v>
                </c:pt>
                <c:pt idx="14">
                  <c:v>12.213676830228692</c:v>
                </c:pt>
                <c:pt idx="15">
                  <c:v>12.382973172832401</c:v>
                </c:pt>
                <c:pt idx="16">
                  <c:v>12.586040802973928</c:v>
                </c:pt>
                <c:pt idx="17">
                  <c:v>13.718845183039649</c:v>
                </c:pt>
                <c:pt idx="18">
                  <c:v>14.6585471814447</c:v>
                </c:pt>
                <c:pt idx="19">
                  <c:v>15.535658279046656</c:v>
                </c:pt>
                <c:pt idx="20">
                  <c:v>16.312666547801783</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17.623965455182855</c:v>
                </c:pt>
                <c:pt idx="8">
                  <c:v>17.826890822215084</c:v>
                </c:pt>
                <c:pt idx="9">
                  <c:v>18.03215270679722</c:v>
                </c:pt>
                <c:pt idx="10">
                  <c:v>18.505310192020847</c:v>
                </c:pt>
                <c:pt idx="11">
                  <c:v>19.22503471809641</c:v>
                </c:pt>
                <c:pt idx="12">
                  <c:v>19.816086299113287</c:v>
                </c:pt>
                <c:pt idx="13">
                  <c:v>20.41470838460463</c:v>
                </c:pt>
                <c:pt idx="14">
                  <c:v>20.738563460667311</c:v>
                </c:pt>
                <c:pt idx="15">
                  <c:v>21.391607096494159</c:v>
                </c:pt>
                <c:pt idx="16">
                  <c:v>22.224678545857358</c:v>
                </c:pt>
                <c:pt idx="17">
                  <c:v>26.837842013420538</c:v>
                </c:pt>
                <c:pt idx="18">
                  <c:v>31.067716933381817</c:v>
                </c:pt>
                <c:pt idx="19">
                  <c:v>35.149137739669989</c:v>
                </c:pt>
                <c:pt idx="20">
                  <c:v>37.910623999992801</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6.2602608300494769</c:v>
                </c:pt>
                <c:pt idx="8">
                  <c:v>6.3323425491090033</c:v>
                </c:pt>
                <c:pt idx="9">
                  <c:v>6.4052542294694401</c:v>
                </c:pt>
                <c:pt idx="10">
                  <c:v>6.5733258974900499</c:v>
                </c:pt>
                <c:pt idx="11">
                  <c:v>6.8289813724439998</c:v>
                </c:pt>
                <c:pt idx="12">
                  <c:v>7.0389305504872777</c:v>
                </c:pt>
                <c:pt idx="13">
                  <c:v>7.2515688697879943</c:v>
                </c:pt>
                <c:pt idx="14">
                  <c:v>7.3666063880152945</c:v>
                </c:pt>
                <c:pt idx="15">
                  <c:v>7.5985759469704641</c:v>
                </c:pt>
                <c:pt idx="16">
                  <c:v>7.894493717369139</c:v>
                </c:pt>
                <c:pt idx="17">
                  <c:v>9.5331491398415018</c:v>
                </c:pt>
                <c:pt idx="18">
                  <c:v>11.035655505096262</c:v>
                </c:pt>
                <c:pt idx="19">
                  <c:v>12.485429046103789</c:v>
                </c:pt>
                <c:pt idx="20">
                  <c:v>13.46634473798826</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3.9681208688865661</c:v>
                </c:pt>
                <c:pt idx="8">
                  <c:v>4.0138104945156412</c:v>
                </c:pt>
                <c:pt idx="9">
                  <c:v>4.0600261983462351</c:v>
                </c:pt>
                <c:pt idx="10">
                  <c:v>4.1665598894250273</c:v>
                </c:pt>
                <c:pt idx="11">
                  <c:v>4.3286093395917637</c:v>
                </c:pt>
                <c:pt idx="12">
                  <c:v>4.4616874552511279</c:v>
                </c:pt>
                <c:pt idx="13">
                  <c:v>4.5964701065253353</c:v>
                </c:pt>
                <c:pt idx="14">
                  <c:v>4.6693876397040706</c:v>
                </c:pt>
                <c:pt idx="15">
                  <c:v>4.8164235656543228</c:v>
                </c:pt>
                <c:pt idx="16">
                  <c:v>5.003993622569042</c:v>
                </c:pt>
                <c:pt idx="17">
                  <c:v>6.0426696386888556</c:v>
                </c:pt>
                <c:pt idx="18">
                  <c:v>6.9950463887092207</c:v>
                </c:pt>
                <c:pt idx="19">
                  <c:v>7.913997978652171</c:v>
                </c:pt>
                <c:pt idx="20">
                  <c:v>8.5357599360615897</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26.890091846308721</c:v>
                </c:pt>
                <c:pt idx="8">
                  <c:v>27.199708985046239</c:v>
                </c:pt>
                <c:pt idx="9">
                  <c:v>27.512891108728674</c:v>
                </c:pt>
                <c:pt idx="10">
                  <c:v>28.234819908906282</c:v>
                </c:pt>
                <c:pt idx="11">
                  <c:v>29.332952940284951</c:v>
                </c:pt>
                <c:pt idx="12">
                  <c:v>30.234760841569496</c:v>
                </c:pt>
                <c:pt idx="13">
                  <c:v>31.148119580329237</c:v>
                </c:pt>
                <c:pt idx="14">
                  <c:v>31.642247463316991</c:v>
                </c:pt>
                <c:pt idx="15">
                  <c:v>32.638640890873738</c:v>
                </c:pt>
                <c:pt idx="16">
                  <c:v>33.909715090654707</c:v>
                </c:pt>
                <c:pt idx="17">
                  <c:v>40.948334728230648</c:v>
                </c:pt>
                <c:pt idx="18">
                  <c:v>47.40214476237977</c:v>
                </c:pt>
                <c:pt idx="19">
                  <c:v>53.629448181897601</c:v>
                </c:pt>
                <c:pt idx="20">
                  <c:v>57.842837010945871</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4.8474523029060546</c:v>
                </c:pt>
                <c:pt idx="8">
                  <c:v>4.9032667017846654</c:v>
                </c:pt>
                <c:pt idx="9">
                  <c:v>4.9597237572439914</c:v>
                </c:pt>
                <c:pt idx="10">
                  <c:v>5.0898652028350577</c:v>
                </c:pt>
                <c:pt idx="11">
                  <c:v>5.2878246416602721</c:v>
                </c:pt>
                <c:pt idx="12">
                  <c:v>5.4503927285543572</c:v>
                </c:pt>
                <c:pt idx="13">
                  <c:v>5.6150430743726458</c:v>
                </c:pt>
                <c:pt idx="14">
                  <c:v>5.7041190566344131</c:v>
                </c:pt>
                <c:pt idx="15">
                  <c:v>5.8837379899804301</c:v>
                </c:pt>
                <c:pt idx="16">
                  <c:v>6.1128733753152531</c:v>
                </c:pt>
                <c:pt idx="17">
                  <c:v>7.3817189101857803</c:v>
                </c:pt>
                <c:pt idx="18">
                  <c:v>8.545141351855456</c:v>
                </c:pt>
                <c:pt idx="19">
                  <c:v>9.6677316529361956</c:v>
                </c:pt>
                <c:pt idx="20">
                  <c:v>10.427275409764693</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6.9840166034098772</c:v>
                </c:pt>
                <c:pt idx="8">
                  <c:v>7.064431770825526</c:v>
                </c:pt>
                <c:pt idx="9">
                  <c:v>7.1457728522986095</c:v>
                </c:pt>
                <c:pt idx="10">
                  <c:v>7.3332754742955037</c:v>
                </c:pt>
                <c:pt idx="11">
                  <c:v>7.6184875653413826</c:v>
                </c:pt>
                <c:pt idx="12">
                  <c:v>7.8527092032463512</c:v>
                </c:pt>
                <c:pt idx="13">
                  <c:v>8.0899308770445089</c:v>
                </c:pt>
                <c:pt idx="14">
                  <c:v>8.2182680117303466</c:v>
                </c:pt>
                <c:pt idx="15">
                  <c:v>8.477055831472958</c:v>
                </c:pt>
                <c:pt idx="16">
                  <c:v>8.8071849870806886</c:v>
                </c:pt>
                <c:pt idx="17">
                  <c:v>10.635287200151604</c:v>
                </c:pt>
                <c:pt idx="18">
                  <c:v>12.311500010854148</c:v>
                </c:pt>
                <c:pt idx="19">
                  <c:v>13.92888349637593</c:v>
                </c:pt>
                <c:pt idx="20">
                  <c:v>15.023203951169551</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11.307691705708709</c:v>
                </c:pt>
                <c:pt idx="8">
                  <c:v>11.43789041130101</c:v>
                </c:pt>
                <c:pt idx="9">
                  <c:v>11.569588247164901</c:v>
                </c:pt>
                <c:pt idx="10">
                  <c:v>11.873170263639166</c:v>
                </c:pt>
                <c:pt idx="11">
                  <c:v>12.334951868613116</c:v>
                </c:pt>
                <c:pt idx="12">
                  <c:v>12.714175776950107</c:v>
                </c:pt>
                <c:pt idx="13">
                  <c:v>13.098256987741056</c:v>
                </c:pt>
                <c:pt idx="14">
                  <c:v>13.306045261427709</c:v>
                </c:pt>
                <c:pt idx="15">
                  <c:v>13.72504381899317</c:v>
                </c:pt>
                <c:pt idx="16">
                  <c:v>14.259549809837399</c:v>
                </c:pt>
                <c:pt idx="17">
                  <c:v>17.219396185608758</c:v>
                </c:pt>
                <c:pt idx="18">
                  <c:v>19.933321248062025</c:v>
                </c:pt>
                <c:pt idx="19">
                  <c:v>22.551996841595912</c:v>
                </c:pt>
                <c:pt idx="20">
                  <c:v>24.323790786646903</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31.307607825442144</c:v>
                </c:pt>
                <c:pt idx="8">
                  <c:v>31.019237445954008</c:v>
                </c:pt>
                <c:pt idx="9">
                  <c:v>30.889444916133222</c:v>
                </c:pt>
                <c:pt idx="10">
                  <c:v>30.767068877880462</c:v>
                </c:pt>
                <c:pt idx="11">
                  <c:v>30.608572993081566</c:v>
                </c:pt>
                <c:pt idx="12">
                  <c:v>30.45706635621773</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16.685656533921268</c:v>
                </c:pt>
                <c:pt idx="8">
                  <c:v>17.526629607165493</c:v>
                </c:pt>
                <c:pt idx="9">
                  <c:v>18.215387593126273</c:v>
                </c:pt>
                <c:pt idx="10">
                  <c:v>18.722392002856914</c:v>
                </c:pt>
                <c:pt idx="11">
                  <c:v>19.1057921935165</c:v>
                </c:pt>
                <c:pt idx="12">
                  <c:v>19.473296925292551</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11.998316089840852</c:v>
                </c:pt>
                <c:pt idx="8">
                  <c:v>12.136466763279879</c:v>
                </c:pt>
                <c:pt idx="9">
                  <c:v>12.276208127314874</c:v>
                </c:pt>
                <c:pt idx="10">
                  <c:v>12.598331606416323</c:v>
                </c:pt>
                <c:pt idx="11">
                  <c:v>13.088316813401962</c:v>
                </c:pt>
                <c:pt idx="12">
                  <c:v>13.49070206049487</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7.6923010483299308</c:v>
                </c:pt>
                <c:pt idx="10">
                  <c:v>10.125533979004381</c:v>
                </c:pt>
                <c:pt idx="11">
                  <c:v>12.525785088499624</c:v>
                </c:pt>
                <c:pt idx="12">
                  <c:v>14.9497381760232</c:v>
                </c:pt>
                <c:pt idx="13">
                  <c:v>17.345895208021055</c:v>
                </c:pt>
                <c:pt idx="14">
                  <c:v>19.614696162006126</c:v>
                </c:pt>
                <c:pt idx="15">
                  <c:v>21.860750782294048</c:v>
                </c:pt>
                <c:pt idx="16">
                  <c:v>24.123107685391645</c:v>
                </c:pt>
                <c:pt idx="17">
                  <c:v>26.465352329714761</c:v>
                </c:pt>
                <c:pt idx="18">
                  <c:v>28.907607787648715</c:v>
                </c:pt>
                <c:pt idx="19">
                  <c:v>28.907607787648715</c:v>
                </c:pt>
                <c:pt idx="20">
                  <c:v>28.907607787648715</c:v>
                </c:pt>
                <c:pt idx="21">
                  <c:v>28.907607787648715</c:v>
                </c:pt>
                <c:pt idx="22">
                  <c:v>28.907607787648715</c:v>
                </c:pt>
                <c:pt idx="23">
                  <c:v>28.907607787648715</c:v>
                </c:pt>
                <c:pt idx="24">
                  <c:v>28.907607787648715</c:v>
                </c:pt>
                <c:pt idx="25">
                  <c:v>28.907607787648715</c:v>
                </c:pt>
                <c:pt idx="26">
                  <c:v>28.907607787648715</c:v>
                </c:pt>
                <c:pt idx="27">
                  <c:v>28.907607787648715</c:v>
                </c:pt>
                <c:pt idx="28">
                  <c:v>28.907607787648715</c:v>
                </c:pt>
                <c:pt idx="29">
                  <c:v>28.907607787648715</c:v>
                </c:pt>
                <c:pt idx="30">
                  <c:v>28.907607787648715</c:v>
                </c:pt>
                <c:pt idx="31">
                  <c:v>28.907607787648715</c:v>
                </c:pt>
                <c:pt idx="32">
                  <c:v>28.907607787648715</c:v>
                </c:pt>
                <c:pt idx="33">
                  <c:v>28.907607787648715</c:v>
                </c:pt>
                <c:pt idx="34">
                  <c:v>28.907607787648715</c:v>
                </c:pt>
                <c:pt idx="35">
                  <c:v>28.907607787648715</c:v>
                </c:pt>
                <c:pt idx="36">
                  <c:v>28.907607787648715</c:v>
                </c:pt>
                <c:pt idx="37">
                  <c:v>28.907607787648715</c:v>
                </c:pt>
                <c:pt idx="38">
                  <c:v>28.907607787648715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2.4447191234855978</c:v>
                </c:pt>
                <c:pt idx="20">
                  <c:v>5.0710181592199532</c:v>
                </c:pt>
                <c:pt idx="21">
                  <c:v>7.8916532288576278</c:v>
                </c:pt>
                <c:pt idx="22">
                  <c:v>10.796210850055083</c:v>
                </c:pt>
                <c:pt idx="23">
                  <c:v>13.575991100964821</c:v>
                </c:pt>
                <c:pt idx="24">
                  <c:v>16.415732528266837</c:v>
                </c:pt>
                <c:pt idx="25">
                  <c:v>19.176489239785958</c:v>
                </c:pt>
                <c:pt idx="26">
                  <c:v>21.94802849667952</c:v>
                </c:pt>
                <c:pt idx="27">
                  <c:v>24.838295649269462</c:v>
                </c:pt>
                <c:pt idx="28">
                  <c:v>27.704129134849765</c:v>
                </c:pt>
                <c:pt idx="29">
                  <c:v>27.704129134849765</c:v>
                </c:pt>
                <c:pt idx="30">
                  <c:v>27.704129134849765</c:v>
                </c:pt>
                <c:pt idx="31">
                  <c:v>27.704129134849765</c:v>
                </c:pt>
                <c:pt idx="32">
                  <c:v>27.704129134849765</c:v>
                </c:pt>
                <c:pt idx="33">
                  <c:v>27.704129134849765</c:v>
                </c:pt>
                <c:pt idx="34">
                  <c:v>27.704129134849765</c:v>
                </c:pt>
                <c:pt idx="35">
                  <c:v>27.704129134849765</c:v>
                </c:pt>
                <c:pt idx="36">
                  <c:v>27.704129134849765</c:v>
                </c:pt>
                <c:pt idx="37">
                  <c:v>27.704129134849765</c:v>
                </c:pt>
                <c:pt idx="38">
                  <c:v>27.704129134849765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2.8967330438904639</c:v>
                </c:pt>
                <c:pt idx="30">
                  <c:v>5.7661847584071566</c:v>
                </c:pt>
                <c:pt idx="31">
                  <c:v>8.6094910644570319</c:v>
                </c:pt>
                <c:pt idx="32">
                  <c:v>11.427712229293149</c:v>
                </c:pt>
                <c:pt idx="33">
                  <c:v>14.221839697850967</c:v>
                </c:pt>
                <c:pt idx="34">
                  <c:v>16.62113758650581</c:v>
                </c:pt>
                <c:pt idx="35">
                  <c:v>19.006947287329652</c:v>
                </c:pt>
                <c:pt idx="36">
                  <c:v>21.379657177911511</c:v>
                </c:pt>
                <c:pt idx="37">
                  <c:v>23.73963760327301</c:v>
                </c:pt>
                <c:pt idx="38">
                  <c:v>26.132881118114042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6.6457277786788094</c:v>
                </c:pt>
                <c:pt idx="10">
                  <c:v>8.7479080726871956</c:v>
                </c:pt>
                <c:pt idx="11">
                  <c:v>10.821593875408137</c:v>
                </c:pt>
                <c:pt idx="12">
                  <c:v>12.915756892008622</c:v>
                </c:pt>
                <c:pt idx="13">
                  <c:v>14.985905635482725</c:v>
                </c:pt>
                <c:pt idx="14">
                  <c:v>16.946025686616853</c:v>
                </c:pt>
                <c:pt idx="15">
                  <c:v>18.886494148354714</c:v>
                </c:pt>
                <c:pt idx="16">
                  <c:v>20.841046891641547</c:v>
                </c:pt>
                <c:pt idx="17">
                  <c:v>22.864618278075952</c:v>
                </c:pt>
                <c:pt idx="18">
                  <c:v>24.974593542622497</c:v>
                </c:pt>
                <c:pt idx="19">
                  <c:v>27.06557624221503</c:v>
                </c:pt>
                <c:pt idx="20">
                  <c:v>29.311865312776</c:v>
                </c:pt>
                <c:pt idx="21">
                  <c:v>31.724371140466886</c:v>
                </c:pt>
                <c:pt idx="22">
                  <c:v>34.2086564219737</c:v>
                </c:pt>
                <c:pt idx="23">
                  <c:v>36.586218882005525</c:v>
                </c:pt>
                <c:pt idx="24">
                  <c:v>39.01506649020795</c:v>
                </c:pt>
                <c:pt idx="25">
                  <c:v>41.376358004686693</c:v>
                </c:pt>
                <c:pt idx="26">
                  <c:v>43.746871893882812</c:v>
                </c:pt>
                <c:pt idx="27">
                  <c:v>46.218934453220726</c:v>
                </c:pt>
                <c:pt idx="28">
                  <c:v>48.670098752912388</c:v>
                </c:pt>
                <c:pt idx="29">
                  <c:v>60.590841741064771</c:v>
                </c:pt>
                <c:pt idx="30">
                  <c:v>70.574674107959552</c:v>
                </c:pt>
                <c:pt idx="31" formatCode="0.00">
                  <c:v>70.574674107959552</c:v>
                </c:pt>
                <c:pt idx="32" formatCode="0.00">
                  <c:v>70.574674107959552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0.63377872282740533</c:v>
                </c:pt>
                <c:pt idx="10">
                  <c:v>0.83425595967180155</c:v>
                </c:pt>
                <c:pt idx="11">
                  <c:v>1.0320157812236674</c:v>
                </c:pt>
                <c:pt idx="12">
                  <c:v>1.2317284396794583</c:v>
                </c:pt>
                <c:pt idx="13">
                  <c:v>1.4291509448430095</c:v>
                </c:pt>
                <c:pt idx="14">
                  <c:v>1.6160804165228058</c:v>
                </c:pt>
                <c:pt idx="15">
                  <c:v>1.8011357880823637</c:v>
                </c:pt>
                <c:pt idx="16">
                  <c:v>1.9875343259992146</c:v>
                </c:pt>
                <c:pt idx="17">
                  <c:v>2.1805149191795512</c:v>
                </c:pt>
                <c:pt idx="18">
                  <c:v>2.3817355338204318</c:v>
                </c:pt>
                <c:pt idx="19">
                  <c:v>2.5811448970889064</c:v>
                </c:pt>
                <c:pt idx="20">
                  <c:v>2.7953652602534529</c:v>
                </c:pt>
                <c:pt idx="21">
                  <c:v>3.0254371068904771</c:v>
                </c:pt>
                <c:pt idx="22">
                  <c:v>3.2623542971948511</c:v>
                </c:pt>
                <c:pt idx="23">
                  <c:v>3.4890937228143755</c:v>
                </c:pt>
                <c:pt idx="24">
                  <c:v>3.7207240252182094</c:v>
                </c:pt>
                <c:pt idx="25">
                  <c:v>3.9459117503415282</c:v>
                </c:pt>
                <c:pt idx="26">
                  <c:v>4.1719789795710138</c:v>
                </c:pt>
                <c:pt idx="27">
                  <c:v>4.4077305336194854</c:v>
                </c:pt>
                <c:pt idx="28">
                  <c:v>4.6414890971710534</c:v>
                </c:pt>
                <c:pt idx="29">
                  <c:v>5.7783267043965099</c:v>
                </c:pt>
                <c:pt idx="30">
                  <c:v>6.7304482382808573</c:v>
                </c:pt>
                <c:pt idx="31" formatCode="0.00">
                  <c:v>6.7304482382808573</c:v>
                </c:pt>
                <c:pt idx="32" formatCode="0.00">
                  <c:v>6.7304482382808573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0.45597336914017006</c:v>
                </c:pt>
                <c:pt idx="10">
                  <c:v>0.60020711796664361</c:v>
                </c:pt>
                <c:pt idx="11">
                  <c:v>0.74248581692845717</c:v>
                </c:pt>
                <c:pt idx="12">
                  <c:v>0.88616948830476205</c:v>
                </c:pt>
                <c:pt idx="13">
                  <c:v>1.0282055043166656</c:v>
                </c:pt>
                <c:pt idx="14">
                  <c:v>1.1626922864118108</c:v>
                </c:pt>
                <c:pt idx="15">
                  <c:v>1.2958307434288927</c:v>
                </c:pt>
                <c:pt idx="16">
                  <c:v>1.4299355441668846</c:v>
                </c:pt>
                <c:pt idx="17">
                  <c:v>1.5687758177225335</c:v>
                </c:pt>
                <c:pt idx="18">
                  <c:v>1.7135443911907919</c:v>
                </c:pt>
                <c:pt idx="19">
                  <c:v>1.8570098562382575</c:v>
                </c:pt>
                <c:pt idx="20">
                  <c:v>2.011131124769971</c:v>
                </c:pt>
                <c:pt idx="21">
                  <c:v>2.1766567747750334</c:v>
                </c:pt>
                <c:pt idx="22">
                  <c:v>2.3471073209662583</c:v>
                </c:pt>
                <c:pt idx="23">
                  <c:v>2.5102354540083587</c:v>
                </c:pt>
                <c:pt idx="24">
                  <c:v>2.6768823381303979</c:v>
                </c:pt>
                <c:pt idx="25">
                  <c:v>2.8388940971484624</c:v>
                </c:pt>
                <c:pt idx="26">
                  <c:v>3.0015386171539458</c:v>
                </c:pt>
                <c:pt idx="27">
                  <c:v>3.1711505440106111</c:v>
                </c:pt>
                <c:pt idx="28">
                  <c:v>3.3393286098700452</c:v>
                </c:pt>
                <c:pt idx="29">
                  <c:v>4.1572286990672742</c:v>
                </c:pt>
                <c:pt idx="30">
                  <c:v>4.8422344400289834</c:v>
                </c:pt>
                <c:pt idx="31" formatCode="0.00">
                  <c:v>4.8422344400289834</c:v>
                </c:pt>
                <c:pt idx="32" formatCode="0.00">
                  <c:v>4.8422344400289834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5.7833176807052684</c:v>
                </c:pt>
                <c:pt idx="10">
                  <c:v>7.6126999345757191</c:v>
                </c:pt>
                <c:pt idx="11">
                  <c:v>9.4172854015849783</c:v>
                </c:pt>
                <c:pt idx="12">
                  <c:v>11.239690772903456</c:v>
                </c:pt>
                <c:pt idx="13">
                  <c:v>13.041198181653156</c:v>
                </c:pt>
                <c:pt idx="14">
                  <c:v>14.746955222198466</c:v>
                </c:pt>
                <c:pt idx="15">
                  <c:v>16.435610842373531</c:v>
                </c:pt>
                <c:pt idx="16">
                  <c:v>18.136523039587992</c:v>
                </c:pt>
                <c:pt idx="17">
                  <c:v>19.897497392898313</c:v>
                </c:pt>
                <c:pt idx="18">
                  <c:v>21.733663071012913</c:v>
                </c:pt>
                <c:pt idx="19">
                  <c:v>23.553300832192235</c:v>
                </c:pt>
                <c:pt idx="20">
                  <c:v>25.508090996698929</c:v>
                </c:pt>
                <c:pt idx="21">
                  <c:v>27.607528119725799</c:v>
                </c:pt>
                <c:pt idx="22">
                  <c:v>29.769429941607303</c:v>
                </c:pt>
                <c:pt idx="23">
                  <c:v>31.838458266269846</c:v>
                </c:pt>
                <c:pt idx="24">
                  <c:v>33.952116511695053</c:v>
                </c:pt>
                <c:pt idx="25">
                  <c:v>36.006985356729075</c:v>
                </c:pt>
                <c:pt idx="26">
                  <c:v>38.069879797233952</c:v>
                </c:pt>
                <c:pt idx="27">
                  <c:v>40.221145028574902</c:v>
                </c:pt>
                <c:pt idx="28">
                  <c:v>42.354223948569199</c:v>
                </c:pt>
                <c:pt idx="29">
                  <c:v>52.728022874204818</c:v>
                </c:pt>
                <c:pt idx="30">
                  <c:v>61.416262322396449</c:v>
                </c:pt>
                <c:pt idx="31" formatCode="0.00">
                  <c:v>61.416262322396449</c:v>
                </c:pt>
                <c:pt idx="32" formatCode="0.00">
                  <c:v>61.416262322396449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1.4068738330272059</c:v>
                </c:pt>
                <c:pt idx="10">
                  <c:v>1.8518969435786583</c:v>
                </c:pt>
                <c:pt idx="11">
                  <c:v>2.2908878849662844</c:v>
                </c:pt>
                <c:pt idx="12">
                  <c:v>2.7342137701463507</c:v>
                </c:pt>
                <c:pt idx="13">
                  <c:v>3.1724559303220516</c:v>
                </c:pt>
                <c:pt idx="14">
                  <c:v>3.5874054590071975</c:v>
                </c:pt>
                <c:pt idx="15">
                  <c:v>3.9981948252812827</c:v>
                </c:pt>
                <c:pt idx="16">
                  <c:v>4.4119657772940748</c:v>
                </c:pt>
                <c:pt idx="17">
                  <c:v>4.8403476983788893</c:v>
                </c:pt>
                <c:pt idx="18">
                  <c:v>5.2870209728318089</c:v>
                </c:pt>
                <c:pt idx="19">
                  <c:v>5.7296735976966433</c:v>
                </c:pt>
                <c:pt idx="20">
                  <c:v>6.2052039564522499</c:v>
                </c:pt>
                <c:pt idx="21">
                  <c:v>6.7159217339533166</c:v>
                </c:pt>
                <c:pt idx="22">
                  <c:v>7.241834933037345</c:v>
                </c:pt>
                <c:pt idx="23">
                  <c:v>7.7451553401924436</c:v>
                </c:pt>
                <c:pt idx="24">
                  <c:v>8.2593326068800099</c:v>
                </c:pt>
                <c:pt idx="25">
                  <c:v>8.7592085203243251</c:v>
                </c:pt>
                <c:pt idx="26">
                  <c:v>9.2610367733919805</c:v>
                </c:pt>
                <c:pt idx="27">
                  <c:v>9.7843624713684605</c:v>
                </c:pt>
                <c:pt idx="28">
                  <c:v>10.303264091857681</c:v>
                </c:pt>
                <c:pt idx="29">
                  <c:v>12.826837421791495</c:v>
                </c:pt>
                <c:pt idx="30">
                  <c:v>14.940374565966657</c:v>
                </c:pt>
                <c:pt idx="31" formatCode="0.00">
                  <c:v>14.940374565966657</c:v>
                </c:pt>
                <c:pt idx="32" formatCode="0.00">
                  <c:v>14.940374565966657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0.53314622584226279</c:v>
                </c:pt>
                <c:pt idx="10">
                  <c:v>0.70179133546987416</c:v>
                </c:pt>
                <c:pt idx="11">
                  <c:v>0.86815050577027786</c:v>
                </c:pt>
                <c:pt idx="12">
                  <c:v>1.0361524381065674</c:v>
                </c:pt>
                <c:pt idx="13">
                  <c:v>1.2022278517063008</c:v>
                </c:pt>
                <c:pt idx="14">
                  <c:v>1.3594763340790856</c:v>
                </c:pt>
                <c:pt idx="15">
                  <c:v>1.5151482892350876</c:v>
                </c:pt>
                <c:pt idx="16">
                  <c:v>1.6719501404388368</c:v>
                </c:pt>
                <c:pt idx="17">
                  <c:v>1.8342889366292483</c:v>
                </c:pt>
                <c:pt idx="18">
                  <c:v>2.0035593892232542</c:v>
                </c:pt>
                <c:pt idx="19">
                  <c:v>2.1713061841139187</c:v>
                </c:pt>
                <c:pt idx="20">
                  <c:v>2.3515122623650488</c:v>
                </c:pt>
                <c:pt idx="21">
                  <c:v>2.5450528977462299</c:v>
                </c:pt>
                <c:pt idx="22">
                  <c:v>2.7443519611234777</c:v>
                </c:pt>
                <c:pt idx="23">
                  <c:v>2.9350893031399465</c:v>
                </c:pt>
                <c:pt idx="24">
                  <c:v>3.1299409399484235</c:v>
                </c:pt>
                <c:pt idx="25">
                  <c:v>3.3193729631944886</c:v>
                </c:pt>
                <c:pt idx="26">
                  <c:v>3.5095448413424721</c:v>
                </c:pt>
                <c:pt idx="27">
                  <c:v>3.7078633502325533</c:v>
                </c:pt>
                <c:pt idx="28">
                  <c:v>3.9045053191516752</c:v>
                </c:pt>
                <c:pt idx="29">
                  <c:v>4.8608338575788919</c:v>
                </c:pt>
                <c:pt idx="30">
                  <c:v>5.6617758647024488</c:v>
                </c:pt>
                <c:pt idx="31" formatCode="0.00">
                  <c:v>5.6617758647024488</c:v>
                </c:pt>
                <c:pt idx="32" formatCode="0.00">
                  <c:v>5.6617758647024488</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0.93921845520913561</c:v>
                </c:pt>
                <c:pt idx="10">
                  <c:v>1.236312557474962</c:v>
                </c:pt>
                <c:pt idx="11">
                  <c:v>1.5293796286946433</c:v>
                </c:pt>
                <c:pt idx="12">
                  <c:v>1.8253406759884934</c:v>
                </c:pt>
                <c:pt idx="13">
                  <c:v>2.1179078664678803</c:v>
                </c:pt>
                <c:pt idx="14">
                  <c:v>2.3949250702656322</c:v>
                </c:pt>
                <c:pt idx="15">
                  <c:v>2.6691649807330164</c:v>
                </c:pt>
                <c:pt idx="16">
                  <c:v>2.9453953755536109</c:v>
                </c:pt>
                <c:pt idx="17">
                  <c:v>3.2313799441165694</c:v>
                </c:pt>
                <c:pt idx="18">
                  <c:v>3.5295756834688166</c:v>
                </c:pt>
                <c:pt idx="19">
                  <c:v>3.8250872672085219</c:v>
                </c:pt>
                <c:pt idx="20">
                  <c:v>4.1425477803481172</c:v>
                </c:pt>
                <c:pt idx="21">
                  <c:v>4.4834991512327864</c:v>
                </c:pt>
                <c:pt idx="22">
                  <c:v>4.8345948719876155</c:v>
                </c:pt>
                <c:pt idx="23">
                  <c:v>5.1706078137211779</c:v>
                </c:pt>
                <c:pt idx="24">
                  <c:v>5.5138687137287015</c:v>
                </c:pt>
                <c:pt idx="25">
                  <c:v>5.8475821372069152</c:v>
                </c:pt>
                <c:pt idx="26">
                  <c:v>6.1825989280248503</c:v>
                </c:pt>
                <c:pt idx="27">
                  <c:v>6.5319672523806336</c:v>
                </c:pt>
                <c:pt idx="28">
                  <c:v>6.8783820956738175</c:v>
                </c:pt>
                <c:pt idx="29">
                  <c:v>8.5631007882145838</c:v>
                </c:pt>
                <c:pt idx="30">
                  <c:v>9.9740823879703999</c:v>
                </c:pt>
                <c:pt idx="31" formatCode="0.00">
                  <c:v>9.9740823879703999</c:v>
                </c:pt>
                <c:pt idx="32" formatCode="0.00">
                  <c:v>9.9740823879703999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9.6153763104124153</c:v>
                </c:pt>
                <c:pt idx="10">
                  <c:v>12.65691747375547</c:v>
                </c:pt>
                <c:pt idx="11">
                  <c:v>15.657231360624536</c:v>
                </c:pt>
                <c:pt idx="12">
                  <c:v>18.687172720028997</c:v>
                </c:pt>
                <c:pt idx="13">
                  <c:v>21.682369010026321</c:v>
                </c:pt>
                <c:pt idx="14">
                  <c:v>24.518370202507654</c:v>
                </c:pt>
                <c:pt idx="15">
                  <c:v>27.325938477867567</c:v>
                </c:pt>
                <c:pt idx="16">
                  <c:v>30.153884606739553</c:v>
                </c:pt>
                <c:pt idx="17">
                  <c:v>33.081690412143459</c:v>
                </c:pt>
                <c:pt idx="18">
                  <c:v>36.134509734560893</c:v>
                </c:pt>
                <c:pt idx="19">
                  <c:v>39.190408638917901</c:v>
                </c:pt>
                <c:pt idx="20">
                  <c:v>42.473282433585837</c:v>
                </c:pt>
                <c:pt idx="21">
                  <c:v>45.999076270632941</c:v>
                </c:pt>
                <c:pt idx="22">
                  <c:v>49.629773297129745</c:v>
                </c:pt>
                <c:pt idx="23">
                  <c:v>53.104498610766925</c:v>
                </c:pt>
                <c:pt idx="24">
                  <c:v>56.654175394894438</c:v>
                </c:pt>
                <c:pt idx="25">
                  <c:v>60.105121284293347</c:v>
                </c:pt>
                <c:pt idx="26">
                  <c:v>63.569545355410298</c:v>
                </c:pt>
                <c:pt idx="27">
                  <c:v>67.182379296147715</c:v>
                </c:pt>
                <c:pt idx="28">
                  <c:v>70.764671153123103</c:v>
                </c:pt>
                <c:pt idx="29">
                  <c:v>74.385587457986176</c:v>
                </c:pt>
                <c:pt idx="30">
                  <c:v>77.972402101132047</c:v>
                </c:pt>
                <c:pt idx="31">
                  <c:v>81.526534983694376</c:v>
                </c:pt>
                <c:pt idx="32">
                  <c:v>85.04931143973954</c:v>
                </c:pt>
                <c:pt idx="33">
                  <c:v>88.541970775436809</c:v>
                </c:pt>
                <c:pt idx="34">
                  <c:v>91.541093136255355</c:v>
                </c:pt>
                <c:pt idx="35">
                  <c:v>94.523355262285151</c:v>
                </c:pt>
                <c:pt idx="36">
                  <c:v>97.489242625512503</c:v>
                </c:pt>
                <c:pt idx="37">
                  <c:v>100.43921815721436</c:v>
                </c:pt>
                <c:pt idx="38">
                  <c:v>103.43077255076567</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117.13343865570756</c:v>
                </c:pt>
                <c:pt idx="10">
                  <c:v>116.45615032596969</c:v>
                </c:pt>
                <c:pt idx="11">
                  <c:v>115.77173837340996</c:v>
                </c:pt>
                <c:pt idx="12">
                  <c:v>115.09244572432009</c:v>
                </c:pt>
                <c:pt idx="13">
                  <c:v>114.40714950694863</c:v>
                </c:pt>
                <c:pt idx="14">
                  <c:v>113.69434611649218</c:v>
                </c:pt>
                <c:pt idx="15">
                  <c:v>112.97662982868667</c:v>
                </c:pt>
                <c:pt idx="16">
                  <c:v>112.26243461126842</c:v>
                </c:pt>
                <c:pt idx="17">
                  <c:v>111.56549405463703</c:v>
                </c:pt>
                <c:pt idx="18">
                  <c:v>110.89015446753368</c:v>
                </c:pt>
                <c:pt idx="19">
                  <c:v>110.21534699853426</c:v>
                </c:pt>
                <c:pt idx="20">
                  <c:v>109.57975831008238</c:v>
                </c:pt>
                <c:pt idx="21">
                  <c:v>108.98614355019869</c:v>
                </c:pt>
                <c:pt idx="22">
                  <c:v>108.41065491501598</c:v>
                </c:pt>
                <c:pt idx="23">
                  <c:v>107.80821607239011</c:v>
                </c:pt>
                <c:pt idx="24">
                  <c:v>107.2187280247568</c:v>
                </c:pt>
                <c:pt idx="25">
                  <c:v>106.6121803574963</c:v>
                </c:pt>
                <c:pt idx="26">
                  <c:v>106.0079615727402</c:v>
                </c:pt>
                <c:pt idx="27">
                  <c:v>105.42938639155523</c:v>
                </c:pt>
                <c:pt idx="28">
                  <c:v>104.84553387207578</c:v>
                </c:pt>
                <c:pt idx="29">
                  <c:v>101.90308995115325</c:v>
                </c:pt>
                <c:pt idx="30">
                  <c:v>98.461545169259381</c:v>
                </c:pt>
                <c:pt idx="31" formatCode="0.00">
                  <c:v>98.461545169259381</c:v>
                </c:pt>
                <c:pt idx="32" formatCode="0.00">
                  <c:v>98.461545169259381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11.170587123620498</c:v>
                </c:pt>
                <c:pt idx="10">
                  <c:v>11.105996615717913</c:v>
                </c:pt>
                <c:pt idx="11">
                  <c:v>11.040726753992196</c:v>
                </c:pt>
                <c:pt idx="12">
                  <c:v>10.97594510149246</c:v>
                </c:pt>
                <c:pt idx="13">
                  <c:v>10.910590910669663</c:v>
                </c:pt>
                <c:pt idx="14">
                  <c:v>10.842613461475928</c:v>
                </c:pt>
                <c:pt idx="15">
                  <c:v>10.774167487252134</c:v>
                </c:pt>
                <c:pt idx="16">
                  <c:v>10.706057304617662</c:v>
                </c:pt>
                <c:pt idx="17">
                  <c:v>10.639592635799064</c:v>
                </c:pt>
                <c:pt idx="18">
                  <c:v>10.575187972345599</c:v>
                </c:pt>
                <c:pt idx="19">
                  <c:v>10.510834055047189</c:v>
                </c:pt>
                <c:pt idx="20">
                  <c:v>10.450220289237681</c:v>
                </c:pt>
                <c:pt idx="21">
                  <c:v>10.393609423294965</c:v>
                </c:pt>
                <c:pt idx="22">
                  <c:v>10.338727179490464</c:v>
                </c:pt>
                <c:pt idx="23">
                  <c:v>10.281274793088782</c:v>
                </c:pt>
                <c:pt idx="24">
                  <c:v>10.225057476582126</c:v>
                </c:pt>
                <c:pt idx="25">
                  <c:v>10.167213246620797</c:v>
                </c:pt>
                <c:pt idx="26">
                  <c:v>10.109591113655974</c:v>
                </c:pt>
                <c:pt idx="27">
                  <c:v>10.054414517261598</c:v>
                </c:pt>
                <c:pt idx="28">
                  <c:v>9.9987346404387161</c:v>
                </c:pt>
                <c:pt idx="29">
                  <c:v>9.7181245383854105</c:v>
                </c:pt>
                <c:pt idx="30">
                  <c:v>9.3899170148362519</c:v>
                </c:pt>
                <c:pt idx="31" formatCode="0.00">
                  <c:v>9.3899170148362519</c:v>
                </c:pt>
                <c:pt idx="32" formatCode="0.00">
                  <c:v>9.3899170148362519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8.0367012374729594</c:v>
                </c:pt>
                <c:pt idx="10">
                  <c:v>7.9902314674380364</c:v>
                </c:pt>
                <c:pt idx="11">
                  <c:v>7.9432729349369504</c:v>
                </c:pt>
                <c:pt idx="12">
                  <c:v>7.8966656455394855</c:v>
                </c:pt>
                <c:pt idx="13">
                  <c:v>7.8496464423009193</c:v>
                </c:pt>
                <c:pt idx="14">
                  <c:v>7.8007399305831644</c:v>
                </c:pt>
                <c:pt idx="15">
                  <c:v>7.7514963375958956</c:v>
                </c:pt>
                <c:pt idx="16">
                  <c:v>7.702494330538852</c:v>
                </c:pt>
                <c:pt idx="17">
                  <c:v>7.6546761916862236</c:v>
                </c:pt>
                <c:pt idx="18">
                  <c:v>7.608340127811748</c:v>
                </c:pt>
                <c:pt idx="19">
                  <c:v>7.5620405733599716</c:v>
                </c:pt>
                <c:pt idx="20">
                  <c:v>7.5184318783739128</c:v>
                </c:pt>
                <c:pt idx="21">
                  <c:v>7.4777030776993074</c:v>
                </c:pt>
                <c:pt idx="22">
                  <c:v>7.4382179376777717</c:v>
                </c:pt>
                <c:pt idx="23">
                  <c:v>7.3968837034266608</c:v>
                </c:pt>
                <c:pt idx="24">
                  <c:v>7.3564380426805851</c:v>
                </c:pt>
                <c:pt idx="25">
                  <c:v>7.3148218957971398</c:v>
                </c:pt>
                <c:pt idx="26">
                  <c:v>7.2733655370418333</c:v>
                </c:pt>
                <c:pt idx="27">
                  <c:v>7.2336686244610657</c:v>
                </c:pt>
                <c:pt idx="28">
                  <c:v>7.1936096257698861</c:v>
                </c:pt>
                <c:pt idx="29">
                  <c:v>6.9917241268733621</c:v>
                </c:pt>
                <c:pt idx="30">
                  <c:v>6.7555945679285205</c:v>
                </c:pt>
                <c:pt idx="31" formatCode="0.00">
                  <c:v>6.7555945679285205</c:v>
                </c:pt>
                <c:pt idx="32" formatCode="0.00">
                  <c:v>6.7555945679285205</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101.93313800073113</c:v>
                </c:pt>
                <c:pt idx="10">
                  <c:v>101.34374076648464</c:v>
                </c:pt>
                <c:pt idx="11">
                  <c:v>100.74814433552285</c:v>
                </c:pt>
                <c:pt idx="12">
                  <c:v>100.15700288063836</c:v>
                </c:pt>
                <c:pt idx="13">
                  <c:v>99.560636935111646</c:v>
                </c:pt>
                <c:pt idx="14">
                  <c:v>98.940333397533863</c:v>
                </c:pt>
                <c:pt idx="15">
                  <c:v>98.315754504863534</c:v>
                </c:pt>
                <c:pt idx="16">
                  <c:v>97.694239756453015</c:v>
                </c:pt>
                <c:pt idx="17">
                  <c:v>97.087740547066517</c:v>
                </c:pt>
                <c:pt idx="18">
                  <c:v>96.500039168881031</c:v>
                </c:pt>
                <c:pt idx="19">
                  <c:v>95.912800856313225</c:v>
                </c:pt>
                <c:pt idx="20">
                  <c:v>95.359691938525032</c:v>
                </c:pt>
                <c:pt idx="21">
                  <c:v>94.843110030464175</c:v>
                </c:pt>
                <c:pt idx="22">
                  <c:v>94.342302036255475</c:v>
                </c:pt>
                <c:pt idx="23">
                  <c:v>93.818041138708679</c:v>
                </c:pt>
                <c:pt idx="24">
                  <c:v>93.305050423172659</c:v>
                </c:pt>
                <c:pt idx="25">
                  <c:v>92.777213899457024</c:v>
                </c:pt>
                <c:pt idx="26">
                  <c:v>92.251404041264351</c:v>
                </c:pt>
                <c:pt idx="27">
                  <c:v>91.747910039343395</c:v>
                </c:pt>
                <c:pt idx="28">
                  <c:v>91.239823534557146</c:v>
                </c:pt>
                <c:pt idx="29">
                  <c:v>88.679217906539961</c:v>
                </c:pt>
                <c:pt idx="30">
                  <c:v>85.684279285984161</c:v>
                </c:pt>
                <c:pt idx="31" formatCode="0.00">
                  <c:v>85.684279285984161</c:v>
                </c:pt>
                <c:pt idx="32" formatCode="0.00">
                  <c:v>85.684279285984161</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24.796677701110038</c:v>
                </c:pt>
                <c:pt idx="10">
                  <c:v>24.653298486634846</c:v>
                </c:pt>
                <c:pt idx="11">
                  <c:v>24.508411229868699</c:v>
                </c:pt>
                <c:pt idx="12">
                  <c:v>24.364607709050663</c:v>
                </c:pt>
                <c:pt idx="13">
                  <c:v>24.219533256981528</c:v>
                </c:pt>
                <c:pt idx="14">
                  <c:v>24.068635647039763</c:v>
                </c:pt>
                <c:pt idx="15">
                  <c:v>23.91669799649523</c:v>
                </c:pt>
                <c:pt idx="16">
                  <c:v>23.765505742385375</c:v>
                </c:pt>
                <c:pt idx="17">
                  <c:v>23.617966230543523</c:v>
                </c:pt>
                <c:pt idx="18">
                  <c:v>23.474999557043699</c:v>
                </c:pt>
                <c:pt idx="19">
                  <c:v>23.332145530805604</c:v>
                </c:pt>
                <c:pt idx="20">
                  <c:v>23.197593962620729</c:v>
                </c:pt>
                <c:pt idx="21">
                  <c:v>23.071928106240271</c:v>
                </c:pt>
                <c:pt idx="22">
                  <c:v>22.95009947753227</c:v>
                </c:pt>
                <c:pt idx="23">
                  <c:v>22.822565598337167</c:v>
                </c:pt>
                <c:pt idx="24">
                  <c:v>22.697773350337137</c:v>
                </c:pt>
                <c:pt idx="25">
                  <c:v>22.569369649497897</c:v>
                </c:pt>
                <c:pt idx="26">
                  <c:v>22.441458963715061</c:v>
                </c:pt>
                <c:pt idx="27">
                  <c:v>22.318976925636466</c:v>
                </c:pt>
                <c:pt idx="28">
                  <c:v>22.195377696273219</c:v>
                </c:pt>
                <c:pt idx="29">
                  <c:v>21.57247415653195</c:v>
                </c:pt>
                <c:pt idx="30">
                  <c:v>20.843912972552733</c:v>
                </c:pt>
                <c:pt idx="31" formatCode="0.00">
                  <c:v>20.843912972552733</c:v>
                </c:pt>
                <c:pt idx="32" formatCode="0.00">
                  <c:v>20.843912972552733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9.3969017117387565</c:v>
                </c:pt>
                <c:pt idx="10">
                  <c:v>9.3425669979448429</c:v>
                </c:pt>
                <c:pt idx="11">
                  <c:v>9.2876607993191307</c:v>
                </c:pt>
                <c:pt idx="12">
                  <c:v>9.233165291202388</c:v>
                </c:pt>
                <c:pt idx="13">
                  <c:v>9.1781881534015053</c:v>
                </c:pt>
                <c:pt idx="14">
                  <c:v>9.1210042827938889</c:v>
                </c:pt>
                <c:pt idx="15">
                  <c:v>9.0634262803820747</c:v>
                </c:pt>
                <c:pt idx="16">
                  <c:v>9.0061307519821963</c:v>
                </c:pt>
                <c:pt idx="17">
                  <c:v>8.9502194598289844</c:v>
                </c:pt>
                <c:pt idx="18">
                  <c:v>8.8960410817766729</c:v>
                </c:pt>
                <c:pt idx="19">
                  <c:v>8.8419053923159261</c:v>
                </c:pt>
                <c:pt idx="20">
                  <c:v>8.7909159865320614</c:v>
                </c:pt>
                <c:pt idx="21">
                  <c:v>8.7432938931547781</c:v>
                </c:pt>
                <c:pt idx="22">
                  <c:v>8.6971259482613483</c:v>
                </c:pt>
                <c:pt idx="23">
                  <c:v>8.6487959525192402</c:v>
                </c:pt>
                <c:pt idx="24">
                  <c:v>8.6015049201084448</c:v>
                </c:pt>
                <c:pt idx="25">
                  <c:v>8.5528452984142103</c:v>
                </c:pt>
                <c:pt idx="26">
                  <c:v>8.5043725087659183</c:v>
                </c:pt>
                <c:pt idx="27">
                  <c:v>8.4579569491030018</c:v>
                </c:pt>
                <c:pt idx="28">
                  <c:v>8.4111180207605525</c:v>
                </c:pt>
                <c:pt idx="29">
                  <c:v>8.1750636827803955</c:v>
                </c:pt>
                <c:pt idx="30">
                  <c:v>7.8989695253548531</c:v>
                </c:pt>
                <c:pt idx="31" formatCode="0.00">
                  <c:v>7.8989695253548531</c:v>
                </c:pt>
                <c:pt idx="32" formatCode="0.00">
                  <c:v>7.8989695253548531</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9.1289827620514838</c:v>
                </c:pt>
                <c:pt idx="10">
                  <c:v>9.2340716437616894</c:v>
                </c:pt>
                <c:pt idx="11">
                  <c:v>9.3365336120818068</c:v>
                </c:pt>
                <c:pt idx="12">
                  <c:v>9.4408833792325542</c:v>
                </c:pt>
                <c:pt idx="13">
                  <c:v>9.5430192652863344</c:v>
                </c:pt>
                <c:pt idx="14">
                  <c:v>9.635011582104708</c:v>
                </c:pt>
                <c:pt idx="15">
                  <c:v>9.7251922145943173</c:v>
                </c:pt>
                <c:pt idx="16">
                  <c:v>9.816671280083396</c:v>
                </c:pt>
                <c:pt idx="17">
                  <c:v>9.9145131893945049</c:v>
                </c:pt>
                <c:pt idx="18">
                  <c:v>10.020320691145178</c:v>
                </c:pt>
                <c:pt idx="19">
                  <c:v>10.12632441723383</c:v>
                </c:pt>
                <c:pt idx="20">
                  <c:v>10.246790495181889</c:v>
                </c:pt>
                <c:pt idx="21">
                  <c:v>10.382734915786159</c:v>
                </c:pt>
                <c:pt idx="22">
                  <c:v>10.525363542008577</c:v>
                </c:pt>
                <c:pt idx="23">
                  <c:v>10.65805398613341</c:v>
                </c:pt>
                <c:pt idx="24">
                  <c:v>10.795520176760977</c:v>
                </c:pt>
                <c:pt idx="25">
                  <c:v>10.926695447115369</c:v>
                </c:pt>
                <c:pt idx="26">
                  <c:v>11.058729518221529</c:v>
                </c:pt>
                <c:pt idx="27">
                  <c:v>11.200219947037208</c:v>
                </c:pt>
                <c:pt idx="28">
                  <c:v>11.339764299961937</c:v>
                </c:pt>
                <c:pt idx="29">
                  <c:v>12.028937699422043</c:v>
                </c:pt>
                <c:pt idx="30">
                  <c:v>12.534062228317671</c:v>
                </c:pt>
                <c:pt idx="31" formatCode="0.00">
                  <c:v>12.534062228317671</c:v>
                </c:pt>
                <c:pt idx="32" formatCode="0.00">
                  <c:v>12.534062228317671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3.1545157422249002</c:v>
                </c:pt>
                <c:pt idx="10">
                  <c:v>3.1908291563618723</c:v>
                </c:pt>
                <c:pt idx="11">
                  <c:v>3.2262348418002054</c:v>
                </c:pt>
                <c:pt idx="12">
                  <c:v>3.2622928552453492</c:v>
                </c:pt>
                <c:pt idx="13">
                  <c:v>3.2975858631083996</c:v>
                </c:pt>
                <c:pt idx="14">
                  <c:v>3.3293737653458324</c:v>
                </c:pt>
                <c:pt idx="15">
                  <c:v>3.3605356409071292</c:v>
                </c:pt>
                <c:pt idx="16">
                  <c:v>3.3921461893867355</c:v>
                </c:pt>
                <c:pt idx="17">
                  <c:v>3.4259554155859835</c:v>
                </c:pt>
                <c:pt idx="18">
                  <c:v>3.4625171485432906</c:v>
                </c:pt>
                <c:pt idx="19">
                  <c:v>3.4991466867292091</c:v>
                </c:pt>
                <c:pt idx="20">
                  <c:v>3.540773683865289</c:v>
                </c:pt>
                <c:pt idx="21">
                  <c:v>3.5877492150982393</c:v>
                </c:pt>
                <c:pt idx="22">
                  <c:v>3.637034470469827</c:v>
                </c:pt>
                <c:pt idx="23">
                  <c:v>3.6828855916456251</c:v>
                </c:pt>
                <c:pt idx="24">
                  <c:v>3.7303869698014651</c:v>
                </c:pt>
                <c:pt idx="25">
                  <c:v>3.7757145233864766</c:v>
                </c:pt>
                <c:pt idx="26">
                  <c:v>3.8213388351713342</c:v>
                </c:pt>
                <c:pt idx="27">
                  <c:v>3.8702307869590613</c:v>
                </c:pt>
                <c:pt idx="28">
                  <c:v>3.9184502731289217</c:v>
                </c:pt>
                <c:pt idx="29">
                  <c:v>4.1565938203767869</c:v>
                </c:pt>
                <c:pt idx="30">
                  <c:v>4.3311393661093236</c:v>
                </c:pt>
                <c:pt idx="31" formatCode="0.00">
                  <c:v>4.3311393661093236</c:v>
                </c:pt>
                <c:pt idx="32" formatCode="0.00">
                  <c:v>4.3311393661093236</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16.554076689764564</c:v>
                </c:pt>
                <c:pt idx="10">
                  <c:v>16.458357797873081</c:v>
                </c:pt>
                <c:pt idx="11">
                  <c:v>16.361632148220064</c:v>
                </c:pt>
                <c:pt idx="12">
                  <c:v>16.265629992585584</c:v>
                </c:pt>
                <c:pt idx="13">
                  <c:v>16.168779372747487</c:v>
                </c:pt>
                <c:pt idx="14">
                  <c:v>16.068041256238985</c:v>
                </c:pt>
                <c:pt idx="15">
                  <c:v>15.966608816397891</c:v>
                </c:pt>
                <c:pt idx="16">
                  <c:v>15.8656739976451</c:v>
                </c:pt>
                <c:pt idx="17">
                  <c:v>15.767177722327899</c:v>
                </c:pt>
                <c:pt idx="18">
                  <c:v>15.671734239708019</c:v>
                </c:pt>
                <c:pt idx="19">
                  <c:v>15.576365959558089</c:v>
                </c:pt>
                <c:pt idx="20">
                  <c:v>15.486540338347519</c:v>
                </c:pt>
                <c:pt idx="21">
                  <c:v>15.402646751921061</c:v>
                </c:pt>
                <c:pt idx="22">
                  <c:v>15.321314870007267</c:v>
                </c:pt>
                <c:pt idx="23">
                  <c:v>15.236174205512349</c:v>
                </c:pt>
                <c:pt idx="24">
                  <c:v>15.152863833510853</c:v>
                </c:pt>
                <c:pt idx="25">
                  <c:v>15.067142482587816</c:v>
                </c:pt>
                <c:pt idx="26">
                  <c:v>14.981750264831375</c:v>
                </c:pt>
                <c:pt idx="27">
                  <c:v>14.899982171705698</c:v>
                </c:pt>
                <c:pt idx="28">
                  <c:v>14.817468250028867</c:v>
                </c:pt>
                <c:pt idx="29">
                  <c:v>14.401622502808419</c:v>
                </c:pt>
                <c:pt idx="30">
                  <c:v>13.915240502035882</c:v>
                </c:pt>
                <c:pt idx="31" formatCode="0.00">
                  <c:v>13.915240502035882</c:v>
                </c:pt>
                <c:pt idx="32" formatCode="0.00">
                  <c:v>13.915240502035882</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18.843958459114521</c:v>
                </c:pt>
                <c:pt idx="4">
                  <c:v>21.527873474897202</c:v>
                </c:pt>
                <c:pt idx="5">
                  <c:v>27.721083244127399</c:v>
                </c:pt>
                <c:pt idx="6">
                  <c:v>32.34312638557153</c:v>
                </c:pt>
                <c:pt idx="8">
                  <c:v>18.931145021834784</c:v>
                </c:pt>
                <c:pt idx="9">
                  <c:v>19.166790908504293</c:v>
                </c:pt>
                <c:pt idx="10">
                  <c:v>17.985521747895376</c:v>
                </c:pt>
                <c:pt idx="11">
                  <c:v>18.843958459114521</c:v>
                </c:pt>
                <c:pt idx="12">
                  <c:v>21.527873474897202</c:v>
                </c:pt>
                <c:pt idx="13">
                  <c:v>27.721083244127399</c:v>
                </c:pt>
                <c:pt idx="14">
                  <c:v>32.34312638557153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5.5806951792035084</c:v>
                </c:pt>
                <c:pt idx="3">
                  <c:v>5.8043804155115168</c:v>
                </c:pt>
                <c:pt idx="4">
                  <c:v>6.6798451223090289</c:v>
                </c:pt>
                <c:pt idx="5">
                  <c:v>8.6015250372652599</c:v>
                </c:pt>
                <c:pt idx="6">
                  <c:v>10.035690486513142</c:v>
                </c:pt>
                <c:pt idx="8">
                  <c:v>5.725786025053389</c:v>
                </c:pt>
                <c:pt idx="9">
                  <c:v>5.9036614240138503</c:v>
                </c:pt>
                <c:pt idx="10">
                  <c:v>5.5806951792035084</c:v>
                </c:pt>
                <c:pt idx="11">
                  <c:v>5.8043804155115168</c:v>
                </c:pt>
                <c:pt idx="12">
                  <c:v>6.345852866193578</c:v>
                </c:pt>
                <c:pt idx="13">
                  <c:v>7.7628763461318977</c:v>
                </c:pt>
                <c:pt idx="14">
                  <c:v>8.6043501308742059</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2.3877808191973275</c:v>
                </c:pt>
                <c:pt idx="4">
                  <c:v>2.7984579786283135</c:v>
                </c:pt>
                <c:pt idx="5">
                  <c:v>3.6035276160093845</c:v>
                </c:pt>
                <c:pt idx="6">
                  <c:v>4.204357675783803</c:v>
                </c:pt>
                <c:pt idx="8">
                  <c:v>2.3987639372378653</c:v>
                </c:pt>
                <c:pt idx="9">
                  <c:v>2.4286226095077832</c:v>
                </c:pt>
                <c:pt idx="10">
                  <c:v>2.3379794987127132</c:v>
                </c:pt>
                <c:pt idx="11">
                  <c:v>2.3877808191973275</c:v>
                </c:pt>
                <c:pt idx="12">
                  <c:v>2.6585350796968976</c:v>
                </c:pt>
                <c:pt idx="13">
                  <c:v>3.252183673448469</c:v>
                </c:pt>
                <c:pt idx="14">
                  <c:v>3.6047111622751378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15.979457418398429</c:v>
                </c:pt>
                <c:pt idx="4">
                  <c:v>18.727782611848248</c:v>
                </c:pt>
                <c:pt idx="5">
                  <c:v>24.115452990112203</c:v>
                </c:pt>
                <c:pt idx="6">
                  <c:v>28.136315490836431</c:v>
                </c:pt>
                <c:pt idx="8">
                  <c:v>16.052958413816011</c:v>
                </c:pt>
                <c:pt idx="9">
                  <c:v>16.252778002896829</c:v>
                </c:pt>
                <c:pt idx="10">
                  <c:v>15.646178051353582</c:v>
                </c:pt>
                <c:pt idx="11">
                  <c:v>15.979457418398429</c:v>
                </c:pt>
                <c:pt idx="12">
                  <c:v>17.791393481255835</c:v>
                </c:pt>
                <c:pt idx="13">
                  <c:v>21.764196323576261</c:v>
                </c:pt>
                <c:pt idx="14">
                  <c:v>24.123373493955881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5.3295551364842746</c:v>
                </c:pt>
                <c:pt idx="4">
                  <c:v>6.2461914319454044</c:v>
                </c:pt>
                <c:pt idx="5">
                  <c:v>8.0431164204684968</c:v>
                </c:pt>
                <c:pt idx="6">
                  <c:v>9.3841762470154499</c:v>
                </c:pt>
                <c:pt idx="8">
                  <c:v>5.3540695863437202</c:v>
                </c:pt>
                <c:pt idx="9">
                  <c:v>5.4207144973361112</c:v>
                </c:pt>
                <c:pt idx="10">
                  <c:v>5.2183979979150399</c:v>
                </c:pt>
                <c:pt idx="11">
                  <c:v>5.3295551364842746</c:v>
                </c:pt>
                <c:pt idx="12">
                  <c:v>5.9338818603481336</c:v>
                </c:pt>
                <c:pt idx="13">
                  <c:v>7.2589125694728178</c:v>
                </c:pt>
                <c:pt idx="14">
                  <c:v>8.0457581097848703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3.212772847907198</c:v>
                </c:pt>
                <c:pt idx="4">
                  <c:v>3.7653413317762734</c:v>
                </c:pt>
                <c:pt idx="5">
                  <c:v>4.8485671667680608</c:v>
                </c:pt>
                <c:pt idx="6">
                  <c:v>5.6569874734939551</c:v>
                </c:pt>
                <c:pt idx="8">
                  <c:v>3.2275506965029748</c:v>
                </c:pt>
                <c:pt idx="9">
                  <c:v>3.2677257120538581</c:v>
                </c:pt>
                <c:pt idx="10">
                  <c:v>3.1457648842965851</c:v>
                </c:pt>
                <c:pt idx="11">
                  <c:v>3.212772847907198</c:v>
                </c:pt>
                <c:pt idx="12">
                  <c:v>3.5770742651874596</c:v>
                </c:pt>
                <c:pt idx="13">
                  <c:v>4.3758318680081745</c:v>
                </c:pt>
                <c:pt idx="14">
                  <c:v>4.8501596350868796</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105.54033436792047</c:v>
                </c:pt>
                <c:pt idx="4">
                  <c:v>123.69233742244879</c:v>
                </c:pt>
                <c:pt idx="5">
                  <c:v>159.27655773091965</c:v>
                </c:pt>
                <c:pt idx="6">
                  <c:v>185.83335259964056</c:v>
                </c:pt>
                <c:pt idx="8">
                  <c:v>106.02579012712634</c:v>
                </c:pt>
                <c:pt idx="9">
                  <c:v>107.34554872046687</c:v>
                </c:pt>
                <c:pt idx="10">
                  <c:v>103.33910719763226</c:v>
                </c:pt>
                <c:pt idx="11">
                  <c:v>105.54033436792047</c:v>
                </c:pt>
                <c:pt idx="12">
                  <c:v>117.50772055132636</c:v>
                </c:pt>
                <c:pt idx="13">
                  <c:v>143.74709335215499</c:v>
                </c:pt>
                <c:pt idx="14">
                  <c:v>159.32887068511684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37.084503658574668</c:v>
                </c:pt>
                <c:pt idx="4">
                  <c:v>43.462709940728757</c:v>
                </c:pt>
                <c:pt idx="5">
                  <c:v>55.966205937024561</c:v>
                </c:pt>
                <c:pt idx="6">
                  <c:v>65.297667338651948</c:v>
                </c:pt>
                <c:pt idx="8">
                  <c:v>37.255081911772038</c:v>
                </c:pt>
                <c:pt idx="9">
                  <c:v>37.718815447166712</c:v>
                </c:pt>
                <c:pt idx="10">
                  <c:v>36.311041858033704</c:v>
                </c:pt>
                <c:pt idx="11">
                  <c:v>37.084503658574668</c:v>
                </c:pt>
                <c:pt idx="12">
                  <c:v>41.289574443692324</c:v>
                </c:pt>
                <c:pt idx="13">
                  <c:v>50.509500858164664</c:v>
                </c:pt>
                <c:pt idx="14">
                  <c:v>55.984587534476702</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1.364831641426927</c:v>
                </c:pt>
                <c:pt idx="4">
                  <c:v>1.5995705994989491</c:v>
                </c:pt>
                <c:pt idx="5">
                  <c:v>2.0597403545349886</c:v>
                </c:pt>
                <c:pt idx="6">
                  <c:v>2.403168809151782</c:v>
                </c:pt>
                <c:pt idx="8">
                  <c:v>1.3711094818814338</c:v>
                </c:pt>
                <c:pt idx="9">
                  <c:v>1.3881764004014847</c:v>
                </c:pt>
                <c:pt idx="10">
                  <c:v>1.3363657045889328</c:v>
                </c:pt>
                <c:pt idx="11">
                  <c:v>1.364831641426927</c:v>
                </c:pt>
                <c:pt idx="12">
                  <c:v>1.5195920695240015</c:v>
                </c:pt>
                <c:pt idx="13">
                  <c:v>1.8589156699678271</c:v>
                </c:pt>
                <c:pt idx="14">
                  <c:v>2.0604168577465085</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1.2137653059995117</c:v>
                </c:pt>
                <c:pt idx="4">
                  <c:v>1.4225221919231217</c:v>
                </c:pt>
                <c:pt idx="5">
                  <c:v>1.8317580761008134</c:v>
                </c:pt>
                <c:pt idx="6">
                  <c:v>2.1371741660084926</c:v>
                </c:pt>
                <c:pt idx="8">
                  <c:v>1.219348283935394</c:v>
                </c:pt>
                <c:pt idx="9">
                  <c:v>1.2345261512643642</c:v>
                </c:pt>
                <c:pt idx="10">
                  <c:v>1.1884501202373998</c:v>
                </c:pt>
                <c:pt idx="11">
                  <c:v>1.2137653059995117</c:v>
                </c:pt>
                <c:pt idx="12">
                  <c:v>1.3513960823269655</c:v>
                </c:pt>
                <c:pt idx="13">
                  <c:v>1.6531616636809838</c:v>
                </c:pt>
                <c:pt idx="14">
                  <c:v>1.8323597005815309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23.077264558811461</c:v>
                </c:pt>
                <c:pt idx="4">
                  <c:v>27.046349736250789</c:v>
                </c:pt>
                <c:pt idx="5">
                  <c:v>34.827132989361438</c:v>
                </c:pt>
                <c:pt idx="6">
                  <c:v>40.633995215921146</c:v>
                </c:pt>
                <c:pt idx="8">
                  <c:v>23.183413464382845</c:v>
                </c:pt>
                <c:pt idx="9">
                  <c:v>23.471989565592747</c:v>
                </c:pt>
                <c:pt idx="10">
                  <c:v>22.595948083295109</c:v>
                </c:pt>
                <c:pt idx="11">
                  <c:v>23.077264558811461</c:v>
                </c:pt>
                <c:pt idx="12">
                  <c:v>37.132095411690685</c:v>
                </c:pt>
                <c:pt idx="13">
                  <c:v>60.152263302825361</c:v>
                </c:pt>
                <c:pt idx="14">
                  <c:v>83.856957837479158</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25.779922585941232</c:v>
                </c:pt>
                <c:pt idx="3">
                  <c:v>26.813232575192693</c:v>
                </c:pt>
                <c:pt idx="4">
                  <c:v>30.857426289995221</c:v>
                </c:pt>
                <c:pt idx="5">
                  <c:v>39.734592637862363</c:v>
                </c:pt>
                <c:pt idx="6">
                  <c:v>46.359694541800948</c:v>
                </c:pt>
                <c:pt idx="8">
                  <c:v>26.450167179818607</c:v>
                </c:pt>
                <c:pt idx="9">
                  <c:v>27.271859436409219</c:v>
                </c:pt>
                <c:pt idx="10">
                  <c:v>25.779922585941232</c:v>
                </c:pt>
                <c:pt idx="11">
                  <c:v>26.813232575192693</c:v>
                </c:pt>
                <c:pt idx="12">
                  <c:v>31.191418546110672</c:v>
                </c:pt>
                <c:pt idx="13">
                  <c:v>40.573241328995728</c:v>
                </c:pt>
                <c:pt idx="14">
                  <c:v>47.791034897439886</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84.762847233441306</c:v>
                </c:pt>
                <c:pt idx="6">
                  <c:v>90.89036352792877</c:v>
                </c:pt>
                <c:pt idx="8">
                  <c:v>82</c:v>
                </c:pt>
                <c:pt idx="9">
                  <c:v>82</c:v>
                </c:pt>
                <c:pt idx="10">
                  <c:v>82</c:v>
                </c:pt>
                <c:pt idx="11">
                  <c:v>86.036801673044508</c:v>
                </c:pt>
                <c:pt idx="12">
                  <c:v>79.266714881385326</c:v>
                </c:pt>
                <c:pt idx="13">
                  <c:v>84.762847233441306</c:v>
                </c:pt>
                <c:pt idx="14">
                  <c:v>90.89036352792877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201.71491350879785</c:v>
                </c:pt>
                <c:pt idx="2">
                  <c:v>259.74492629193816</c:v>
                </c:pt>
                <c:pt idx="3">
                  <c:v>303.05319980058243</c:v>
                </c:pt>
                <c:pt idx="5">
                  <c:v>194.71059781939132</c:v>
                </c:pt>
                <c:pt idx="6">
                  <c:v>233.05996750235815</c:v>
                </c:pt>
                <c:pt idx="7">
                  <c:v>300.10742898224635</c:v>
                </c:pt>
                <c:pt idx="8">
                  <c:v>350.14549825999279</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27.046349736250789</c:v>
                </c:pt>
                <c:pt idx="2">
                  <c:v>34.827132989361438</c:v>
                </c:pt>
                <c:pt idx="3">
                  <c:v>40.633995215921146</c:v>
                </c:pt>
                <c:pt idx="5">
                  <c:v>23.010393182336216</c:v>
                </c:pt>
                <c:pt idx="6">
                  <c:v>27.542422176044891</c:v>
                </c:pt>
                <c:pt idx="7">
                  <c:v>35.465917187656025</c:v>
                </c:pt>
                <c:pt idx="8">
                  <c:v>41.37928636766302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228.76126324504864</c:v>
                </c:pt>
                <c:pt idx="2">
                  <c:v>294.57205928129957</c:v>
                </c:pt>
                <c:pt idx="3">
                  <c:v>343.68719501650355</c:v>
                </c:pt>
                <c:pt idx="5">
                  <c:v>217.72099100172755</c:v>
                </c:pt>
                <c:pt idx="6">
                  <c:v>260.60238967840303</c:v>
                </c:pt>
                <c:pt idx="7">
                  <c:v>335.57334616990238</c:v>
                </c:pt>
                <c:pt idx="8">
                  <c:v>391.52478462765583</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47.365670769943996</c:v>
                </c:pt>
                <c:pt idx="10">
                  <c:v>48.115250449039635</c:v>
                </c:pt>
                <c:pt idx="11">
                  <c:v>48.864830128135274</c:v>
                </c:pt>
                <c:pt idx="12">
                  <c:v>49.614409807230913</c:v>
                </c:pt>
                <c:pt idx="13">
                  <c:v>50.363989486326552</c:v>
                </c:pt>
                <c:pt idx="14">
                  <c:v>51.113569165422192</c:v>
                </c:pt>
                <c:pt idx="15">
                  <c:v>51.863148844517831</c:v>
                </c:pt>
                <c:pt idx="16">
                  <c:v>52.61272852361347</c:v>
                </c:pt>
                <c:pt idx="17">
                  <c:v>53.362308202709109</c:v>
                </c:pt>
                <c:pt idx="18">
                  <c:v>54.111887881804748</c:v>
                </c:pt>
                <c:pt idx="19">
                  <c:v>55.66859655092555</c:v>
                </c:pt>
                <c:pt idx="20">
                  <c:v>57.225305220046351</c:v>
                </c:pt>
                <c:pt idx="21">
                  <c:v>58.782013889167153</c:v>
                </c:pt>
                <c:pt idx="22">
                  <c:v>60.338722558287955</c:v>
                </c:pt>
                <c:pt idx="23">
                  <c:v>61.895431227408757</c:v>
                </c:pt>
                <c:pt idx="24">
                  <c:v>63.452139896529559</c:v>
                </c:pt>
                <c:pt idx="25">
                  <c:v>65.008848565650368</c:v>
                </c:pt>
                <c:pt idx="26">
                  <c:v>66.565557234771177</c:v>
                </c:pt>
                <c:pt idx="27">
                  <c:v>68.122265903891986</c:v>
                </c:pt>
                <c:pt idx="28">
                  <c:v>69.678974573012766</c:v>
                </c:pt>
                <c:pt idx="29">
                  <c:v>75.487896679191309</c:v>
                </c:pt>
                <c:pt idx="30">
                  <c:v>81.296818785369823</c:v>
                </c:pt>
                <c:pt idx="31">
                  <c:v>81.296818785369823</c:v>
                </c:pt>
                <c:pt idx="32">
                  <c:v>81.296818785369823</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3.6346616463672552</c:v>
                </c:pt>
                <c:pt idx="10">
                  <c:v>3.7041110750000645</c:v>
                </c:pt>
                <c:pt idx="11">
                  <c:v>3.7735605036328739</c:v>
                </c:pt>
                <c:pt idx="12">
                  <c:v>3.8430099322656832</c:v>
                </c:pt>
                <c:pt idx="13">
                  <c:v>3.9124593608984926</c:v>
                </c:pt>
                <c:pt idx="14">
                  <c:v>3.9819087895313019</c:v>
                </c:pt>
                <c:pt idx="15">
                  <c:v>4.0513582181641112</c:v>
                </c:pt>
                <c:pt idx="16">
                  <c:v>4.120807646796921</c:v>
                </c:pt>
                <c:pt idx="17">
                  <c:v>4.1902570754297308</c:v>
                </c:pt>
                <c:pt idx="18">
                  <c:v>4.2597065040625406</c:v>
                </c:pt>
                <c:pt idx="19">
                  <c:v>4.3822511481760227</c:v>
                </c:pt>
                <c:pt idx="20">
                  <c:v>4.5047957922895048</c:v>
                </c:pt>
                <c:pt idx="21">
                  <c:v>4.6273404364029869</c:v>
                </c:pt>
                <c:pt idx="22">
                  <c:v>4.749885080516469</c:v>
                </c:pt>
                <c:pt idx="23">
                  <c:v>4.8724297246299511</c:v>
                </c:pt>
                <c:pt idx="24">
                  <c:v>4.9949743687434331</c:v>
                </c:pt>
                <c:pt idx="25">
                  <c:v>5.1175190128569152</c:v>
                </c:pt>
                <c:pt idx="26">
                  <c:v>5.2400636569703973</c:v>
                </c:pt>
                <c:pt idx="27">
                  <c:v>5.3626083010838794</c:v>
                </c:pt>
                <c:pt idx="28">
                  <c:v>5.4851529451973651</c:v>
                </c:pt>
                <c:pt idx="29">
                  <c:v>5.942433299771757</c:v>
                </c:pt>
                <c:pt idx="30">
                  <c:v>6.3997136543461455</c:v>
                </c:pt>
                <c:pt idx="31">
                  <c:v>6.3997136543461455</c:v>
                </c:pt>
                <c:pt idx="32">
                  <c:v>6.3997136543461455</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0.99839985325156799</c:v>
                </c:pt>
                <c:pt idx="10">
                  <c:v>1.0174768144935322</c:v>
                </c:pt>
                <c:pt idx="11">
                  <c:v>1.0365537757354966</c:v>
                </c:pt>
                <c:pt idx="12">
                  <c:v>1.0556307369774609</c:v>
                </c:pt>
                <c:pt idx="13">
                  <c:v>1.0747076982194252</c:v>
                </c:pt>
                <c:pt idx="14">
                  <c:v>1.0937846594613896</c:v>
                </c:pt>
                <c:pt idx="15">
                  <c:v>1.1128616207033539</c:v>
                </c:pt>
                <c:pt idx="16">
                  <c:v>1.1319385819453183</c:v>
                </c:pt>
                <c:pt idx="17">
                  <c:v>1.1510155431872826</c:v>
                </c:pt>
                <c:pt idx="18">
                  <c:v>1.1700925044292463</c:v>
                </c:pt>
                <c:pt idx="19">
                  <c:v>1.2037541121945661</c:v>
                </c:pt>
                <c:pt idx="20">
                  <c:v>1.2374157199598859</c:v>
                </c:pt>
                <c:pt idx="21">
                  <c:v>1.2710773277252057</c:v>
                </c:pt>
                <c:pt idx="22">
                  <c:v>1.3047389354905254</c:v>
                </c:pt>
                <c:pt idx="23">
                  <c:v>1.3384005432558452</c:v>
                </c:pt>
                <c:pt idx="24">
                  <c:v>1.372062151021165</c:v>
                </c:pt>
                <c:pt idx="25">
                  <c:v>1.4057237587864848</c:v>
                </c:pt>
                <c:pt idx="26">
                  <c:v>1.4393853665518046</c:v>
                </c:pt>
                <c:pt idx="27">
                  <c:v>1.4730469743171244</c:v>
                </c:pt>
                <c:pt idx="28">
                  <c:v>1.5067085820824451</c:v>
                </c:pt>
                <c:pt idx="29">
                  <c:v>1.6323182490395345</c:v>
                </c:pt>
                <c:pt idx="30">
                  <c:v>1.7579279159966237</c:v>
                </c:pt>
                <c:pt idx="31">
                  <c:v>1.7579279159966237</c:v>
                </c:pt>
                <c:pt idx="32">
                  <c:v>1.7579279159966237</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3.2841593457328964</c:v>
                </c:pt>
                <c:pt idx="10">
                  <c:v>3.3469115390018942</c:v>
                </c:pt>
                <c:pt idx="11">
                  <c:v>3.409663732270892</c:v>
                </c:pt>
                <c:pt idx="12">
                  <c:v>3.4724159255398899</c:v>
                </c:pt>
                <c:pt idx="13">
                  <c:v>3.5351681188088877</c:v>
                </c:pt>
                <c:pt idx="14">
                  <c:v>3.5979203120778855</c:v>
                </c:pt>
                <c:pt idx="15">
                  <c:v>3.6606725053468834</c:v>
                </c:pt>
                <c:pt idx="16">
                  <c:v>3.7234246986158812</c:v>
                </c:pt>
                <c:pt idx="17">
                  <c:v>3.786176891884879</c:v>
                </c:pt>
                <c:pt idx="18">
                  <c:v>3.8489290851538751</c:v>
                </c:pt>
                <c:pt idx="19">
                  <c:v>3.9596563487595668</c:v>
                </c:pt>
                <c:pt idx="20">
                  <c:v>4.0703836123652586</c:v>
                </c:pt>
                <c:pt idx="21">
                  <c:v>4.1811108759709503</c:v>
                </c:pt>
                <c:pt idx="22">
                  <c:v>4.2918381395766421</c:v>
                </c:pt>
                <c:pt idx="23">
                  <c:v>4.4025654031823338</c:v>
                </c:pt>
                <c:pt idx="24">
                  <c:v>4.5132926667880255</c:v>
                </c:pt>
                <c:pt idx="25">
                  <c:v>4.6240199303937173</c:v>
                </c:pt>
                <c:pt idx="26">
                  <c:v>4.734747193999409</c:v>
                </c:pt>
                <c:pt idx="27">
                  <c:v>4.8454744576051008</c:v>
                </c:pt>
                <c:pt idx="28">
                  <c:v>4.9562017212107934</c:v>
                </c:pt>
                <c:pt idx="29">
                  <c:v>5.3693850368012619</c:v>
                </c:pt>
                <c:pt idx="30">
                  <c:v>5.7825683523917331</c:v>
                </c:pt>
                <c:pt idx="31">
                  <c:v>5.7825683523917331</c:v>
                </c:pt>
                <c:pt idx="32">
                  <c:v>5.7825683523917331</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0.59565105181722611</c:v>
                </c:pt>
                <c:pt idx="10">
                  <c:v>0.60703247579504926</c:v>
                </c:pt>
                <c:pt idx="11">
                  <c:v>0.61841389977287242</c:v>
                </c:pt>
                <c:pt idx="12">
                  <c:v>0.62979532375069558</c:v>
                </c:pt>
                <c:pt idx="13">
                  <c:v>0.64117674772851874</c:v>
                </c:pt>
                <c:pt idx="14">
                  <c:v>0.65255817170634189</c:v>
                </c:pt>
                <c:pt idx="15">
                  <c:v>0.66393959568416505</c:v>
                </c:pt>
                <c:pt idx="16">
                  <c:v>0.67532101966198821</c:v>
                </c:pt>
                <c:pt idx="17">
                  <c:v>0.68670244363981137</c:v>
                </c:pt>
                <c:pt idx="18">
                  <c:v>0.69808386761763419</c:v>
                </c:pt>
                <c:pt idx="19">
                  <c:v>0.71816657496777192</c:v>
                </c:pt>
                <c:pt idx="20">
                  <c:v>0.73824928231790965</c:v>
                </c:pt>
                <c:pt idx="21">
                  <c:v>0.75833198966804738</c:v>
                </c:pt>
                <c:pt idx="22">
                  <c:v>0.77841469701818511</c:v>
                </c:pt>
                <c:pt idx="23">
                  <c:v>0.79849740436832284</c:v>
                </c:pt>
                <c:pt idx="24">
                  <c:v>0.81858011171846057</c:v>
                </c:pt>
                <c:pt idx="25">
                  <c:v>0.8386628190685983</c:v>
                </c:pt>
                <c:pt idx="26">
                  <c:v>0.85874552641873603</c:v>
                </c:pt>
                <c:pt idx="27">
                  <c:v>0.87882823376887376</c:v>
                </c:pt>
                <c:pt idx="28">
                  <c:v>0.89891094111901149</c:v>
                </c:pt>
                <c:pt idx="29">
                  <c:v>0.97385038546861857</c:v>
                </c:pt>
                <c:pt idx="30">
                  <c:v>1.0487898298182257</c:v>
                </c:pt>
                <c:pt idx="31">
                  <c:v>1.0487898298182257</c:v>
                </c:pt>
                <c:pt idx="32">
                  <c:v>1.0487898298182257</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0.2966157248736398</c:v>
                </c:pt>
                <c:pt idx="10">
                  <c:v>0.30228332054559726</c:v>
                </c:pt>
                <c:pt idx="11">
                  <c:v>0.30795091621755472</c:v>
                </c:pt>
                <c:pt idx="12">
                  <c:v>0.31361851188951217</c:v>
                </c:pt>
                <c:pt idx="13">
                  <c:v>0.31928610756146963</c:v>
                </c:pt>
                <c:pt idx="14">
                  <c:v>0.32495370323342709</c:v>
                </c:pt>
                <c:pt idx="15">
                  <c:v>0.33062129890538455</c:v>
                </c:pt>
                <c:pt idx="16">
                  <c:v>0.33628889457734201</c:v>
                </c:pt>
                <c:pt idx="17">
                  <c:v>0.34195649024929947</c:v>
                </c:pt>
                <c:pt idx="18">
                  <c:v>0.3476240859212571</c:v>
                </c:pt>
                <c:pt idx="19">
                  <c:v>0.35762465047984049</c:v>
                </c:pt>
                <c:pt idx="20">
                  <c:v>0.36762521503842388</c:v>
                </c:pt>
                <c:pt idx="21">
                  <c:v>0.37762577959700727</c:v>
                </c:pt>
                <c:pt idx="22">
                  <c:v>0.38762634415559066</c:v>
                </c:pt>
                <c:pt idx="23">
                  <c:v>0.39762690871417405</c:v>
                </c:pt>
                <c:pt idx="24">
                  <c:v>0.40762747327275745</c:v>
                </c:pt>
                <c:pt idx="25">
                  <c:v>0.41762803783134084</c:v>
                </c:pt>
                <c:pt idx="26">
                  <c:v>0.42762860238992423</c:v>
                </c:pt>
                <c:pt idx="27">
                  <c:v>0.43762916694850762</c:v>
                </c:pt>
                <c:pt idx="28">
                  <c:v>0.44762973150709112</c:v>
                </c:pt>
                <c:pt idx="29">
                  <c:v>0.48494724742445944</c:v>
                </c:pt>
                <c:pt idx="30">
                  <c:v>0.5222647633418277</c:v>
                </c:pt>
                <c:pt idx="31">
                  <c:v>0.5222647633418277</c:v>
                </c:pt>
                <c:pt idx="32">
                  <c:v>0.5222647633418277</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6.6315053494569725</c:v>
                </c:pt>
                <c:pt idx="10">
                  <c:v>6.7582170773438079</c:v>
                </c:pt>
                <c:pt idx="11">
                  <c:v>6.8849288052306434</c:v>
                </c:pt>
                <c:pt idx="12">
                  <c:v>7.0116405331174789</c:v>
                </c:pt>
                <c:pt idx="13">
                  <c:v>7.1383522610043144</c:v>
                </c:pt>
                <c:pt idx="14">
                  <c:v>7.2650639888911499</c:v>
                </c:pt>
                <c:pt idx="15">
                  <c:v>7.3917757167779854</c:v>
                </c:pt>
                <c:pt idx="16">
                  <c:v>7.5184874446648209</c:v>
                </c:pt>
                <c:pt idx="17">
                  <c:v>7.6451991725516564</c:v>
                </c:pt>
                <c:pt idx="18">
                  <c:v>7.7719109004384945</c:v>
                </c:pt>
                <c:pt idx="19">
                  <c:v>7.9954958010572597</c:v>
                </c:pt>
                <c:pt idx="20">
                  <c:v>8.2190807016760239</c:v>
                </c:pt>
                <c:pt idx="21">
                  <c:v>8.4426656022947881</c:v>
                </c:pt>
                <c:pt idx="22">
                  <c:v>8.6662505029135524</c:v>
                </c:pt>
                <c:pt idx="23">
                  <c:v>8.8898354035323166</c:v>
                </c:pt>
                <c:pt idx="24">
                  <c:v>9.1134203041510808</c:v>
                </c:pt>
                <c:pt idx="25">
                  <c:v>9.3370052047698451</c:v>
                </c:pt>
                <c:pt idx="26">
                  <c:v>9.5605901053886093</c:v>
                </c:pt>
                <c:pt idx="27">
                  <c:v>9.7841750060073736</c:v>
                </c:pt>
                <c:pt idx="28">
                  <c:v>10.007759906626143</c:v>
                </c:pt>
                <c:pt idx="29">
                  <c:v>10.842076113360958</c:v>
                </c:pt>
                <c:pt idx="30">
                  <c:v>11.676392320095777</c:v>
                </c:pt>
                <c:pt idx="31">
                  <c:v>11.676392320095777</c:v>
                </c:pt>
                <c:pt idx="32">
                  <c:v>11.676392320095777</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2.2159041633947978</c:v>
                </c:pt>
                <c:pt idx="10">
                  <c:v>2.258244632199272</c:v>
                </c:pt>
                <c:pt idx="11">
                  <c:v>2.3005851010037461</c:v>
                </c:pt>
                <c:pt idx="12">
                  <c:v>2.3429255698082203</c:v>
                </c:pt>
                <c:pt idx="13">
                  <c:v>2.3852660386126945</c:v>
                </c:pt>
                <c:pt idx="14">
                  <c:v>2.4276065074171687</c:v>
                </c:pt>
                <c:pt idx="15">
                  <c:v>2.4699469762216428</c:v>
                </c:pt>
                <c:pt idx="16">
                  <c:v>2.512287445026117</c:v>
                </c:pt>
                <c:pt idx="17">
                  <c:v>2.5546279138305912</c:v>
                </c:pt>
                <c:pt idx="18">
                  <c:v>2.5969683826350671</c:v>
                </c:pt>
                <c:pt idx="19">
                  <c:v>2.6716788271035923</c:v>
                </c:pt>
                <c:pt idx="20">
                  <c:v>2.7463892715721174</c:v>
                </c:pt>
                <c:pt idx="21">
                  <c:v>2.8210997160406426</c:v>
                </c:pt>
                <c:pt idx="22">
                  <c:v>2.8958101605091677</c:v>
                </c:pt>
                <c:pt idx="23">
                  <c:v>2.9705206049776929</c:v>
                </c:pt>
                <c:pt idx="24">
                  <c:v>3.045231049446218</c:v>
                </c:pt>
                <c:pt idx="25">
                  <c:v>3.1199414939147432</c:v>
                </c:pt>
                <c:pt idx="26">
                  <c:v>3.1946519383832683</c:v>
                </c:pt>
                <c:pt idx="27">
                  <c:v>3.2693623828517935</c:v>
                </c:pt>
                <c:pt idx="28">
                  <c:v>3.3440728273203191</c:v>
                </c:pt>
                <c:pt idx="29">
                  <c:v>3.6228579083340628</c:v>
                </c:pt>
                <c:pt idx="30">
                  <c:v>3.9016429893478062</c:v>
                </c:pt>
                <c:pt idx="31">
                  <c:v>3.9016429893478062</c:v>
                </c:pt>
                <c:pt idx="32">
                  <c:v>3.9016429893478062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0.12165082908221728</c:v>
                </c:pt>
                <c:pt idx="10">
                  <c:v>0.12397527669095458</c:v>
                </c:pt>
                <c:pt idx="11">
                  <c:v>0.12629972429969188</c:v>
                </c:pt>
                <c:pt idx="12">
                  <c:v>0.12862417190842917</c:v>
                </c:pt>
                <c:pt idx="13">
                  <c:v>0.13094861951716646</c:v>
                </c:pt>
                <c:pt idx="14">
                  <c:v>0.13327306712590375</c:v>
                </c:pt>
                <c:pt idx="15">
                  <c:v>0.13559751473464104</c:v>
                </c:pt>
                <c:pt idx="16">
                  <c:v>0.13792196234337833</c:v>
                </c:pt>
                <c:pt idx="17">
                  <c:v>0.14024640995211562</c:v>
                </c:pt>
                <c:pt idx="18">
                  <c:v>0.14257085756085297</c:v>
                </c:pt>
                <c:pt idx="19">
                  <c:v>0.146672383096494</c:v>
                </c:pt>
                <c:pt idx="20">
                  <c:v>0.15077390863213502</c:v>
                </c:pt>
                <c:pt idx="21">
                  <c:v>0.15487543416777605</c:v>
                </c:pt>
                <c:pt idx="22">
                  <c:v>0.15897695970341708</c:v>
                </c:pt>
                <c:pt idx="23">
                  <c:v>0.1630784852390581</c:v>
                </c:pt>
                <c:pt idx="24">
                  <c:v>0.16718001077469913</c:v>
                </c:pt>
                <c:pt idx="25">
                  <c:v>0.17128153631034015</c:v>
                </c:pt>
                <c:pt idx="26">
                  <c:v>0.17538306184598118</c:v>
                </c:pt>
                <c:pt idx="27">
                  <c:v>0.17948458738162221</c:v>
                </c:pt>
                <c:pt idx="28">
                  <c:v>0.18358611291726332</c:v>
                </c:pt>
                <c:pt idx="29">
                  <c:v>0.19889112330594258</c:v>
                </c:pt>
                <c:pt idx="30">
                  <c:v>0.2141961336946219</c:v>
                </c:pt>
                <c:pt idx="31">
                  <c:v>0.2141961336946219</c:v>
                </c:pt>
                <c:pt idx="32">
                  <c:v>0.2141961336946219</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2.9276612151184475E-2</c:v>
                </c:pt>
                <c:pt idx="10">
                  <c:v>2.9836016074858168E-2</c:v>
                </c:pt>
                <c:pt idx="11">
                  <c:v>3.0395419998531861E-2</c:v>
                </c:pt>
                <c:pt idx="12">
                  <c:v>3.0954823922205554E-2</c:v>
                </c:pt>
                <c:pt idx="13">
                  <c:v>3.1514227845879247E-2</c:v>
                </c:pt>
                <c:pt idx="14">
                  <c:v>3.207363176955294E-2</c:v>
                </c:pt>
                <c:pt idx="15">
                  <c:v>3.2633035693226634E-2</c:v>
                </c:pt>
                <c:pt idx="16">
                  <c:v>3.3192439616900327E-2</c:v>
                </c:pt>
                <c:pt idx="17">
                  <c:v>3.375184354057402E-2</c:v>
                </c:pt>
                <c:pt idx="18">
                  <c:v>3.4311247464247713E-2</c:v>
                </c:pt>
                <c:pt idx="19">
                  <c:v>3.5298324767715876E-2</c:v>
                </c:pt>
                <c:pt idx="20">
                  <c:v>3.6285402071184039E-2</c:v>
                </c:pt>
                <c:pt idx="21">
                  <c:v>3.7272479374652202E-2</c:v>
                </c:pt>
                <c:pt idx="22">
                  <c:v>3.8259556678120366E-2</c:v>
                </c:pt>
                <c:pt idx="23">
                  <c:v>3.9246633981588529E-2</c:v>
                </c:pt>
                <c:pt idx="24">
                  <c:v>4.0233711285056692E-2</c:v>
                </c:pt>
                <c:pt idx="25">
                  <c:v>4.1220788588524855E-2</c:v>
                </c:pt>
                <c:pt idx="26">
                  <c:v>4.2207865891993018E-2</c:v>
                </c:pt>
                <c:pt idx="27">
                  <c:v>4.3194943195461181E-2</c:v>
                </c:pt>
                <c:pt idx="28">
                  <c:v>4.4182020498929366E-2</c:v>
                </c:pt>
                <c:pt idx="29">
                  <c:v>4.7865339852358364E-2</c:v>
                </c:pt>
                <c:pt idx="30">
                  <c:v>5.1548659205787335E-2</c:v>
                </c:pt>
                <c:pt idx="31">
                  <c:v>5.1548659205787335E-2</c:v>
                </c:pt>
                <c:pt idx="32">
                  <c:v>5.1548659205787335E-2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23.501005394585647</c:v>
                </c:pt>
                <c:pt idx="10">
                  <c:v>23.950051703636674</c:v>
                </c:pt>
                <c:pt idx="11">
                  <c:v>24.399098012687702</c:v>
                </c:pt>
                <c:pt idx="12">
                  <c:v>24.848144321738729</c:v>
                </c:pt>
                <c:pt idx="13">
                  <c:v>25.297190630789757</c:v>
                </c:pt>
                <c:pt idx="14">
                  <c:v>25.746236939840784</c:v>
                </c:pt>
                <c:pt idx="15">
                  <c:v>26.195283248891812</c:v>
                </c:pt>
                <c:pt idx="16">
                  <c:v>26.644329557942839</c:v>
                </c:pt>
                <c:pt idx="17">
                  <c:v>27.093375866993867</c:v>
                </c:pt>
                <c:pt idx="18">
                  <c:v>27.542422176044891</c:v>
                </c:pt>
                <c:pt idx="19">
                  <c:v>28.334771677206003</c:v>
                </c:pt>
                <c:pt idx="20">
                  <c:v>29.127121178367116</c:v>
                </c:pt>
                <c:pt idx="21">
                  <c:v>29.919470679528228</c:v>
                </c:pt>
                <c:pt idx="22">
                  <c:v>30.71182018068934</c:v>
                </c:pt>
                <c:pt idx="23">
                  <c:v>31.504169681850453</c:v>
                </c:pt>
                <c:pt idx="24">
                  <c:v>32.296519183011569</c:v>
                </c:pt>
                <c:pt idx="25">
                  <c:v>33.088868684172681</c:v>
                </c:pt>
                <c:pt idx="26">
                  <c:v>33.881218185333793</c:v>
                </c:pt>
                <c:pt idx="27">
                  <c:v>34.673567686494906</c:v>
                </c:pt>
                <c:pt idx="28">
                  <c:v>35.465917187656025</c:v>
                </c:pt>
                <c:pt idx="29">
                  <c:v>38.422601777659523</c:v>
                </c:pt>
                <c:pt idx="30">
                  <c:v>41.37928636766302</c:v>
                </c:pt>
                <c:pt idx="31">
                  <c:v>41.37928636766302</c:v>
                </c:pt>
                <c:pt idx="32">
                  <c:v>41.37928636766302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26.812510700186348</c:v>
                </c:pt>
                <c:pt idx="10">
                  <c:v>27.324831716421837</c:v>
                </c:pt>
                <c:pt idx="11">
                  <c:v>27.837152732657326</c:v>
                </c:pt>
                <c:pt idx="12">
                  <c:v>28.349473748892816</c:v>
                </c:pt>
                <c:pt idx="13">
                  <c:v>28.861794765128305</c:v>
                </c:pt>
                <c:pt idx="14">
                  <c:v>29.374115781363795</c:v>
                </c:pt>
                <c:pt idx="15">
                  <c:v>29.886436797599284</c:v>
                </c:pt>
                <c:pt idx="16">
                  <c:v>30.398757813834774</c:v>
                </c:pt>
                <c:pt idx="17">
                  <c:v>30.911078830070263</c:v>
                </c:pt>
                <c:pt idx="18">
                  <c:v>31.42339984630576</c:v>
                </c:pt>
                <c:pt idx="19">
                  <c:v>32.327398595357757</c:v>
                </c:pt>
                <c:pt idx="20">
                  <c:v>33.231397344409757</c:v>
                </c:pt>
                <c:pt idx="21">
                  <c:v>34.135396093461758</c:v>
                </c:pt>
                <c:pt idx="22">
                  <c:v>35.039394842513758</c:v>
                </c:pt>
                <c:pt idx="23">
                  <c:v>35.943393591565759</c:v>
                </c:pt>
                <c:pt idx="24">
                  <c:v>36.847392340617759</c:v>
                </c:pt>
                <c:pt idx="25">
                  <c:v>37.75139108966976</c:v>
                </c:pt>
                <c:pt idx="26">
                  <c:v>38.65538983872176</c:v>
                </c:pt>
                <c:pt idx="27">
                  <c:v>39.559388587773761</c:v>
                </c:pt>
                <c:pt idx="28">
                  <c:v>40.463387336825733</c:v>
                </c:pt>
                <c:pt idx="29">
                  <c:v>43.836695664511524</c:v>
                </c:pt>
                <c:pt idx="30">
                  <c:v>47.210003992197343</c:v>
                </c:pt>
                <c:pt idx="31">
                  <c:v>47.210003992197343</c:v>
                </c:pt>
                <c:pt idx="32">
                  <c:v>47.210003992197343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84.762847233441306</c:v>
                </c:pt>
                <c:pt idx="10">
                  <c:v>85.443682377273248</c:v>
                </c:pt>
                <c:pt idx="11">
                  <c:v>86.12451752110519</c:v>
                </c:pt>
                <c:pt idx="12">
                  <c:v>86.805352664937132</c:v>
                </c:pt>
                <c:pt idx="13">
                  <c:v>87.486187808769074</c:v>
                </c:pt>
                <c:pt idx="14">
                  <c:v>88.167022952601016</c:v>
                </c:pt>
                <c:pt idx="15">
                  <c:v>88.847858096432958</c:v>
                </c:pt>
                <c:pt idx="16">
                  <c:v>89.5286932402649</c:v>
                </c:pt>
                <c:pt idx="17">
                  <c:v>90.209528384096842</c:v>
                </c:pt>
                <c:pt idx="18">
                  <c:v>90.89036352792877</c:v>
                </c:pt>
                <c:pt idx="19">
                  <c:v>92.036206790918683</c:v>
                </c:pt>
                <c:pt idx="20">
                  <c:v>93.182050053908597</c:v>
                </c:pt>
                <c:pt idx="21">
                  <c:v>94.327893316898511</c:v>
                </c:pt>
                <c:pt idx="22">
                  <c:v>95.473736579888424</c:v>
                </c:pt>
                <c:pt idx="23">
                  <c:v>96.619579842878338</c:v>
                </c:pt>
                <c:pt idx="24">
                  <c:v>97.765423105868251</c:v>
                </c:pt>
                <c:pt idx="25">
                  <c:v>98.911266368858165</c:v>
                </c:pt>
                <c:pt idx="26">
                  <c:v>100.05710963184808</c:v>
                </c:pt>
                <c:pt idx="27">
                  <c:v>101.20295289483799</c:v>
                </c:pt>
                <c:pt idx="28">
                  <c:v>102.34879615782788</c:v>
                </c:pt>
                <c:pt idx="29">
                  <c:v>102.06508558282565</c:v>
                </c:pt>
                <c:pt idx="30">
                  <c:v>101.78137500782347</c:v>
                </c:pt>
                <c:pt idx="31">
                  <c:v>101.78137500782347</c:v>
                </c:pt>
                <c:pt idx="32">
                  <c:v>101.78137500782347</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47.365670769943996</c:v>
                </c:pt>
                <c:pt idx="10">
                  <c:v>48.115250449039635</c:v>
                </c:pt>
                <c:pt idx="11">
                  <c:v>48.864830128135274</c:v>
                </c:pt>
                <c:pt idx="12">
                  <c:v>49.614409807230913</c:v>
                </c:pt>
                <c:pt idx="13">
                  <c:v>50.363989486326552</c:v>
                </c:pt>
                <c:pt idx="14">
                  <c:v>51.113569165422192</c:v>
                </c:pt>
                <c:pt idx="15">
                  <c:v>51.863148844517831</c:v>
                </c:pt>
                <c:pt idx="16">
                  <c:v>52.61272852361347</c:v>
                </c:pt>
                <c:pt idx="17">
                  <c:v>53.362308202709109</c:v>
                </c:pt>
                <c:pt idx="18">
                  <c:v>54.111887881804748</c:v>
                </c:pt>
                <c:pt idx="19">
                  <c:v>55.66859655092555</c:v>
                </c:pt>
                <c:pt idx="20">
                  <c:v>57.225305220046351</c:v>
                </c:pt>
                <c:pt idx="21">
                  <c:v>58.782013889167153</c:v>
                </c:pt>
                <c:pt idx="22">
                  <c:v>60.338722558287955</c:v>
                </c:pt>
                <c:pt idx="23">
                  <c:v>61.895431227408757</c:v>
                </c:pt>
                <c:pt idx="24">
                  <c:v>63.452139896529559</c:v>
                </c:pt>
                <c:pt idx="25">
                  <c:v>65.008848565650368</c:v>
                </c:pt>
                <c:pt idx="26">
                  <c:v>66.565557234771177</c:v>
                </c:pt>
                <c:pt idx="27">
                  <c:v>68.122265903891986</c:v>
                </c:pt>
                <c:pt idx="28">
                  <c:v>69.678974573012766</c:v>
                </c:pt>
                <c:pt idx="29">
                  <c:v>70.840758994248475</c:v>
                </c:pt>
                <c:pt idx="30">
                  <c:v>72.002543415484183</c:v>
                </c:pt>
                <c:pt idx="31">
                  <c:v>73.164327836719892</c:v>
                </c:pt>
                <c:pt idx="32">
                  <c:v>74.3261122579556</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3.6346616463672552</c:v>
                </c:pt>
                <c:pt idx="10">
                  <c:v>3.7041110750000645</c:v>
                </c:pt>
                <c:pt idx="11">
                  <c:v>3.7735605036328739</c:v>
                </c:pt>
                <c:pt idx="12">
                  <c:v>3.8430099322656832</c:v>
                </c:pt>
                <c:pt idx="13">
                  <c:v>3.9124593608984926</c:v>
                </c:pt>
                <c:pt idx="14">
                  <c:v>3.9819087895313019</c:v>
                </c:pt>
                <c:pt idx="15">
                  <c:v>4.0513582181641112</c:v>
                </c:pt>
                <c:pt idx="16">
                  <c:v>4.120807646796921</c:v>
                </c:pt>
                <c:pt idx="17">
                  <c:v>4.1902570754297308</c:v>
                </c:pt>
                <c:pt idx="18">
                  <c:v>4.2597065040625406</c:v>
                </c:pt>
                <c:pt idx="19">
                  <c:v>4.3822511481760227</c:v>
                </c:pt>
                <c:pt idx="20">
                  <c:v>4.5047957922895048</c:v>
                </c:pt>
                <c:pt idx="21">
                  <c:v>4.6273404364029869</c:v>
                </c:pt>
                <c:pt idx="22">
                  <c:v>4.749885080516469</c:v>
                </c:pt>
                <c:pt idx="23">
                  <c:v>4.8724297246299511</c:v>
                </c:pt>
                <c:pt idx="24">
                  <c:v>4.9949743687434331</c:v>
                </c:pt>
                <c:pt idx="25">
                  <c:v>5.1175190128569152</c:v>
                </c:pt>
                <c:pt idx="26">
                  <c:v>5.2400636569703973</c:v>
                </c:pt>
                <c:pt idx="27">
                  <c:v>5.3626083010838794</c:v>
                </c:pt>
                <c:pt idx="28">
                  <c:v>5.4851529451973651</c:v>
                </c:pt>
                <c:pt idx="29">
                  <c:v>5.5766090161122435</c:v>
                </c:pt>
                <c:pt idx="30">
                  <c:v>5.6680650870271219</c:v>
                </c:pt>
                <c:pt idx="31">
                  <c:v>5.7595211579420003</c:v>
                </c:pt>
                <c:pt idx="32">
                  <c:v>5.8509772288568787</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0.99839985325156799</c:v>
                </c:pt>
                <c:pt idx="10">
                  <c:v>1.0174768144935322</c:v>
                </c:pt>
                <c:pt idx="11">
                  <c:v>1.0365537757354966</c:v>
                </c:pt>
                <c:pt idx="12">
                  <c:v>1.0556307369774609</c:v>
                </c:pt>
                <c:pt idx="13">
                  <c:v>1.0747076982194252</c:v>
                </c:pt>
                <c:pt idx="14">
                  <c:v>1.0937846594613896</c:v>
                </c:pt>
                <c:pt idx="15">
                  <c:v>1.1128616207033539</c:v>
                </c:pt>
                <c:pt idx="16">
                  <c:v>1.1319385819453183</c:v>
                </c:pt>
                <c:pt idx="17">
                  <c:v>1.1510155431872826</c:v>
                </c:pt>
                <c:pt idx="18">
                  <c:v>1.1700925044292463</c:v>
                </c:pt>
                <c:pt idx="19">
                  <c:v>1.2037541121945661</c:v>
                </c:pt>
                <c:pt idx="20">
                  <c:v>1.2374157199598859</c:v>
                </c:pt>
                <c:pt idx="21">
                  <c:v>1.2710773277252057</c:v>
                </c:pt>
                <c:pt idx="22">
                  <c:v>1.3047389354905254</c:v>
                </c:pt>
                <c:pt idx="23">
                  <c:v>1.3384005432558452</c:v>
                </c:pt>
                <c:pt idx="24">
                  <c:v>1.372062151021165</c:v>
                </c:pt>
                <c:pt idx="25">
                  <c:v>1.4057237587864848</c:v>
                </c:pt>
                <c:pt idx="26">
                  <c:v>1.4393853665518046</c:v>
                </c:pt>
                <c:pt idx="27">
                  <c:v>1.4730469743171244</c:v>
                </c:pt>
                <c:pt idx="28">
                  <c:v>1.5067085820824451</c:v>
                </c:pt>
                <c:pt idx="29">
                  <c:v>1.531830515473863</c:v>
                </c:pt>
                <c:pt idx="30">
                  <c:v>1.5569524488652808</c:v>
                </c:pt>
                <c:pt idx="31">
                  <c:v>1.5820743822566987</c:v>
                </c:pt>
                <c:pt idx="32">
                  <c:v>1.6071963156481166</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3.2841593457328964</c:v>
                </c:pt>
                <c:pt idx="10">
                  <c:v>3.3469115390018942</c:v>
                </c:pt>
                <c:pt idx="11">
                  <c:v>3.409663732270892</c:v>
                </c:pt>
                <c:pt idx="12">
                  <c:v>3.4724159255398899</c:v>
                </c:pt>
                <c:pt idx="13">
                  <c:v>3.5351681188088877</c:v>
                </c:pt>
                <c:pt idx="14">
                  <c:v>3.5979203120778855</c:v>
                </c:pt>
                <c:pt idx="15">
                  <c:v>3.6606725053468834</c:v>
                </c:pt>
                <c:pt idx="16">
                  <c:v>3.7234246986158812</c:v>
                </c:pt>
                <c:pt idx="17">
                  <c:v>3.786176891884879</c:v>
                </c:pt>
                <c:pt idx="18">
                  <c:v>3.8489290851538751</c:v>
                </c:pt>
                <c:pt idx="19">
                  <c:v>3.9596563487595668</c:v>
                </c:pt>
                <c:pt idx="20">
                  <c:v>4.0703836123652586</c:v>
                </c:pt>
                <c:pt idx="21">
                  <c:v>4.1811108759709503</c:v>
                </c:pt>
                <c:pt idx="22">
                  <c:v>4.2918381395766421</c:v>
                </c:pt>
                <c:pt idx="23">
                  <c:v>4.4025654031823338</c:v>
                </c:pt>
                <c:pt idx="24">
                  <c:v>4.5132926667880255</c:v>
                </c:pt>
                <c:pt idx="25">
                  <c:v>4.6240199303937173</c:v>
                </c:pt>
                <c:pt idx="26">
                  <c:v>4.734747193999409</c:v>
                </c:pt>
                <c:pt idx="27">
                  <c:v>4.8454744576051008</c:v>
                </c:pt>
                <c:pt idx="28">
                  <c:v>4.9562017212107934</c:v>
                </c:pt>
                <c:pt idx="29">
                  <c:v>5.0388383843288871</c:v>
                </c:pt>
                <c:pt idx="30">
                  <c:v>5.1214750474469808</c:v>
                </c:pt>
                <c:pt idx="31">
                  <c:v>5.2041117105650745</c:v>
                </c:pt>
                <c:pt idx="32">
                  <c:v>5.2867483736831682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0.59565105181722611</c:v>
                </c:pt>
                <c:pt idx="10">
                  <c:v>0.60703247579504926</c:v>
                </c:pt>
                <c:pt idx="11">
                  <c:v>0.61841389977287242</c:v>
                </c:pt>
                <c:pt idx="12">
                  <c:v>0.62979532375069558</c:v>
                </c:pt>
                <c:pt idx="13">
                  <c:v>0.64117674772851874</c:v>
                </c:pt>
                <c:pt idx="14">
                  <c:v>0.65255817170634189</c:v>
                </c:pt>
                <c:pt idx="15">
                  <c:v>0.66393959568416505</c:v>
                </c:pt>
                <c:pt idx="16">
                  <c:v>0.67532101966198821</c:v>
                </c:pt>
                <c:pt idx="17">
                  <c:v>0.68670244363981137</c:v>
                </c:pt>
                <c:pt idx="18">
                  <c:v>0.69808386761763419</c:v>
                </c:pt>
                <c:pt idx="19">
                  <c:v>0.71816657496777192</c:v>
                </c:pt>
                <c:pt idx="20">
                  <c:v>0.73824928231790965</c:v>
                </c:pt>
                <c:pt idx="21">
                  <c:v>0.75833198966804738</c:v>
                </c:pt>
                <c:pt idx="22">
                  <c:v>0.77841469701818511</c:v>
                </c:pt>
                <c:pt idx="23">
                  <c:v>0.79849740436832284</c:v>
                </c:pt>
                <c:pt idx="24">
                  <c:v>0.81858011171846057</c:v>
                </c:pt>
                <c:pt idx="25">
                  <c:v>0.8386628190685983</c:v>
                </c:pt>
                <c:pt idx="26">
                  <c:v>0.85874552641873603</c:v>
                </c:pt>
                <c:pt idx="27">
                  <c:v>0.87882823376887376</c:v>
                </c:pt>
                <c:pt idx="28">
                  <c:v>0.89891094111901149</c:v>
                </c:pt>
                <c:pt idx="29">
                  <c:v>0.9138988299889329</c:v>
                </c:pt>
                <c:pt idx="30">
                  <c:v>0.92888671885885432</c:v>
                </c:pt>
                <c:pt idx="31">
                  <c:v>0.94387460772877574</c:v>
                </c:pt>
                <c:pt idx="32">
                  <c:v>0.95886249659869716</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0.2966157248736398</c:v>
                </c:pt>
                <c:pt idx="10">
                  <c:v>0.30228332054559726</c:v>
                </c:pt>
                <c:pt idx="11">
                  <c:v>0.30795091621755472</c:v>
                </c:pt>
                <c:pt idx="12">
                  <c:v>0.31361851188951217</c:v>
                </c:pt>
                <c:pt idx="13">
                  <c:v>0.31928610756146963</c:v>
                </c:pt>
                <c:pt idx="14">
                  <c:v>0.32495370323342709</c:v>
                </c:pt>
                <c:pt idx="15">
                  <c:v>0.33062129890538455</c:v>
                </c:pt>
                <c:pt idx="16">
                  <c:v>0.33628889457734201</c:v>
                </c:pt>
                <c:pt idx="17">
                  <c:v>0.34195649024929947</c:v>
                </c:pt>
                <c:pt idx="18">
                  <c:v>0.3476240859212571</c:v>
                </c:pt>
                <c:pt idx="19">
                  <c:v>0.35762465047984049</c:v>
                </c:pt>
                <c:pt idx="20">
                  <c:v>0.36762521503842388</c:v>
                </c:pt>
                <c:pt idx="21">
                  <c:v>0.37762577959700727</c:v>
                </c:pt>
                <c:pt idx="22">
                  <c:v>0.38762634415559066</c:v>
                </c:pt>
                <c:pt idx="23">
                  <c:v>0.39762690871417405</c:v>
                </c:pt>
                <c:pt idx="24">
                  <c:v>0.40762747327275745</c:v>
                </c:pt>
                <c:pt idx="25">
                  <c:v>0.41762803783134084</c:v>
                </c:pt>
                <c:pt idx="26">
                  <c:v>0.42762860238992423</c:v>
                </c:pt>
                <c:pt idx="27">
                  <c:v>0.43762916694850762</c:v>
                </c:pt>
                <c:pt idx="28">
                  <c:v>0.44762973150709112</c:v>
                </c:pt>
                <c:pt idx="29">
                  <c:v>0.45509323469056479</c:v>
                </c:pt>
                <c:pt idx="30">
                  <c:v>0.46255673787403845</c:v>
                </c:pt>
                <c:pt idx="31">
                  <c:v>0.47002024105751211</c:v>
                </c:pt>
                <c:pt idx="32">
                  <c:v>0.47748374424098577</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6.6315053494569725</c:v>
                </c:pt>
                <c:pt idx="10">
                  <c:v>6.7582170773438079</c:v>
                </c:pt>
                <c:pt idx="11">
                  <c:v>6.8849288052306434</c:v>
                </c:pt>
                <c:pt idx="12">
                  <c:v>7.0116405331174789</c:v>
                </c:pt>
                <c:pt idx="13">
                  <c:v>7.1383522610043144</c:v>
                </c:pt>
                <c:pt idx="14">
                  <c:v>7.2650639888911499</c:v>
                </c:pt>
                <c:pt idx="15">
                  <c:v>7.3917757167779854</c:v>
                </c:pt>
                <c:pt idx="16">
                  <c:v>7.5184874446648209</c:v>
                </c:pt>
                <c:pt idx="17">
                  <c:v>7.6451991725516564</c:v>
                </c:pt>
                <c:pt idx="18">
                  <c:v>7.7719109004384945</c:v>
                </c:pt>
                <c:pt idx="19">
                  <c:v>7.9954958010572597</c:v>
                </c:pt>
                <c:pt idx="20">
                  <c:v>8.2190807016760239</c:v>
                </c:pt>
                <c:pt idx="21">
                  <c:v>8.4426656022947881</c:v>
                </c:pt>
                <c:pt idx="22">
                  <c:v>8.6662505029135524</c:v>
                </c:pt>
                <c:pt idx="23">
                  <c:v>8.8898354035323166</c:v>
                </c:pt>
                <c:pt idx="24">
                  <c:v>9.1134203041510808</c:v>
                </c:pt>
                <c:pt idx="25">
                  <c:v>9.3370052047698451</c:v>
                </c:pt>
                <c:pt idx="26">
                  <c:v>9.5605901053886093</c:v>
                </c:pt>
                <c:pt idx="27">
                  <c:v>9.7841750060073736</c:v>
                </c:pt>
                <c:pt idx="28">
                  <c:v>10.007759906626143</c:v>
                </c:pt>
                <c:pt idx="29">
                  <c:v>10.174623147973106</c:v>
                </c:pt>
                <c:pt idx="30">
                  <c:v>10.341486389320069</c:v>
                </c:pt>
                <c:pt idx="31">
                  <c:v>10.508349630667032</c:v>
                </c:pt>
                <c:pt idx="32">
                  <c:v>10.675212872013995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2.2159041633947978</c:v>
                </c:pt>
                <c:pt idx="10">
                  <c:v>2.258244632199272</c:v>
                </c:pt>
                <c:pt idx="11">
                  <c:v>2.3005851010037461</c:v>
                </c:pt>
                <c:pt idx="12">
                  <c:v>2.3429255698082203</c:v>
                </c:pt>
                <c:pt idx="13">
                  <c:v>2.3852660386126945</c:v>
                </c:pt>
                <c:pt idx="14">
                  <c:v>2.4276065074171687</c:v>
                </c:pt>
                <c:pt idx="15">
                  <c:v>2.4699469762216428</c:v>
                </c:pt>
                <c:pt idx="16">
                  <c:v>2.512287445026117</c:v>
                </c:pt>
                <c:pt idx="17">
                  <c:v>2.5546279138305912</c:v>
                </c:pt>
                <c:pt idx="18">
                  <c:v>2.5969683826350671</c:v>
                </c:pt>
                <c:pt idx="19">
                  <c:v>2.6716788271035923</c:v>
                </c:pt>
                <c:pt idx="20">
                  <c:v>2.7463892715721174</c:v>
                </c:pt>
                <c:pt idx="21">
                  <c:v>2.8210997160406426</c:v>
                </c:pt>
                <c:pt idx="22">
                  <c:v>2.8958101605091677</c:v>
                </c:pt>
                <c:pt idx="23">
                  <c:v>2.9705206049776929</c:v>
                </c:pt>
                <c:pt idx="24">
                  <c:v>3.045231049446218</c:v>
                </c:pt>
                <c:pt idx="25">
                  <c:v>3.1199414939147432</c:v>
                </c:pt>
                <c:pt idx="26">
                  <c:v>3.1946519383832683</c:v>
                </c:pt>
                <c:pt idx="27">
                  <c:v>3.2693623828517935</c:v>
                </c:pt>
                <c:pt idx="28">
                  <c:v>3.3440728273203191</c:v>
                </c:pt>
                <c:pt idx="29">
                  <c:v>3.3998298435230678</c:v>
                </c:pt>
                <c:pt idx="30">
                  <c:v>3.4555868597258166</c:v>
                </c:pt>
                <c:pt idx="31">
                  <c:v>3.5113438759285653</c:v>
                </c:pt>
                <c:pt idx="32">
                  <c:v>3.5671008921313141</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0.12165082908221728</c:v>
                </c:pt>
                <c:pt idx="10">
                  <c:v>0.12397527669095458</c:v>
                </c:pt>
                <c:pt idx="11">
                  <c:v>0.12629972429969188</c:v>
                </c:pt>
                <c:pt idx="12">
                  <c:v>0.12862417190842917</c:v>
                </c:pt>
                <c:pt idx="13">
                  <c:v>0.13094861951716646</c:v>
                </c:pt>
                <c:pt idx="14">
                  <c:v>0.13327306712590375</c:v>
                </c:pt>
                <c:pt idx="15">
                  <c:v>0.13559751473464104</c:v>
                </c:pt>
                <c:pt idx="16">
                  <c:v>0.13792196234337833</c:v>
                </c:pt>
                <c:pt idx="17">
                  <c:v>0.14024640995211562</c:v>
                </c:pt>
                <c:pt idx="18">
                  <c:v>0.14257085756085297</c:v>
                </c:pt>
                <c:pt idx="19">
                  <c:v>0.146672383096494</c:v>
                </c:pt>
                <c:pt idx="20">
                  <c:v>0.15077390863213502</c:v>
                </c:pt>
                <c:pt idx="21">
                  <c:v>0.15487543416777605</c:v>
                </c:pt>
                <c:pt idx="22">
                  <c:v>0.15897695970341708</c:v>
                </c:pt>
                <c:pt idx="23">
                  <c:v>0.1630784852390581</c:v>
                </c:pt>
                <c:pt idx="24">
                  <c:v>0.16718001077469913</c:v>
                </c:pt>
                <c:pt idx="25">
                  <c:v>0.17128153631034015</c:v>
                </c:pt>
                <c:pt idx="26">
                  <c:v>0.17538306184598118</c:v>
                </c:pt>
                <c:pt idx="27">
                  <c:v>0.17948458738162221</c:v>
                </c:pt>
                <c:pt idx="28">
                  <c:v>0.18358611291726332</c:v>
                </c:pt>
                <c:pt idx="29">
                  <c:v>0.18664711499499917</c:v>
                </c:pt>
                <c:pt idx="30">
                  <c:v>0.18970811707273502</c:v>
                </c:pt>
                <c:pt idx="31">
                  <c:v>0.19276911915047087</c:v>
                </c:pt>
                <c:pt idx="32">
                  <c:v>0.19583012122820673</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2.9276612151184475E-2</c:v>
                </c:pt>
                <c:pt idx="10">
                  <c:v>2.9836016074858168E-2</c:v>
                </c:pt>
                <c:pt idx="11">
                  <c:v>3.0395419998531861E-2</c:v>
                </c:pt>
                <c:pt idx="12">
                  <c:v>3.0954823922205554E-2</c:v>
                </c:pt>
                <c:pt idx="13">
                  <c:v>3.1514227845879247E-2</c:v>
                </c:pt>
                <c:pt idx="14">
                  <c:v>3.207363176955294E-2</c:v>
                </c:pt>
                <c:pt idx="15">
                  <c:v>3.2633035693226634E-2</c:v>
                </c:pt>
                <c:pt idx="16">
                  <c:v>3.3192439616900327E-2</c:v>
                </c:pt>
                <c:pt idx="17">
                  <c:v>3.375184354057402E-2</c:v>
                </c:pt>
                <c:pt idx="18">
                  <c:v>3.4311247464247713E-2</c:v>
                </c:pt>
                <c:pt idx="19">
                  <c:v>3.5298324767715876E-2</c:v>
                </c:pt>
                <c:pt idx="20">
                  <c:v>3.6285402071184039E-2</c:v>
                </c:pt>
                <c:pt idx="21">
                  <c:v>3.7272479374652202E-2</c:v>
                </c:pt>
                <c:pt idx="22">
                  <c:v>3.8259556678120366E-2</c:v>
                </c:pt>
                <c:pt idx="23">
                  <c:v>3.9246633981588529E-2</c:v>
                </c:pt>
                <c:pt idx="24">
                  <c:v>4.0233711285056692E-2</c:v>
                </c:pt>
                <c:pt idx="25">
                  <c:v>4.1220788588524855E-2</c:v>
                </c:pt>
                <c:pt idx="26">
                  <c:v>4.2207865891993018E-2</c:v>
                </c:pt>
                <c:pt idx="27">
                  <c:v>4.3194943195461181E-2</c:v>
                </c:pt>
                <c:pt idx="28">
                  <c:v>4.4182020498929366E-2</c:v>
                </c:pt>
                <c:pt idx="29">
                  <c:v>4.4918684369615165E-2</c:v>
                </c:pt>
                <c:pt idx="30">
                  <c:v>4.5655348240300965E-2</c:v>
                </c:pt>
                <c:pt idx="31">
                  <c:v>4.6392012110986765E-2</c:v>
                </c:pt>
                <c:pt idx="32">
                  <c:v>4.7128675981672564E-2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23.501005394585647</c:v>
                </c:pt>
                <c:pt idx="10">
                  <c:v>23.950051703636674</c:v>
                </c:pt>
                <c:pt idx="11">
                  <c:v>24.399098012687702</c:v>
                </c:pt>
                <c:pt idx="12">
                  <c:v>24.848144321738729</c:v>
                </c:pt>
                <c:pt idx="13">
                  <c:v>25.297190630789757</c:v>
                </c:pt>
                <c:pt idx="14">
                  <c:v>25.746236939840784</c:v>
                </c:pt>
                <c:pt idx="15">
                  <c:v>26.195283248891812</c:v>
                </c:pt>
                <c:pt idx="16">
                  <c:v>26.644329557942839</c:v>
                </c:pt>
                <c:pt idx="17">
                  <c:v>27.093375866993867</c:v>
                </c:pt>
                <c:pt idx="18">
                  <c:v>27.542422176044891</c:v>
                </c:pt>
                <c:pt idx="19">
                  <c:v>28.334771677206003</c:v>
                </c:pt>
                <c:pt idx="20">
                  <c:v>29.127121178367116</c:v>
                </c:pt>
                <c:pt idx="21">
                  <c:v>29.919470679528228</c:v>
                </c:pt>
                <c:pt idx="22">
                  <c:v>30.71182018068934</c:v>
                </c:pt>
                <c:pt idx="23">
                  <c:v>31.504169681850453</c:v>
                </c:pt>
                <c:pt idx="24">
                  <c:v>32.296519183011569</c:v>
                </c:pt>
                <c:pt idx="25">
                  <c:v>33.088868684172681</c:v>
                </c:pt>
                <c:pt idx="26">
                  <c:v>33.881218185333793</c:v>
                </c:pt>
                <c:pt idx="27">
                  <c:v>34.673567686494906</c:v>
                </c:pt>
                <c:pt idx="28">
                  <c:v>35.465917187656025</c:v>
                </c:pt>
                <c:pt idx="29">
                  <c:v>36.057254105656725</c:v>
                </c:pt>
                <c:pt idx="30">
                  <c:v>36.648591023657424</c:v>
                </c:pt>
                <c:pt idx="31">
                  <c:v>37.239927941658124</c:v>
                </c:pt>
                <c:pt idx="32">
                  <c:v>37.831264859658823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26.812510700186348</c:v>
                </c:pt>
                <c:pt idx="10">
                  <c:v>27.324831716421837</c:v>
                </c:pt>
                <c:pt idx="11">
                  <c:v>27.837152732657326</c:v>
                </c:pt>
                <c:pt idx="12">
                  <c:v>28.349473748892816</c:v>
                </c:pt>
                <c:pt idx="13">
                  <c:v>28.861794765128305</c:v>
                </c:pt>
                <c:pt idx="14">
                  <c:v>29.374115781363795</c:v>
                </c:pt>
                <c:pt idx="15">
                  <c:v>29.886436797599284</c:v>
                </c:pt>
                <c:pt idx="16">
                  <c:v>30.398757813834774</c:v>
                </c:pt>
                <c:pt idx="17">
                  <c:v>30.911078830070263</c:v>
                </c:pt>
                <c:pt idx="18">
                  <c:v>31.42339984630576</c:v>
                </c:pt>
                <c:pt idx="19">
                  <c:v>32.327398595357757</c:v>
                </c:pt>
                <c:pt idx="20">
                  <c:v>33.231397344409757</c:v>
                </c:pt>
                <c:pt idx="21">
                  <c:v>34.135396093461758</c:v>
                </c:pt>
                <c:pt idx="22">
                  <c:v>35.039394842513758</c:v>
                </c:pt>
                <c:pt idx="23">
                  <c:v>35.943393591565759</c:v>
                </c:pt>
                <c:pt idx="24">
                  <c:v>36.847392340617759</c:v>
                </c:pt>
                <c:pt idx="25">
                  <c:v>37.75139108966976</c:v>
                </c:pt>
                <c:pt idx="26">
                  <c:v>38.65538983872176</c:v>
                </c:pt>
                <c:pt idx="27">
                  <c:v>39.559388587773761</c:v>
                </c:pt>
                <c:pt idx="28">
                  <c:v>40.463387336825733</c:v>
                </c:pt>
                <c:pt idx="29">
                  <c:v>41.138049002362891</c:v>
                </c:pt>
                <c:pt idx="30">
                  <c:v>41.812710667900049</c:v>
                </c:pt>
                <c:pt idx="31">
                  <c:v>42.487372333437207</c:v>
                </c:pt>
                <c:pt idx="32">
                  <c:v>43.162033998974366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84.762847233441306</c:v>
                </c:pt>
                <c:pt idx="10">
                  <c:v>85.443682377273248</c:v>
                </c:pt>
                <c:pt idx="11">
                  <c:v>86.12451752110519</c:v>
                </c:pt>
                <c:pt idx="12">
                  <c:v>86.805352664937132</c:v>
                </c:pt>
                <c:pt idx="13">
                  <c:v>87.486187808769074</c:v>
                </c:pt>
                <c:pt idx="14">
                  <c:v>88.167022952601016</c:v>
                </c:pt>
                <c:pt idx="15">
                  <c:v>88.847858096432958</c:v>
                </c:pt>
                <c:pt idx="16">
                  <c:v>89.5286932402649</c:v>
                </c:pt>
                <c:pt idx="17">
                  <c:v>90.209528384096842</c:v>
                </c:pt>
                <c:pt idx="18">
                  <c:v>90.89036352792877</c:v>
                </c:pt>
                <c:pt idx="19">
                  <c:v>92.036206790918683</c:v>
                </c:pt>
                <c:pt idx="20">
                  <c:v>93.182050053908597</c:v>
                </c:pt>
                <c:pt idx="21">
                  <c:v>94.327893316898511</c:v>
                </c:pt>
                <c:pt idx="22">
                  <c:v>95.473736579888424</c:v>
                </c:pt>
                <c:pt idx="23">
                  <c:v>96.619579842878338</c:v>
                </c:pt>
                <c:pt idx="24">
                  <c:v>97.765423105868251</c:v>
                </c:pt>
                <c:pt idx="25">
                  <c:v>98.911266368858165</c:v>
                </c:pt>
                <c:pt idx="26">
                  <c:v>100.05710963184808</c:v>
                </c:pt>
                <c:pt idx="27">
                  <c:v>101.20295289483799</c:v>
                </c:pt>
                <c:pt idx="28">
                  <c:v>102.34879615782788</c:v>
                </c:pt>
                <c:pt idx="29">
                  <c:v>102.29205404282743</c:v>
                </c:pt>
                <c:pt idx="30">
                  <c:v>102.23531192782698</c:v>
                </c:pt>
                <c:pt idx="31">
                  <c:v>102.17856981282654</c:v>
                </c:pt>
                <c:pt idx="32">
                  <c:v>102.12182769782609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346.50758520114863</c:v>
                </c:pt>
                <c:pt idx="3">
                  <c:v>358.17661008483617</c:v>
                </c:pt>
                <c:pt idx="4">
                  <c:v>410.76585695021402</c:v>
                </c:pt>
                <c:pt idx="5">
                  <c:v>514.24712839465087</c:v>
                </c:pt>
                <c:pt idx="6">
                  <c:v>582.35710504766337</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332.68863887758351</c:v>
                </c:pt>
                <c:pt idx="4">
                  <c:v>367.09312301363542</c:v>
                </c:pt>
                <c:pt idx="5">
                  <c:v>455.39210743399587</c:v>
                </c:pt>
                <c:pt idx="6">
                  <c:v>523.31606995831794</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31.307607825442144</c:v>
                </c:pt>
                <c:pt idx="6">
                  <c:v>30.051071446100934</c:v>
                </c:pt>
                <c:pt idx="7">
                  <c:v>26.029101427480327</c:v>
                </c:pt>
                <c:pt idx="8">
                  <c:v>22.782789671945572</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16.685656533921268</c:v>
                </c:pt>
                <c:pt idx="6">
                  <c:v>20.774557769326773</c:v>
                </c:pt>
                <c:pt idx="7">
                  <c:v>24.195443189995817</c:v>
                </c:pt>
                <c:pt idx="8">
                  <c:v>26.925737718011948</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11.998316089840852</c:v>
                </c:pt>
                <c:pt idx="6">
                  <c:v>15.130460784572298</c:v>
                </c:pt>
                <c:pt idx="7">
                  <c:v>21.150761382523854</c:v>
                </c:pt>
                <c:pt idx="8">
                  <c:v>25.809381610042475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0.15653803912721073</c:v>
                </c:pt>
                <c:pt idx="5">
                  <c:v>0.15025535723050468</c:v>
                </c:pt>
                <c:pt idx="6">
                  <c:v>0.13014550713740164</c:v>
                </c:pt>
                <c:pt idx="7">
                  <c:v>0.11391394835972786</c:v>
                </c:pt>
                <c:pt idx="9">
                  <c:v>0.1283823833256614</c:v>
                </c:pt>
                <c:pt idx="10">
                  <c:v>0.12877680945571371</c:v>
                </c:pt>
                <c:pt idx="11">
                  <c:v>0.12973355042768442</c:v>
                </c:pt>
                <c:pt idx="12">
                  <c:v>0.13499132813487882</c:v>
                </c:pt>
                <c:pt idx="13">
                  <c:v>0.15653803912721073</c:v>
                </c:pt>
                <c:pt idx="14">
                  <c:v>0.35685647342244858</c:v>
                </c:pt>
                <c:pt idx="15">
                  <c:v>0.23491264038300996</c:v>
                </c:pt>
                <c:pt idx="16">
                  <c:v>0.19533394294984335</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2.7690126757846167</c:v>
                </c:pt>
                <c:pt idx="5">
                  <c:v>3.4475726909600222</c:v>
                </c:pt>
                <c:pt idx="6">
                  <c:v>4.0152743617322937</c:v>
                </c:pt>
                <c:pt idx="7">
                  <c:v>4.4683713160734326</c:v>
                </c:pt>
                <c:pt idx="9">
                  <c:v>2.7636773332492934</c:v>
                </c:pt>
                <c:pt idx="10">
                  <c:v>2.8913337107360779</c:v>
                </c:pt>
                <c:pt idx="11">
                  <c:v>3.0495903806306055</c:v>
                </c:pt>
                <c:pt idx="12">
                  <c:v>3.2047358801985588</c:v>
                </c:pt>
                <c:pt idx="13">
                  <c:v>2.7690126757846167</c:v>
                </c:pt>
                <c:pt idx="14">
                  <c:v>3.1114343535914197</c:v>
                </c:pt>
                <c:pt idx="15">
                  <c:v>3.4425958558902243</c:v>
                </c:pt>
                <c:pt idx="16">
                  <c:v>3.4575405460494077</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3.9616609149946305</c:v>
                </c:pt>
                <c:pt idx="5">
                  <c:v>5.1739482875086988</c:v>
                </c:pt>
                <c:pt idx="6">
                  <c:v>7.608077578334794</c:v>
                </c:pt>
                <c:pt idx="7">
                  <c:v>9.9215399124982628</c:v>
                </c:pt>
                <c:pt idx="9">
                  <c:v>3.9385634462472403</c:v>
                </c:pt>
                <c:pt idx="10">
                  <c:v>4.2313538823878662</c:v>
                </c:pt>
                <c:pt idx="11">
                  <c:v>4.4526615366410756</c:v>
                </c:pt>
                <c:pt idx="12">
                  <c:v>3.7596718485503273</c:v>
                </c:pt>
                <c:pt idx="13">
                  <c:v>3.9616609149946305</c:v>
                </c:pt>
                <c:pt idx="14">
                  <c:v>4.5600981238412412</c:v>
                </c:pt>
                <c:pt idx="15">
                  <c:v>6.0597857663328885</c:v>
                </c:pt>
                <c:pt idx="16">
                  <c:v>7.0293973838875843</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0.52780560091473139</c:v>
                </c:pt>
                <c:pt idx="5">
                  <c:v>0.5855516861121236</c:v>
                </c:pt>
                <c:pt idx="6">
                  <c:v>0.69398253424467238</c:v>
                </c:pt>
                <c:pt idx="7">
                  <c:v>0.76759503816256969</c:v>
                </c:pt>
                <c:pt idx="9">
                  <c:v>0.52310039361040328</c:v>
                </c:pt>
                <c:pt idx="10">
                  <c:v>0.52911938020465121</c:v>
                </c:pt>
                <c:pt idx="11">
                  <c:v>0.53323895430378154</c:v>
                </c:pt>
                <c:pt idx="12">
                  <c:v>0.52085305813176863</c:v>
                </c:pt>
                <c:pt idx="13">
                  <c:v>0.52780560091473139</c:v>
                </c:pt>
                <c:pt idx="14">
                  <c:v>0.58631234899100848</c:v>
                </c:pt>
                <c:pt idx="15">
                  <c:v>0.6731697134621728</c:v>
                </c:pt>
                <c:pt idx="16">
                  <c:v>0.71601261430570307</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106.70570786448829</c:v>
                </c:pt>
                <c:pt idx="5">
                  <c:v>135.00763447567468</c:v>
                </c:pt>
                <c:pt idx="6">
                  <c:v>180.67047790583734</c:v>
                </c:pt>
                <c:pt idx="7">
                  <c:v>222.45291002970728</c:v>
                </c:pt>
                <c:pt idx="9">
                  <c:v>113.09321758673757</c:v>
                </c:pt>
                <c:pt idx="10">
                  <c:v>112.21357404370687</c:v>
                </c:pt>
                <c:pt idx="11">
                  <c:v>117.77587315202406</c:v>
                </c:pt>
                <c:pt idx="12">
                  <c:v>109.43104058031604</c:v>
                </c:pt>
                <c:pt idx="13">
                  <c:v>106.70570786448829</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22.674962921203765</c:v>
                </c:pt>
                <c:pt idx="5">
                  <c:v>28.689122326080874</c:v>
                </c:pt>
                <c:pt idx="6">
                  <c:v>38.392476554990438</c:v>
                </c:pt>
                <c:pt idx="7">
                  <c:v>47.271243381312807</c:v>
                </c:pt>
                <c:pt idx="9">
                  <c:v>18.547037936929154</c:v>
                </c:pt>
                <c:pt idx="10">
                  <c:v>23.845384484287713</c:v>
                </c:pt>
                <c:pt idx="11">
                  <c:v>25.027373044805117</c:v>
                </c:pt>
                <c:pt idx="12">
                  <c:v>23.254096123317161</c:v>
                </c:pt>
                <c:pt idx="13">
                  <c:v>22.674962921203765</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4.0014640449183112</c:v>
                </c:pt>
                <c:pt idx="5">
                  <c:v>5.0627862928378011</c:v>
                </c:pt>
                <c:pt idx="6">
                  <c:v>6.775142921468901</c:v>
                </c:pt>
                <c:pt idx="7">
                  <c:v>8.3419841261140242</c:v>
                </c:pt>
                <c:pt idx="9">
                  <c:v>3.9743652721991038</c:v>
                </c:pt>
                <c:pt idx="10">
                  <c:v>4.208009026639008</c:v>
                </c:pt>
                <c:pt idx="11">
                  <c:v>4.4165952432009021</c:v>
                </c:pt>
                <c:pt idx="12">
                  <c:v>4.1036640217618512</c:v>
                </c:pt>
                <c:pt idx="13">
                  <c:v>4.0014640449183112</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19.706596634722786</c:v>
                </c:pt>
                <c:pt idx="5">
                  <c:v>20.28459588003911</c:v>
                </c:pt>
                <c:pt idx="6">
                  <c:v>19.308245657202104</c:v>
                </c:pt>
                <c:pt idx="7">
                  <c:v>17.982441917085101</c:v>
                </c:pt>
                <c:pt idx="9">
                  <c:v>28.167748821049805</c:v>
                </c:pt>
                <c:pt idx="10">
                  <c:v>18.502265696365193</c:v>
                </c:pt>
                <c:pt idx="11">
                  <c:v>18.925968547790067</c:v>
                </c:pt>
                <c:pt idx="12">
                  <c:v>19.230136292558988</c:v>
                </c:pt>
                <c:pt idx="13">
                  <c:v>19.706596634722786</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104.25854841208069</c:v>
                </c:pt>
                <c:pt idx="5">
                  <c:v>107.31647685182853</c:v>
                </c:pt>
                <c:pt idx="6">
                  <c:v>102.15105641614355</c:v>
                </c:pt>
                <c:pt idx="7">
                  <c:v>95.136837980254271</c:v>
                </c:pt>
                <c:pt idx="9">
                  <c:v>94.847852582060455</c:v>
                </c:pt>
                <c:pt idx="10">
                  <c:v>97.886986758472602</c:v>
                </c:pt>
                <c:pt idx="11">
                  <c:v>100.12860387107854</c:v>
                </c:pt>
                <c:pt idx="12">
                  <c:v>101.7378156559033</c:v>
                </c:pt>
                <c:pt idx="13">
                  <c:v>104.25854841208069</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7.375055255589527</c:v>
                </c:pt>
                <c:pt idx="5">
                  <c:v>14.344364615964203</c:v>
                </c:pt>
                <c:pt idx="6">
                  <c:v>27.48099375862575</c:v>
                </c:pt>
                <c:pt idx="7">
                  <c:v>40.366598397010321</c:v>
                </c:pt>
                <c:pt idx="9">
                  <c:v>0.80138751043622602</c:v>
                </c:pt>
                <c:pt idx="10">
                  <c:v>1.5745685843146777</c:v>
                </c:pt>
                <c:pt idx="11">
                  <c:v>2.5244712126531619</c:v>
                </c:pt>
                <c:pt idx="12">
                  <c:v>2.5547042090015273</c:v>
                </c:pt>
                <c:pt idx="13">
                  <c:v>7.375055255589527</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9.1875349175396703</c:v>
                </c:pt>
                <c:pt idx="5">
                  <c:v>9.4570075386668737</c:v>
                </c:pt>
                <c:pt idx="6">
                  <c:v>9.0018172320739467</c:v>
                </c:pt>
                <c:pt idx="7">
                  <c:v>8.3837060289112895</c:v>
                </c:pt>
                <c:pt idx="9">
                  <c:v>12.322446292964566</c:v>
                </c:pt>
                <c:pt idx="10">
                  <c:v>8.6260563043864682</c:v>
                </c:pt>
                <c:pt idx="11">
                  <c:v>8.8235934445777957</c:v>
                </c:pt>
                <c:pt idx="12">
                  <c:v>8.9654013796389815</c:v>
                </c:pt>
                <c:pt idx="13">
                  <c:v>9.1875349175396703</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0.61616022953003824</c:v>
                </c:pt>
                <c:pt idx="5">
                  <c:v>0.76757877564341193</c:v>
                </c:pt>
                <c:pt idx="6">
                  <c:v>1.0009118217364845</c:v>
                </c:pt>
                <c:pt idx="7">
                  <c:v>1.1824455780963823</c:v>
                </c:pt>
                <c:pt idx="9">
                  <c:v>0.60923770891438467</c:v>
                </c:pt>
                <c:pt idx="10">
                  <c:v>0.64854136839212595</c:v>
                </c:pt>
                <c:pt idx="11">
                  <c:v>0.6995709084876961</c:v>
                </c:pt>
                <c:pt idx="12">
                  <c:v>0.64248252977129328</c:v>
                </c:pt>
                <c:pt idx="13">
                  <c:v>0.61616022953003824</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76.218362760348782</c:v>
                </c:pt>
                <c:pt idx="5">
                  <c:v>96.434024625481939</c:v>
                </c:pt>
                <c:pt idx="6">
                  <c:v>129.05034136131238</c:v>
                </c:pt>
                <c:pt idx="7">
                  <c:v>158.89493573550521</c:v>
                </c:pt>
                <c:pt idx="9">
                  <c:v>80.780869704812559</c:v>
                </c:pt>
                <c:pt idx="10">
                  <c:v>80.152552888362095</c:v>
                </c:pt>
                <c:pt idx="11">
                  <c:v>84.125623680017213</c:v>
                </c:pt>
                <c:pt idx="12">
                  <c:v>78.16502898594004</c:v>
                </c:pt>
                <c:pt idx="13">
                  <c:v>76.218362760348782</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16.196402086574118</c:v>
                </c:pt>
                <c:pt idx="5">
                  <c:v>20.492230232914917</c:v>
                </c:pt>
                <c:pt idx="6">
                  <c:v>27.423197539278885</c:v>
                </c:pt>
                <c:pt idx="7">
                  <c:v>33.765173843794862</c:v>
                </c:pt>
                <c:pt idx="9">
                  <c:v>13.247884240663684</c:v>
                </c:pt>
                <c:pt idx="10">
                  <c:v>17.032417488776947</c:v>
                </c:pt>
                <c:pt idx="11">
                  <c:v>17.87669503200366</c:v>
                </c:pt>
                <c:pt idx="12">
                  <c:v>16.610068659512262</c:v>
                </c:pt>
                <c:pt idx="13">
                  <c:v>16.196402086574118</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2.8581886035130792</c:v>
                </c:pt>
                <c:pt idx="5">
                  <c:v>3.6162759234555728</c:v>
                </c:pt>
                <c:pt idx="6">
                  <c:v>4.8393878010492148</c:v>
                </c:pt>
                <c:pt idx="7">
                  <c:v>5.9585600900814466</c:v>
                </c:pt>
                <c:pt idx="9">
                  <c:v>2.838832337285075</c:v>
                </c:pt>
                <c:pt idx="10">
                  <c:v>3.0057207333135785</c:v>
                </c:pt>
                <c:pt idx="11">
                  <c:v>3.1547108880006456</c:v>
                </c:pt>
                <c:pt idx="12">
                  <c:v>2.9311885869727514</c:v>
                </c:pt>
                <c:pt idx="13">
                  <c:v>2.8581886035130792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0.78826386538891147</c:v>
                </c:pt>
                <c:pt idx="5">
                  <c:v>0.81138383520156443</c:v>
                </c:pt>
                <c:pt idx="6">
                  <c:v>0.77232982628808411</c:v>
                </c:pt>
                <c:pt idx="7">
                  <c:v>0.71929767668340405</c:v>
                </c:pt>
                <c:pt idx="9">
                  <c:v>1.1267099528419922</c:v>
                </c:pt>
                <c:pt idx="10">
                  <c:v>0.74009062785460766</c:v>
                </c:pt>
                <c:pt idx="11">
                  <c:v>0.7570387419116027</c:v>
                </c:pt>
                <c:pt idx="12">
                  <c:v>0.76920545170235954</c:v>
                </c:pt>
                <c:pt idx="13">
                  <c:v>0.78826386538891147</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7.4470391722914773</c:v>
                </c:pt>
                <c:pt idx="5">
                  <c:v>7.6654626322734662</c:v>
                </c:pt>
                <c:pt idx="6">
                  <c:v>7.2965040297245389</c:v>
                </c:pt>
                <c:pt idx="7">
                  <c:v>6.7954884271610192</c:v>
                </c:pt>
                <c:pt idx="9">
                  <c:v>6.7748466130043186</c:v>
                </c:pt>
                <c:pt idx="10">
                  <c:v>6.9919276256051859</c:v>
                </c:pt>
                <c:pt idx="11">
                  <c:v>7.1520431336484673</c:v>
                </c:pt>
                <c:pt idx="12">
                  <c:v>7.2669868325645215</c:v>
                </c:pt>
                <c:pt idx="13">
                  <c:v>7.4470391722914773</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0.29500221022358109</c:v>
                </c:pt>
                <c:pt idx="5">
                  <c:v>0.57377458463856812</c:v>
                </c:pt>
                <c:pt idx="6">
                  <c:v>1.09923975034503</c:v>
                </c:pt>
                <c:pt idx="7">
                  <c:v>1.6146639358804129</c:v>
                </c:pt>
                <c:pt idx="9">
                  <c:v>3.2055500417449041E-2</c:v>
                </c:pt>
                <c:pt idx="10">
                  <c:v>6.2982743372587108E-2</c:v>
                </c:pt>
                <c:pt idx="11">
                  <c:v>0.10097884850612647</c:v>
                </c:pt>
                <c:pt idx="12">
                  <c:v>0.10218816836006109</c:v>
                </c:pt>
                <c:pt idx="13">
                  <c:v>0.29500221022358109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106.70570786448829</c:v>
                </c:pt>
                <c:pt idx="5">
                  <c:v>135.00763447567468</c:v>
                </c:pt>
                <c:pt idx="6">
                  <c:v>180.67047790583734</c:v>
                </c:pt>
                <c:pt idx="7">
                  <c:v>222.45291002970728</c:v>
                </c:pt>
                <c:pt idx="9">
                  <c:v>113.09321758673757</c:v>
                </c:pt>
                <c:pt idx="10">
                  <c:v>112.21357404370687</c:v>
                </c:pt>
                <c:pt idx="11">
                  <c:v>117.77587315202406</c:v>
                </c:pt>
                <c:pt idx="12">
                  <c:v>109.43104058031604</c:v>
                </c:pt>
                <c:pt idx="13">
                  <c:v>106.70570786448829</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22.674962921203765</c:v>
                </c:pt>
                <c:pt idx="5">
                  <c:v>28.689122326080874</c:v>
                </c:pt>
                <c:pt idx="6">
                  <c:v>38.392476554990438</c:v>
                </c:pt>
                <c:pt idx="7">
                  <c:v>47.271243381312807</c:v>
                </c:pt>
                <c:pt idx="9">
                  <c:v>18.547037936929154</c:v>
                </c:pt>
                <c:pt idx="10">
                  <c:v>23.845384484287713</c:v>
                </c:pt>
                <c:pt idx="11">
                  <c:v>25.027373044805117</c:v>
                </c:pt>
                <c:pt idx="12">
                  <c:v>23.254096123317161</c:v>
                </c:pt>
                <c:pt idx="13">
                  <c:v>22.674962921203765</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4.0014640449183112</c:v>
                </c:pt>
                <c:pt idx="5">
                  <c:v>5.0627862928378011</c:v>
                </c:pt>
                <c:pt idx="6">
                  <c:v>6.775142921468901</c:v>
                </c:pt>
                <c:pt idx="7">
                  <c:v>8.3419841261140242</c:v>
                </c:pt>
                <c:pt idx="9">
                  <c:v>3.9743652721991038</c:v>
                </c:pt>
                <c:pt idx="10">
                  <c:v>4.208009026639008</c:v>
                </c:pt>
                <c:pt idx="11">
                  <c:v>4.4165952432009021</c:v>
                </c:pt>
                <c:pt idx="12">
                  <c:v>4.1036640217618512</c:v>
                </c:pt>
                <c:pt idx="13">
                  <c:v>4.0014640449183112</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19.706596634722786</c:v>
                </c:pt>
                <c:pt idx="5">
                  <c:v>20.28459588003911</c:v>
                </c:pt>
                <c:pt idx="6">
                  <c:v>19.308245657202104</c:v>
                </c:pt>
                <c:pt idx="7">
                  <c:v>17.982441917085101</c:v>
                </c:pt>
                <c:pt idx="9">
                  <c:v>28.167748821049805</c:v>
                </c:pt>
                <c:pt idx="10">
                  <c:v>18.502265696365193</c:v>
                </c:pt>
                <c:pt idx="11">
                  <c:v>18.925968547790067</c:v>
                </c:pt>
                <c:pt idx="12">
                  <c:v>19.230136292558988</c:v>
                </c:pt>
                <c:pt idx="13">
                  <c:v>19.706596634722786</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104.25854841208069</c:v>
                </c:pt>
                <c:pt idx="5">
                  <c:v>107.31647685182853</c:v>
                </c:pt>
                <c:pt idx="6">
                  <c:v>102.15105641614355</c:v>
                </c:pt>
                <c:pt idx="7">
                  <c:v>95.136837980254271</c:v>
                </c:pt>
                <c:pt idx="9">
                  <c:v>94.847852582060455</c:v>
                </c:pt>
                <c:pt idx="10">
                  <c:v>97.886986758472602</c:v>
                </c:pt>
                <c:pt idx="11">
                  <c:v>100.12860387107854</c:v>
                </c:pt>
                <c:pt idx="12">
                  <c:v>101.7378156559033</c:v>
                </c:pt>
                <c:pt idx="13">
                  <c:v>104.25854841208069</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7.375055255589527</c:v>
                </c:pt>
                <c:pt idx="5">
                  <c:v>14.344364615964203</c:v>
                </c:pt>
                <c:pt idx="6">
                  <c:v>27.48099375862575</c:v>
                </c:pt>
                <c:pt idx="7">
                  <c:v>40.366598397010321</c:v>
                </c:pt>
                <c:pt idx="9">
                  <c:v>0.80138751043622602</c:v>
                </c:pt>
                <c:pt idx="10">
                  <c:v>1.5745685843146777</c:v>
                </c:pt>
                <c:pt idx="11">
                  <c:v>2.5244712126531619</c:v>
                </c:pt>
                <c:pt idx="12">
                  <c:v>2.5547042090015273</c:v>
                </c:pt>
                <c:pt idx="13">
                  <c:v>7.375055255589527</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9.1875349175396703</c:v>
                </c:pt>
                <c:pt idx="5">
                  <c:v>9.4570075386668737</c:v>
                </c:pt>
                <c:pt idx="6">
                  <c:v>9.0018172320739467</c:v>
                </c:pt>
                <c:pt idx="7">
                  <c:v>8.3837060289112895</c:v>
                </c:pt>
                <c:pt idx="9">
                  <c:v>12.322446292964566</c:v>
                </c:pt>
                <c:pt idx="10">
                  <c:v>8.6260563043864682</c:v>
                </c:pt>
                <c:pt idx="11">
                  <c:v>8.8235934445777957</c:v>
                </c:pt>
                <c:pt idx="12">
                  <c:v>8.9654013796389815</c:v>
                </c:pt>
                <c:pt idx="13">
                  <c:v>9.1875349175396703</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0.61616022953003824</c:v>
                </c:pt>
                <c:pt idx="5">
                  <c:v>0.76757877564341193</c:v>
                </c:pt>
                <c:pt idx="6">
                  <c:v>1.0009118217364845</c:v>
                </c:pt>
                <c:pt idx="7">
                  <c:v>1.1824455780963823</c:v>
                </c:pt>
                <c:pt idx="9">
                  <c:v>0.60923770891438467</c:v>
                </c:pt>
                <c:pt idx="10">
                  <c:v>0.64854136839212595</c:v>
                </c:pt>
                <c:pt idx="11">
                  <c:v>0.6995709084876961</c:v>
                </c:pt>
                <c:pt idx="12">
                  <c:v>0.64248252977129328</c:v>
                </c:pt>
                <c:pt idx="13">
                  <c:v>0.61616022953003824</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0.42986754019528367</c:v>
                </c:pt>
                <c:pt idx="5">
                  <c:v>0.44519223409785452</c:v>
                </c:pt>
                <c:pt idx="6">
                  <c:v>0.46830260885176739</c:v>
                </c:pt>
                <c:pt idx="7">
                  <c:v>0.50047125132451131</c:v>
                </c:pt>
                <c:pt idx="9" formatCode="0%">
                  <c:v>0.41283463855351005</c:v>
                </c:pt>
                <c:pt idx="10" formatCode="0%">
                  <c:v>0.41283463855351005</c:v>
                </c:pt>
                <c:pt idx="11" formatCode="0%">
                  <c:v>0.41283463855351005</c:v>
                </c:pt>
                <c:pt idx="12" formatCode="0%">
                  <c:v>0.41275320354775508</c:v>
                </c:pt>
                <c:pt idx="13" formatCode="0%">
                  <c:v>0.42986754019528367</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1.1653954483630737</c:v>
                </c:pt>
                <c:pt idx="5">
                  <c:v>1.3315799294104231</c:v>
                </c:pt>
                <c:pt idx="6">
                  <c:v>1.608074520524065</c:v>
                </c:pt>
                <c:pt idx="7">
                  <c:v>2.0499219357849254</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0.15653803912721073</c:v>
                </c:pt>
                <c:pt idx="5">
                  <c:v>0.15025535723050468</c:v>
                </c:pt>
                <c:pt idx="6">
                  <c:v>0.13014550713740164</c:v>
                </c:pt>
                <c:pt idx="7">
                  <c:v>0.11391394835972786</c:v>
                </c:pt>
                <c:pt idx="9">
                  <c:v>0.1283823833256614</c:v>
                </c:pt>
                <c:pt idx="10">
                  <c:v>0.12877680945571371</c:v>
                </c:pt>
                <c:pt idx="11">
                  <c:v>0.12973355042768442</c:v>
                </c:pt>
                <c:pt idx="12">
                  <c:v>0.13499132813487882</c:v>
                </c:pt>
                <c:pt idx="13">
                  <c:v>0.15653803912721073</c:v>
                </c:pt>
                <c:pt idx="14">
                  <c:v>0.35685647342244858</c:v>
                </c:pt>
                <c:pt idx="15">
                  <c:v>0.23491264038300996</c:v>
                </c:pt>
                <c:pt idx="16">
                  <c:v>0.19533394294984335</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2.7690126757846167</c:v>
                </c:pt>
                <c:pt idx="5">
                  <c:v>3.4475726909600222</c:v>
                </c:pt>
                <c:pt idx="6">
                  <c:v>4.0152743617322937</c:v>
                </c:pt>
                <c:pt idx="7">
                  <c:v>4.4683713160734326</c:v>
                </c:pt>
                <c:pt idx="9">
                  <c:v>2.7636773332492934</c:v>
                </c:pt>
                <c:pt idx="10">
                  <c:v>2.8913337107360779</c:v>
                </c:pt>
                <c:pt idx="11">
                  <c:v>3.0495903806306055</c:v>
                </c:pt>
                <c:pt idx="12">
                  <c:v>3.2047358801985588</c:v>
                </c:pt>
                <c:pt idx="13">
                  <c:v>2.7690126757846167</c:v>
                </c:pt>
                <c:pt idx="14">
                  <c:v>3.1114343535914197</c:v>
                </c:pt>
                <c:pt idx="15">
                  <c:v>3.4425958558902243</c:v>
                </c:pt>
                <c:pt idx="16">
                  <c:v>3.4575405460494077</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3.9616609149946305</c:v>
                </c:pt>
                <c:pt idx="5">
                  <c:v>5.1739482875086988</c:v>
                </c:pt>
                <c:pt idx="6">
                  <c:v>7.608077578334794</c:v>
                </c:pt>
                <c:pt idx="7">
                  <c:v>9.9215399124982628</c:v>
                </c:pt>
                <c:pt idx="9">
                  <c:v>3.9385634462472403</c:v>
                </c:pt>
                <c:pt idx="10">
                  <c:v>4.2313538823878662</c:v>
                </c:pt>
                <c:pt idx="11">
                  <c:v>4.4526615366410756</c:v>
                </c:pt>
                <c:pt idx="12">
                  <c:v>3.7596718485503273</c:v>
                </c:pt>
                <c:pt idx="13">
                  <c:v>3.9616609149946305</c:v>
                </c:pt>
                <c:pt idx="14">
                  <c:v>4.5600981238412412</c:v>
                </c:pt>
                <c:pt idx="15">
                  <c:v>6.0597857663328885</c:v>
                </c:pt>
                <c:pt idx="16">
                  <c:v>7.0293973838875843</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0.52780560091473139</c:v>
                </c:pt>
                <c:pt idx="5">
                  <c:v>0.5855516861121236</c:v>
                </c:pt>
                <c:pt idx="6">
                  <c:v>0.69398253424467238</c:v>
                </c:pt>
                <c:pt idx="7">
                  <c:v>0.76759503816256969</c:v>
                </c:pt>
                <c:pt idx="9">
                  <c:v>0.52310039361040328</c:v>
                </c:pt>
                <c:pt idx="10">
                  <c:v>0.52911938020465121</c:v>
                </c:pt>
                <c:pt idx="11">
                  <c:v>0.53323895430378154</c:v>
                </c:pt>
                <c:pt idx="12">
                  <c:v>0.52085305813176863</c:v>
                </c:pt>
                <c:pt idx="13">
                  <c:v>0.52780560091473139</c:v>
                </c:pt>
                <c:pt idx="14">
                  <c:v>0.58631234899100848</c:v>
                </c:pt>
                <c:pt idx="15">
                  <c:v>0.6731697134621728</c:v>
                </c:pt>
                <c:pt idx="16">
                  <c:v>0.71601261430570307</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7.4150172308211895</c:v>
                      </c:pt>
                      <c:pt idx="5">
                        <c:v>9.3573280218113499</c:v>
                      </c:pt>
                      <c:pt idx="6">
                        <c:v>12.447479981449161</c:v>
                      </c:pt>
                      <c:pt idx="7">
                        <c:v>15.271420215093993</c:v>
                      </c:pt>
                      <c:pt idx="9">
                        <c:v>7.3537235564325982</c:v>
                      </c:pt>
                      <c:pt idx="10">
                        <c:v>7.7805837827843094</c:v>
                      </c:pt>
                      <c:pt idx="11">
                        <c:v>8.1652244220031474</c:v>
                      </c:pt>
                      <c:pt idx="12">
                        <c:v>7.6202521150155338</c:v>
                      </c:pt>
                      <c:pt idx="13">
                        <c:v>7.4150172308211895</c:v>
                      </c:pt>
                      <c:pt idx="14">
                        <c:v>8.6147012998461179</c:v>
                      </c:pt>
                      <c:pt idx="15">
                        <c:v>10.410463976068296</c:v>
                      </c:pt>
                      <c:pt idx="16">
                        <c:v>11.398284487192537</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123.60096492372945</c:v>
                </c:pt>
                <c:pt idx="5">
                  <c:v>141.87208522838984</c:v>
                </c:pt>
                <c:pt idx="6">
                  <c:v>174.39476870963134</c:v>
                </c:pt>
                <c:pt idx="7">
                  <c:v>202.22249817714089</c:v>
                </c:pt>
                <c:pt idx="9">
                  <c:v>134.31337985641542</c:v>
                </c:pt>
                <c:pt idx="10">
                  <c:v>137.65597351760064</c:v>
                </c:pt>
                <c:pt idx="11">
                  <c:v>139.89972614401438</c:v>
                </c:pt>
                <c:pt idx="12">
                  <c:v>131.0036863994174</c:v>
                </c:pt>
                <c:pt idx="13">
                  <c:v>123.60096492372945</c:v>
                </c:pt>
                <c:pt idx="14">
                  <c:v>130.61267427838911</c:v>
                </c:pt>
                <c:pt idx="15">
                  <c:v>145.85526226771339</c:v>
                </c:pt>
                <c:pt idx="16">
                  <c:v>150.93485291273805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0.72566343664912203</c:v>
                </c:pt>
                <c:pt idx="5">
                  <c:v>0.75153319652418371</c:v>
                </c:pt>
                <c:pt idx="6">
                  <c:v>0.79054603745317065</c:v>
                </c:pt>
                <c:pt idx="7">
                  <c:v>0.84485022529322851</c:v>
                </c:pt>
                <c:pt idx="9">
                  <c:v>0.69691003522723105</c:v>
                </c:pt>
                <c:pt idx="10">
                  <c:v>0.69691003522723105</c:v>
                </c:pt>
                <c:pt idx="11">
                  <c:v>0.69691003522723105</c:v>
                </c:pt>
                <c:pt idx="12">
                  <c:v>0.69677256402828247</c:v>
                </c:pt>
                <c:pt idx="13">
                  <c:v>0.72566343664912203</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0.26433656335087796</c:v>
                </c:pt>
                <c:pt idx="5">
                  <c:v>0.21346680347581626</c:v>
                </c:pt>
                <c:pt idx="6">
                  <c:v>0.16945396254682932</c:v>
                </c:pt>
                <c:pt idx="7">
                  <c:v>0.11014977470677145</c:v>
                </c:pt>
                <c:pt idx="9" formatCode="0%">
                  <c:v>0.29308996477276894</c:v>
                </c:pt>
                <c:pt idx="10" formatCode="0%">
                  <c:v>0.29308996477276894</c:v>
                </c:pt>
                <c:pt idx="11" formatCode="0%">
                  <c:v>0.29308996477276894</c:v>
                </c:pt>
                <c:pt idx="12" formatCode="0%">
                  <c:v>0.29322743597171752</c:v>
                </c:pt>
                <c:pt idx="13" formatCode="0%">
                  <c:v>0.26433656335087796</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76.218362760348782</c:v>
                </c:pt>
                <c:pt idx="10">
                  <c:v>78.464547412030242</c:v>
                </c:pt>
                <c:pt idx="11">
                  <c:v>80.710732063711703</c:v>
                </c:pt>
                <c:pt idx="12">
                  <c:v>82.956916715393163</c:v>
                </c:pt>
                <c:pt idx="13">
                  <c:v>85.203101367074623</c:v>
                </c:pt>
                <c:pt idx="14">
                  <c:v>87.449286018756084</c:v>
                </c:pt>
                <c:pt idx="15">
                  <c:v>89.695470670437544</c:v>
                </c:pt>
                <c:pt idx="16">
                  <c:v>91.941655322119004</c:v>
                </c:pt>
                <c:pt idx="17">
                  <c:v>94.187839973800465</c:v>
                </c:pt>
                <c:pt idx="18">
                  <c:v>96.434024625481939</c:v>
                </c:pt>
                <c:pt idx="19">
                  <c:v>99.695656299064979</c:v>
                </c:pt>
                <c:pt idx="20">
                  <c:v>102.95728797264802</c:v>
                </c:pt>
                <c:pt idx="21">
                  <c:v>106.21891964623106</c:v>
                </c:pt>
                <c:pt idx="22">
                  <c:v>109.4805513198141</c:v>
                </c:pt>
                <c:pt idx="23">
                  <c:v>112.74218299339714</c:v>
                </c:pt>
                <c:pt idx="24">
                  <c:v>116.00381466698018</c:v>
                </c:pt>
                <c:pt idx="25">
                  <c:v>119.26544634056322</c:v>
                </c:pt>
                <c:pt idx="26">
                  <c:v>122.52707801414626</c:v>
                </c:pt>
                <c:pt idx="27">
                  <c:v>125.78870968772929</c:v>
                </c:pt>
                <c:pt idx="28">
                  <c:v>129.05034136131238</c:v>
                </c:pt>
                <c:pt idx="29">
                  <c:v>143.97263854840878</c:v>
                </c:pt>
                <c:pt idx="30">
                  <c:v>158.89493573550521</c:v>
                </c:pt>
                <c:pt idx="31">
                  <c:v>158.89493573550521</c:v>
                </c:pt>
                <c:pt idx="32">
                  <c:v>158.89493573550521</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16.196402086574118</c:v>
                </c:pt>
                <c:pt idx="10">
                  <c:v>16.673716325056429</c:v>
                </c:pt>
                <c:pt idx="11">
                  <c:v>17.15103056353874</c:v>
                </c:pt>
                <c:pt idx="12">
                  <c:v>17.628344802021051</c:v>
                </c:pt>
                <c:pt idx="13">
                  <c:v>18.105659040503362</c:v>
                </c:pt>
                <c:pt idx="14">
                  <c:v>18.582973278985673</c:v>
                </c:pt>
                <c:pt idx="15">
                  <c:v>19.060287517467984</c:v>
                </c:pt>
                <c:pt idx="16">
                  <c:v>19.537601755950295</c:v>
                </c:pt>
                <c:pt idx="17">
                  <c:v>20.014915994432606</c:v>
                </c:pt>
                <c:pt idx="18">
                  <c:v>20.492230232914917</c:v>
                </c:pt>
                <c:pt idx="19">
                  <c:v>21.185326963551315</c:v>
                </c:pt>
                <c:pt idx="20">
                  <c:v>21.878423694187713</c:v>
                </c:pt>
                <c:pt idx="21">
                  <c:v>22.571520424824111</c:v>
                </c:pt>
                <c:pt idx="22">
                  <c:v>23.26461715546051</c:v>
                </c:pt>
                <c:pt idx="23">
                  <c:v>23.957713886096908</c:v>
                </c:pt>
                <c:pt idx="24">
                  <c:v>24.650810616733306</c:v>
                </c:pt>
                <c:pt idx="25">
                  <c:v>25.343907347369704</c:v>
                </c:pt>
                <c:pt idx="26">
                  <c:v>26.037004078006103</c:v>
                </c:pt>
                <c:pt idx="27">
                  <c:v>26.730100808642501</c:v>
                </c:pt>
                <c:pt idx="28">
                  <c:v>27.423197539278885</c:v>
                </c:pt>
                <c:pt idx="29">
                  <c:v>30.594185691536872</c:v>
                </c:pt>
                <c:pt idx="30">
                  <c:v>33.765173843794862</c:v>
                </c:pt>
                <c:pt idx="31">
                  <c:v>33.765173843794862</c:v>
                </c:pt>
                <c:pt idx="32">
                  <c:v>33.765173843794862</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2.8581886035130792</c:v>
                </c:pt>
                <c:pt idx="10">
                  <c:v>2.9424205279511342</c:v>
                </c:pt>
                <c:pt idx="11">
                  <c:v>3.0266524523891891</c:v>
                </c:pt>
                <c:pt idx="12">
                  <c:v>3.1108843768272441</c:v>
                </c:pt>
                <c:pt idx="13">
                  <c:v>3.195116301265299</c:v>
                </c:pt>
                <c:pt idx="14">
                  <c:v>3.2793482257033539</c:v>
                </c:pt>
                <c:pt idx="15">
                  <c:v>3.3635801501414089</c:v>
                </c:pt>
                <c:pt idx="16">
                  <c:v>3.4478120745794638</c:v>
                </c:pt>
                <c:pt idx="17">
                  <c:v>3.5320439990175188</c:v>
                </c:pt>
                <c:pt idx="18">
                  <c:v>3.6162759234555728</c:v>
                </c:pt>
                <c:pt idx="19">
                  <c:v>3.7385871112149371</c:v>
                </c:pt>
                <c:pt idx="20">
                  <c:v>3.8608982989743015</c:v>
                </c:pt>
                <c:pt idx="21">
                  <c:v>3.9832094867336658</c:v>
                </c:pt>
                <c:pt idx="22">
                  <c:v>4.1055206744930297</c:v>
                </c:pt>
                <c:pt idx="23">
                  <c:v>4.227831862252394</c:v>
                </c:pt>
                <c:pt idx="24">
                  <c:v>4.3501430500117584</c:v>
                </c:pt>
                <c:pt idx="25">
                  <c:v>4.4724542377711227</c:v>
                </c:pt>
                <c:pt idx="26">
                  <c:v>4.5947654255304871</c:v>
                </c:pt>
                <c:pt idx="27">
                  <c:v>4.7170766132898514</c:v>
                </c:pt>
                <c:pt idx="28">
                  <c:v>4.8393878010492148</c:v>
                </c:pt>
                <c:pt idx="29">
                  <c:v>5.3989739455653307</c:v>
                </c:pt>
                <c:pt idx="30">
                  <c:v>5.9585600900814466</c:v>
                </c:pt>
                <c:pt idx="31">
                  <c:v>5.9585600900814466</c:v>
                </c:pt>
                <c:pt idx="32">
                  <c:v>5.9585600900814466</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0.78826386538891147</c:v>
                </c:pt>
                <c:pt idx="10">
                  <c:v>0.79083275092365068</c:v>
                </c:pt>
                <c:pt idx="11">
                  <c:v>0.7934016364583899</c:v>
                </c:pt>
                <c:pt idx="12">
                  <c:v>0.79597052199312912</c:v>
                </c:pt>
                <c:pt idx="13">
                  <c:v>0.79853940752786834</c:v>
                </c:pt>
                <c:pt idx="14">
                  <c:v>0.80110829306260756</c:v>
                </c:pt>
                <c:pt idx="15">
                  <c:v>0.80367717859734678</c:v>
                </c:pt>
                <c:pt idx="16">
                  <c:v>0.80624606413208599</c:v>
                </c:pt>
                <c:pt idx="17">
                  <c:v>0.80881494966682521</c:v>
                </c:pt>
                <c:pt idx="18">
                  <c:v>0.81138383520156443</c:v>
                </c:pt>
                <c:pt idx="19">
                  <c:v>0.80747843431021638</c:v>
                </c:pt>
                <c:pt idx="20">
                  <c:v>0.80357303341886832</c:v>
                </c:pt>
                <c:pt idx="21">
                  <c:v>0.79966763252752027</c:v>
                </c:pt>
                <c:pt idx="22">
                  <c:v>0.79576223163617221</c:v>
                </c:pt>
                <c:pt idx="23">
                  <c:v>0.79185683074482416</c:v>
                </c:pt>
                <c:pt idx="24">
                  <c:v>0.7879514298534761</c:v>
                </c:pt>
                <c:pt idx="25">
                  <c:v>0.78404602896212805</c:v>
                </c:pt>
                <c:pt idx="26">
                  <c:v>0.78014062807078</c:v>
                </c:pt>
                <c:pt idx="27">
                  <c:v>0.77623522717943194</c:v>
                </c:pt>
                <c:pt idx="28">
                  <c:v>0.77232982628808411</c:v>
                </c:pt>
                <c:pt idx="29">
                  <c:v>0.74581375148574414</c:v>
                </c:pt>
                <c:pt idx="30">
                  <c:v>0.71929767668340405</c:v>
                </c:pt>
                <c:pt idx="31">
                  <c:v>0.71929767668340405</c:v>
                </c:pt>
                <c:pt idx="32">
                  <c:v>0.71929767668340405</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7.4470391722914773</c:v>
                </c:pt>
                <c:pt idx="10">
                  <c:v>7.4713084456228094</c:v>
                </c:pt>
                <c:pt idx="11">
                  <c:v>7.4955777189541415</c:v>
                </c:pt>
                <c:pt idx="12">
                  <c:v>7.5198469922854736</c:v>
                </c:pt>
                <c:pt idx="13">
                  <c:v>7.5441162656168057</c:v>
                </c:pt>
                <c:pt idx="14">
                  <c:v>7.5683855389481378</c:v>
                </c:pt>
                <c:pt idx="15">
                  <c:v>7.5926548122794699</c:v>
                </c:pt>
                <c:pt idx="16">
                  <c:v>7.616924085610802</c:v>
                </c:pt>
                <c:pt idx="17">
                  <c:v>7.6411933589421341</c:v>
                </c:pt>
                <c:pt idx="18">
                  <c:v>7.6654626322734662</c:v>
                </c:pt>
                <c:pt idx="19">
                  <c:v>7.6285667720185737</c:v>
                </c:pt>
                <c:pt idx="20">
                  <c:v>7.5916709117636811</c:v>
                </c:pt>
                <c:pt idx="21">
                  <c:v>7.5547750515087886</c:v>
                </c:pt>
                <c:pt idx="22">
                  <c:v>7.517879191253896</c:v>
                </c:pt>
                <c:pt idx="23">
                  <c:v>7.4809833309990035</c:v>
                </c:pt>
                <c:pt idx="24">
                  <c:v>7.4440874707441109</c:v>
                </c:pt>
                <c:pt idx="25">
                  <c:v>7.4071916104892184</c:v>
                </c:pt>
                <c:pt idx="26">
                  <c:v>7.3702957502343258</c:v>
                </c:pt>
                <c:pt idx="27">
                  <c:v>7.3333998899794333</c:v>
                </c:pt>
                <c:pt idx="28">
                  <c:v>7.2965040297245389</c:v>
                </c:pt>
                <c:pt idx="29">
                  <c:v>7.0459962284427791</c:v>
                </c:pt>
                <c:pt idx="30">
                  <c:v>6.7954884271610192</c:v>
                </c:pt>
                <c:pt idx="31">
                  <c:v>6.7954884271610192</c:v>
                </c:pt>
                <c:pt idx="32">
                  <c:v>6.7954884271610192</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0.29500221022358109</c:v>
                </c:pt>
                <c:pt idx="10">
                  <c:v>0.32597691849191296</c:v>
                </c:pt>
                <c:pt idx="11">
                  <c:v>0.35695162676024483</c:v>
                </c:pt>
                <c:pt idx="12">
                  <c:v>0.38792633502857671</c:v>
                </c:pt>
                <c:pt idx="13">
                  <c:v>0.41890104329690858</c:v>
                </c:pt>
                <c:pt idx="14">
                  <c:v>0.44987575156524046</c:v>
                </c:pt>
                <c:pt idx="15">
                  <c:v>0.48085045983357233</c:v>
                </c:pt>
                <c:pt idx="16">
                  <c:v>0.51182516810190426</c:v>
                </c:pt>
                <c:pt idx="17">
                  <c:v>0.54279987637023619</c:v>
                </c:pt>
                <c:pt idx="18">
                  <c:v>0.57377458463856812</c:v>
                </c:pt>
                <c:pt idx="19">
                  <c:v>0.62632110120921425</c:v>
                </c:pt>
                <c:pt idx="20">
                  <c:v>0.67886761777986049</c:v>
                </c:pt>
                <c:pt idx="21">
                  <c:v>0.73141413435050673</c:v>
                </c:pt>
                <c:pt idx="22">
                  <c:v>0.78396065092115297</c:v>
                </c:pt>
                <c:pt idx="23">
                  <c:v>0.83650716749179921</c:v>
                </c:pt>
                <c:pt idx="24">
                  <c:v>0.88905368406244545</c:v>
                </c:pt>
                <c:pt idx="25">
                  <c:v>0.94160020063309169</c:v>
                </c:pt>
                <c:pt idx="26">
                  <c:v>0.99414671720373793</c:v>
                </c:pt>
                <c:pt idx="27">
                  <c:v>1.0466932337743842</c:v>
                </c:pt>
                <c:pt idx="28">
                  <c:v>1.09923975034503</c:v>
                </c:pt>
                <c:pt idx="29">
                  <c:v>1.3569518431127214</c:v>
                </c:pt>
                <c:pt idx="30">
                  <c:v>1.6146639358804129</c:v>
                </c:pt>
                <c:pt idx="31">
                  <c:v>1.6146639358804129</c:v>
                </c:pt>
                <c:pt idx="32">
                  <c:v>1.6146639358804129</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9.1875349175396703</c:v>
                </c:pt>
                <c:pt idx="10">
                  <c:v>9.2174763198871368</c:v>
                </c:pt>
                <c:pt idx="11">
                  <c:v>9.2474177222346032</c:v>
                </c:pt>
                <c:pt idx="12">
                  <c:v>9.2773591245820697</c:v>
                </c:pt>
                <c:pt idx="13">
                  <c:v>9.3073005269295361</c:v>
                </c:pt>
                <c:pt idx="14">
                  <c:v>9.3372419292770026</c:v>
                </c:pt>
                <c:pt idx="15">
                  <c:v>9.367183331624469</c:v>
                </c:pt>
                <c:pt idx="16">
                  <c:v>9.3971247339719355</c:v>
                </c:pt>
                <c:pt idx="17">
                  <c:v>9.4270661363194019</c:v>
                </c:pt>
                <c:pt idx="18">
                  <c:v>9.4570075386668737</c:v>
                </c:pt>
                <c:pt idx="19">
                  <c:v>9.4114885080075812</c:v>
                </c:pt>
                <c:pt idx="20">
                  <c:v>9.3659694773482887</c:v>
                </c:pt>
                <c:pt idx="21">
                  <c:v>9.3204504466889961</c:v>
                </c:pt>
                <c:pt idx="22">
                  <c:v>9.2749314160297036</c:v>
                </c:pt>
                <c:pt idx="23">
                  <c:v>9.2294123853704111</c:v>
                </c:pt>
                <c:pt idx="24">
                  <c:v>9.1838933547111186</c:v>
                </c:pt>
                <c:pt idx="25">
                  <c:v>9.138374324051826</c:v>
                </c:pt>
                <c:pt idx="26">
                  <c:v>9.0928552933925335</c:v>
                </c:pt>
                <c:pt idx="27">
                  <c:v>9.047336262733241</c:v>
                </c:pt>
                <c:pt idx="28">
                  <c:v>9.0018172320739467</c:v>
                </c:pt>
                <c:pt idx="29">
                  <c:v>8.692761630492619</c:v>
                </c:pt>
                <c:pt idx="30">
                  <c:v>8.3837060289112895</c:v>
                </c:pt>
                <c:pt idx="31">
                  <c:v>8.3837060289112895</c:v>
                </c:pt>
                <c:pt idx="32">
                  <c:v>8.3837060289112895</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0.61616022953003824</c:v>
                </c:pt>
                <c:pt idx="10">
                  <c:v>0.6329845124315242</c:v>
                </c:pt>
                <c:pt idx="11">
                  <c:v>0.64980879533301017</c:v>
                </c:pt>
                <c:pt idx="12">
                  <c:v>0.66663307823449613</c:v>
                </c:pt>
                <c:pt idx="13">
                  <c:v>0.6834573611359821</c:v>
                </c:pt>
                <c:pt idx="14">
                  <c:v>0.70028164403746807</c:v>
                </c:pt>
                <c:pt idx="15">
                  <c:v>0.71710592693895403</c:v>
                </c:pt>
                <c:pt idx="16">
                  <c:v>0.73393020984044</c:v>
                </c:pt>
                <c:pt idx="17">
                  <c:v>0.75075449274192596</c:v>
                </c:pt>
                <c:pt idx="18">
                  <c:v>0.76757877564341193</c:v>
                </c:pt>
                <c:pt idx="19">
                  <c:v>0.7909120802527192</c:v>
                </c:pt>
                <c:pt idx="20">
                  <c:v>0.81424538486202647</c:v>
                </c:pt>
                <c:pt idx="21">
                  <c:v>0.83757868947133374</c:v>
                </c:pt>
                <c:pt idx="22">
                  <c:v>0.86091199408064101</c:v>
                </c:pt>
                <c:pt idx="23">
                  <c:v>0.88424529868994828</c:v>
                </c:pt>
                <c:pt idx="24">
                  <c:v>0.90757860329925555</c:v>
                </c:pt>
                <c:pt idx="25">
                  <c:v>0.93091190790856282</c:v>
                </c:pt>
                <c:pt idx="26">
                  <c:v>0.95424521251787009</c:v>
                </c:pt>
                <c:pt idx="27">
                  <c:v>0.97757851712717736</c:v>
                </c:pt>
                <c:pt idx="28">
                  <c:v>1.0009118217364845</c:v>
                </c:pt>
                <c:pt idx="29">
                  <c:v>1.0916786999164334</c:v>
                </c:pt>
                <c:pt idx="30">
                  <c:v>1.1824455780963823</c:v>
                </c:pt>
                <c:pt idx="31">
                  <c:v>1.1824455780963823</c:v>
                </c:pt>
                <c:pt idx="32">
                  <c:v>1.1824455780963823</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0.48586334306635021</c:v>
                </c:pt>
                <c:pt idx="4">
                  <c:v>0.52584604404028956</c:v>
                </c:pt>
                <c:pt idx="5">
                  <c:v>0.58692613621765566</c:v>
                </c:pt>
                <c:pt idx="6">
                  <c:v>0.63036655042303835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0.51413665693364985</c:v>
                </c:pt>
                <c:pt idx="4">
                  <c:v>0.47415395595971044</c:v>
                </c:pt>
                <c:pt idx="5">
                  <c:v>0.41307386378234434</c:v>
                </c:pt>
                <c:pt idx="6">
                  <c:v>0.36963344957696165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76.218362760348782</c:v>
                </c:pt>
                <c:pt idx="4">
                  <c:v>96.434024625481939</c:v>
                </c:pt>
                <c:pt idx="5">
                  <c:v>129.05034136131238</c:v>
                </c:pt>
                <c:pt idx="6">
                  <c:v>158.89493573550521</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76.218362760348782</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5">
        <v>44007.756886921299</v>
      </c>
      <c r="B24" s="185" t="s">
        <v>601</v>
      </c>
      <c r="C24" s="185" t="s">
        <v>602</v>
      </c>
      <c r="D24" s="185" t="s">
        <v>603</v>
      </c>
    </row>
    <row r="25" spans="1:4" s="185" customFormat="1"/>
    <row r="26" spans="1:4" s="185" customFormat="1">
      <c r="A26" s="82">
        <v>44061</v>
      </c>
      <c r="B26" s="185" t="s">
        <v>648</v>
      </c>
      <c r="C26" s="185" t="s">
        <v>540</v>
      </c>
      <c r="D26" s="185" t="s">
        <v>409</v>
      </c>
    </row>
    <row r="27" spans="1:4" s="185" customFormat="1">
      <c r="B27" s="185" t="s">
        <v>649</v>
      </c>
      <c r="C27" s="185" t="s">
        <v>540</v>
      </c>
      <c r="D27" s="185" t="s">
        <v>409</v>
      </c>
    </row>
    <row r="28" spans="1:4" s="185" customFormat="1">
      <c r="B28" s="185" t="s">
        <v>650</v>
      </c>
      <c r="C28" s="185" t="s">
        <v>540</v>
      </c>
      <c r="D28" s="185" t="s">
        <v>409</v>
      </c>
    </row>
    <row r="29" spans="1:4" s="349" customFormat="1"/>
    <row r="30" spans="1:4" s="185" customFormat="1">
      <c r="A30" s="82">
        <v>44298</v>
      </c>
      <c r="B30" s="185" t="s">
        <v>698</v>
      </c>
      <c r="C30" s="185" t="s">
        <v>602</v>
      </c>
      <c r="D30" s="185" t="s">
        <v>603</v>
      </c>
    </row>
    <row r="31" spans="1:4" s="185" customFormat="1"/>
    <row r="32" spans="1:4" s="185" customFormat="1"/>
    <row r="33" spans="1:2" s="185" customFormat="1"/>
    <row r="34" spans="1:2" s="185" customFormat="1"/>
    <row r="35" spans="1:2" s="185" customFormat="1"/>
    <row r="36" spans="1:2" s="185" customFormat="1"/>
    <row r="38" spans="1:2">
      <c r="A38" s="215">
        <f ca="1">NOW()</f>
        <v>44734.763451620369</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635</v>
      </c>
      <c r="C7" s="4" t="str">
        <f>"DriversGams!"&amp;ADDRESS(ROW(DriversGams!A5),COLUMN(DriversGams!A5),4)</f>
        <v>DriversGams!A5</v>
      </c>
      <c r="D7" s="4">
        <v>1</v>
      </c>
      <c r="E7" s="4">
        <v>1</v>
      </c>
      <c r="F7" s="4"/>
    </row>
    <row r="8" spans="1:6">
      <c r="A8" s="4" t="s">
        <v>302</v>
      </c>
      <c r="B8" s="4" t="s">
        <v>611</v>
      </c>
      <c r="C8" s="4" t="str">
        <f>"DriversGams!"&amp;ADDRESS(ROW(DriversGams!A43),COLUMN(DriversGams!A43),4)</f>
        <v>DriversGams!A43</v>
      </c>
      <c r="D8" s="4"/>
      <c r="E8" s="4">
        <v>1</v>
      </c>
      <c r="F8" s="4"/>
    </row>
    <row r="9" spans="1:6">
      <c r="A9" s="4" t="s">
        <v>302</v>
      </c>
      <c r="B9" s="4" t="s">
        <v>636</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713</v>
      </c>
      <c r="C12" t="str">
        <f>"DriversGams!"&amp;ADDRESS(ROW(DriversGams!A130),COLUMN(DriversGams!A130),4)</f>
        <v>DriversGams!A130</v>
      </c>
      <c r="D12" s="365">
        <v>1</v>
      </c>
      <c r="E12" s="365">
        <v>1</v>
      </c>
    </row>
    <row r="13" spans="1:6">
      <c r="A13" t="s">
        <v>302</v>
      </c>
      <c r="B13" t="s">
        <v>638</v>
      </c>
      <c r="C13" s="276"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A51" workbookViewId="0">
      <selection activeCell="C72" sqref="C72"/>
    </sheetView>
  </sheetViews>
  <sheetFormatPr defaultColWidth="8.7109375" defaultRowHeight="15"/>
  <cols>
    <col min="1" max="16384" width="8.7109375" style="185"/>
  </cols>
  <sheetData>
    <row r="4" spans="1:40">
      <c r="A4" s="185" t="s">
        <v>607</v>
      </c>
    </row>
    <row r="5" spans="1:40">
      <c r="A5" s="362"/>
      <c r="B5" s="35" t="s">
        <v>567</v>
      </c>
      <c r="C5" s="35" t="s">
        <v>555</v>
      </c>
      <c r="D5" s="35" t="s">
        <v>568</v>
      </c>
      <c r="E5" s="35" t="s">
        <v>569</v>
      </c>
      <c r="F5" s="35" t="s">
        <v>570</v>
      </c>
      <c r="G5" s="35" t="s">
        <v>571</v>
      </c>
      <c r="H5" s="35" t="s">
        <v>556</v>
      </c>
      <c r="I5" s="35" t="s">
        <v>572</v>
      </c>
      <c r="J5" s="35" t="s">
        <v>573</v>
      </c>
      <c r="K5" s="35" t="s">
        <v>574</v>
      </c>
      <c r="L5" s="35" t="s">
        <v>575</v>
      </c>
      <c r="M5" s="35" t="s">
        <v>557</v>
      </c>
      <c r="N5" s="35" t="s">
        <v>576</v>
      </c>
      <c r="O5" s="35" t="s">
        <v>577</v>
      </c>
      <c r="P5" s="35" t="s">
        <v>578</v>
      </c>
      <c r="Q5" s="35" t="s">
        <v>579</v>
      </c>
      <c r="R5" s="35" t="s">
        <v>558</v>
      </c>
      <c r="S5" s="35" t="s">
        <v>580</v>
      </c>
      <c r="T5" s="35" t="s">
        <v>581</v>
      </c>
      <c r="U5" s="35" t="s">
        <v>582</v>
      </c>
      <c r="V5" s="35" t="s">
        <v>583</v>
      </c>
      <c r="W5" s="35" t="s">
        <v>559</v>
      </c>
      <c r="X5" s="35" t="s">
        <v>584</v>
      </c>
      <c r="Y5" s="35" t="s">
        <v>585</v>
      </c>
      <c r="Z5" s="35" t="s">
        <v>586</v>
      </c>
      <c r="AA5" s="35" t="s">
        <v>587</v>
      </c>
      <c r="AB5" s="35" t="s">
        <v>560</v>
      </c>
      <c r="AC5" s="35" t="s">
        <v>588</v>
      </c>
      <c r="AD5" s="35" t="s">
        <v>589</v>
      </c>
      <c r="AE5" s="35" t="s">
        <v>590</v>
      </c>
      <c r="AF5" s="35" t="s">
        <v>591</v>
      </c>
      <c r="AG5" s="35" t="s">
        <v>561</v>
      </c>
      <c r="AH5" s="35"/>
      <c r="AI5" s="35"/>
      <c r="AJ5" s="35"/>
      <c r="AK5" s="35"/>
      <c r="AL5" s="35"/>
      <c r="AM5" s="35"/>
      <c r="AN5" s="35"/>
    </row>
    <row r="6" spans="1:40">
      <c r="A6" s="35" t="s">
        <v>4</v>
      </c>
      <c r="B6" s="370">
        <v>2742.6992888923405</v>
      </c>
      <c r="C6" s="370">
        <v>2569.6355778478173</v>
      </c>
      <c r="D6" s="370">
        <v>2660.8503426165503</v>
      </c>
      <c r="E6" s="370">
        <v>2729.9655118174769</v>
      </c>
      <c r="F6" s="370">
        <v>2798.316556794864</v>
      </c>
      <c r="G6" s="370">
        <v>2868.8867334590418</v>
      </c>
      <c r="H6" s="370">
        <v>2938.91891795945</v>
      </c>
      <c r="I6" s="370">
        <v>3002.8440897556011</v>
      </c>
      <c r="J6" s="370">
        <v>3066.2620636727092</v>
      </c>
      <c r="K6" s="370">
        <v>3131.3426322983796</v>
      </c>
      <c r="L6" s="370">
        <v>3201.764867371518</v>
      </c>
      <c r="M6" s="370">
        <v>3278.8646304596359</v>
      </c>
      <c r="N6" s="370">
        <v>3357.132144630139</v>
      </c>
      <c r="O6" s="370">
        <v>3447.2477312350065</v>
      </c>
      <c r="P6" s="370">
        <v>3550.444136428504</v>
      </c>
      <c r="Q6" s="370">
        <v>3660.4956855330393</v>
      </c>
      <c r="R6" s="370">
        <v>3764.6221170745484</v>
      </c>
      <c r="S6" s="370">
        <v>3874.1836032935803</v>
      </c>
      <c r="T6" s="370">
        <v>3980.4038086115543</v>
      </c>
      <c r="U6" s="370">
        <v>4088.9320716731281</v>
      </c>
      <c r="V6" s="370">
        <v>4206.9777972595111</v>
      </c>
      <c r="W6" s="370">
        <v>4325.2477649432458</v>
      </c>
      <c r="X6" s="370">
        <v>4455.8192794247207</v>
      </c>
      <c r="Y6" s="370">
        <v>4574.2087288515031</v>
      </c>
      <c r="Z6" s="370">
        <v>4691.1795268461801</v>
      </c>
      <c r="AA6" s="370">
        <v>4811.2572033105289</v>
      </c>
      <c r="AB6" s="370">
        <v>4936.3310856321632</v>
      </c>
      <c r="AC6" s="370">
        <v>5070.6999077060818</v>
      </c>
      <c r="AD6" s="370">
        <v>5161.3591254241792</v>
      </c>
      <c r="AE6" s="370">
        <v>5245.369424421443</v>
      </c>
      <c r="AF6" s="370">
        <v>5328.7422944546352</v>
      </c>
      <c r="AG6" s="370">
        <v>5410.3616313664234</v>
      </c>
      <c r="AH6" s="365"/>
      <c r="AI6" s="365"/>
      <c r="AJ6" s="365"/>
      <c r="AK6" s="365"/>
      <c r="AL6" s="365"/>
      <c r="AM6" s="365"/>
      <c r="AN6" s="365"/>
    </row>
    <row r="7" spans="1:40">
      <c r="A7" s="35" t="s">
        <v>637</v>
      </c>
      <c r="B7" s="370">
        <v>102.77045496481564</v>
      </c>
      <c r="C7" s="370">
        <v>101.82057017632599</v>
      </c>
      <c r="D7" s="370">
        <v>104.49318793096988</v>
      </c>
      <c r="E7" s="370">
        <v>106.72410144234162</v>
      </c>
      <c r="F7" s="370">
        <v>108.78016349450037</v>
      </c>
      <c r="G7" s="370">
        <v>110.79428502465565</v>
      </c>
      <c r="H7" s="370">
        <v>112.84281150719205</v>
      </c>
      <c r="I7" s="370">
        <v>114.63868264757163</v>
      </c>
      <c r="J7" s="370">
        <v>116.32408833037245</v>
      </c>
      <c r="K7" s="370">
        <v>119.73360410056877</v>
      </c>
      <c r="L7" s="370">
        <v>122.65112072971327</v>
      </c>
      <c r="M7" s="370">
        <v>125.09653004037737</v>
      </c>
      <c r="N7" s="370">
        <v>127.25733109047871</v>
      </c>
      <c r="O7" s="370">
        <v>129.55731413420611</v>
      </c>
      <c r="P7" s="370">
        <v>132.09519324349372</v>
      </c>
      <c r="Q7" s="370">
        <v>134.66132986489117</v>
      </c>
      <c r="R7" s="370">
        <v>139.18932186116655</v>
      </c>
      <c r="S7" s="370">
        <v>144.61906267335928</v>
      </c>
      <c r="T7" s="370">
        <v>148.11188256572001</v>
      </c>
      <c r="U7" s="370">
        <v>151.0979792323642</v>
      </c>
      <c r="V7" s="370">
        <v>153.7897964434284</v>
      </c>
      <c r="W7" s="370">
        <v>156.80982968325679</v>
      </c>
      <c r="X7" s="370">
        <v>160.15026861782991</v>
      </c>
      <c r="Y7" s="370">
        <v>162.66332013560782</v>
      </c>
      <c r="Z7" s="370">
        <v>164.70366955068991</v>
      </c>
      <c r="AA7" s="370">
        <v>166.70167441096245</v>
      </c>
      <c r="AB7" s="370">
        <v>168.68600788535002</v>
      </c>
      <c r="AC7" s="370">
        <v>170.66562726001899</v>
      </c>
      <c r="AD7" s="370">
        <v>171.09582109815796</v>
      </c>
      <c r="AE7" s="370">
        <v>171.1372857602818</v>
      </c>
      <c r="AF7" s="370">
        <v>171.46814300050343</v>
      </c>
      <c r="AG7" s="370">
        <v>171.86927468981875</v>
      </c>
      <c r="AH7" s="365"/>
      <c r="AI7" s="365"/>
      <c r="AJ7" s="365"/>
      <c r="AK7" s="365"/>
      <c r="AL7" s="365"/>
      <c r="AM7" s="365"/>
      <c r="AN7" s="365"/>
    </row>
    <row r="8" spans="1:40">
      <c r="A8" s="35" t="s">
        <v>387</v>
      </c>
      <c r="B8" s="370">
        <v>197.32396542857336</v>
      </c>
      <c r="C8" s="370">
        <v>188.83359304835332</v>
      </c>
      <c r="D8" s="370">
        <v>193.07245445686877</v>
      </c>
      <c r="E8" s="370">
        <v>195.74570172797883</v>
      </c>
      <c r="F8" s="370">
        <v>198.49165540906722</v>
      </c>
      <c r="G8" s="370">
        <v>201.28833360731272</v>
      </c>
      <c r="H8" s="370">
        <v>204.30859282622896</v>
      </c>
      <c r="I8" s="370">
        <v>207.05891335087856</v>
      </c>
      <c r="J8" s="370">
        <v>209.73179985489344</v>
      </c>
      <c r="K8" s="370">
        <v>216.06025137584442</v>
      </c>
      <c r="L8" s="370">
        <v>220.559270573942</v>
      </c>
      <c r="M8" s="370">
        <v>223.99420772046969</v>
      </c>
      <c r="N8" s="370">
        <v>225.97122597565829</v>
      </c>
      <c r="O8" s="370">
        <v>228.11285855454972</v>
      </c>
      <c r="P8" s="370">
        <v>230.57811611835089</v>
      </c>
      <c r="Q8" s="370">
        <v>232.99832509280202</v>
      </c>
      <c r="R8" s="370">
        <v>239.83625114455495</v>
      </c>
      <c r="S8" s="370">
        <v>247.84980878925316</v>
      </c>
      <c r="T8" s="370">
        <v>251.59585981048878</v>
      </c>
      <c r="U8" s="370">
        <v>254.79294214739576</v>
      </c>
      <c r="V8" s="370">
        <v>256.76110889399916</v>
      </c>
      <c r="W8" s="370">
        <v>259.77527465076793</v>
      </c>
      <c r="X8" s="370">
        <v>262.26363097228182</v>
      </c>
      <c r="Y8" s="370">
        <v>263.23290831017971</v>
      </c>
      <c r="Z8" s="370">
        <v>263.4582892880976</v>
      </c>
      <c r="AA8" s="370">
        <v>263.4925242329399</v>
      </c>
      <c r="AB8" s="370">
        <v>263.55817208602537</v>
      </c>
      <c r="AC8" s="370">
        <v>263.93527614436027</v>
      </c>
      <c r="AD8" s="370">
        <v>262.78574648563972</v>
      </c>
      <c r="AE8" s="370">
        <v>260.90480323518284</v>
      </c>
      <c r="AF8" s="370">
        <v>259.54651542397318</v>
      </c>
      <c r="AG8" s="370">
        <v>257.97615850594127</v>
      </c>
      <c r="AH8" s="365"/>
      <c r="AI8" s="365"/>
      <c r="AJ8" s="365"/>
      <c r="AK8" s="365"/>
      <c r="AL8" s="365"/>
      <c r="AM8" s="365"/>
      <c r="AN8" s="365"/>
    </row>
    <row r="9" spans="1:40" s="360" customFormat="1">
      <c r="A9" s="35" t="s">
        <v>522</v>
      </c>
      <c r="B9" s="370">
        <v>155.19916098390723</v>
      </c>
      <c r="C9" s="370">
        <v>154.48074520483934</v>
      </c>
      <c r="D9" s="370">
        <v>161.04328113614898</v>
      </c>
      <c r="E9" s="370">
        <v>166.68182597031981</v>
      </c>
      <c r="F9" s="370">
        <v>171.93031999437346</v>
      </c>
      <c r="G9" s="370">
        <v>177.11687960330227</v>
      </c>
      <c r="H9" s="370">
        <v>182.21043354430608</v>
      </c>
      <c r="I9" s="370">
        <v>186.5545583814627</v>
      </c>
      <c r="J9" s="370">
        <v>190.79618943242303</v>
      </c>
      <c r="K9" s="370">
        <v>198.29101749900275</v>
      </c>
      <c r="L9" s="370">
        <v>203.91114473928124</v>
      </c>
      <c r="M9" s="370">
        <v>208.69759536926341</v>
      </c>
      <c r="N9" s="370">
        <v>213.09310427968825</v>
      </c>
      <c r="O9" s="370">
        <v>217.94766996255947</v>
      </c>
      <c r="P9" s="370">
        <v>223.32657402999629</v>
      </c>
      <c r="Q9" s="370">
        <v>228.78289327012948</v>
      </c>
      <c r="R9" s="370">
        <v>239.55296424840259</v>
      </c>
      <c r="S9" s="370">
        <v>251.6457731804278</v>
      </c>
      <c r="T9" s="370">
        <v>258.24024469365906</v>
      </c>
      <c r="U9" s="370">
        <v>263.62244714311691</v>
      </c>
      <c r="V9" s="370">
        <v>268.09922676529783</v>
      </c>
      <c r="W9" s="370">
        <v>273.75101332779263</v>
      </c>
      <c r="X9" s="370">
        <v>280.60805806341978</v>
      </c>
      <c r="Y9" s="370">
        <v>285.40318619853497</v>
      </c>
      <c r="Z9" s="370">
        <v>288.70939285972554</v>
      </c>
      <c r="AA9" s="370">
        <v>291.78958520728713</v>
      </c>
      <c r="AB9" s="370">
        <v>294.83434421690265</v>
      </c>
      <c r="AC9" s="370">
        <v>297.79065033233951</v>
      </c>
      <c r="AD9" s="370">
        <v>298.69465978121377</v>
      </c>
      <c r="AE9" s="370">
        <v>298.51306594930236</v>
      </c>
      <c r="AF9" s="370">
        <v>298.83606033137346</v>
      </c>
      <c r="AG9" s="370">
        <v>299.16774384846855</v>
      </c>
      <c r="AH9" s="365"/>
      <c r="AI9" s="365"/>
      <c r="AJ9" s="365"/>
      <c r="AK9" s="365"/>
      <c r="AL9" s="365"/>
      <c r="AM9" s="365"/>
      <c r="AN9" s="365"/>
    </row>
    <row r="10" spans="1:40">
      <c r="A10" s="35" t="s">
        <v>523</v>
      </c>
      <c r="B10" s="370">
        <v>366.7083011696958</v>
      </c>
      <c r="C10" s="370">
        <v>338.879358955773</v>
      </c>
      <c r="D10" s="370">
        <v>348.8580523849958</v>
      </c>
      <c r="E10" s="370">
        <v>355.18489437062328</v>
      </c>
      <c r="F10" s="370">
        <v>362.37582799221934</v>
      </c>
      <c r="G10" s="370">
        <v>370.18214965622599</v>
      </c>
      <c r="H10" s="370">
        <v>378.75561479977932</v>
      </c>
      <c r="I10" s="370">
        <v>387.58481653655247</v>
      </c>
      <c r="J10" s="370">
        <v>395.94664653192808</v>
      </c>
      <c r="K10" s="370">
        <v>409.24211314420734</v>
      </c>
      <c r="L10" s="370">
        <v>419.85268520941599</v>
      </c>
      <c r="M10" s="370">
        <v>429.49904113707873</v>
      </c>
      <c r="N10" s="370">
        <v>438.16982036949588</v>
      </c>
      <c r="O10" s="370">
        <v>448.57065795325241</v>
      </c>
      <c r="P10" s="370">
        <v>460.96952895980286</v>
      </c>
      <c r="Q10" s="370">
        <v>474.08143631257667</v>
      </c>
      <c r="R10" s="370">
        <v>492.78243610681352</v>
      </c>
      <c r="S10" s="370">
        <v>510.22436234829826</v>
      </c>
      <c r="T10" s="370">
        <v>522.06760310242032</v>
      </c>
      <c r="U10" s="370">
        <v>533.48865013922273</v>
      </c>
      <c r="V10" s="370">
        <v>545.78955582718083</v>
      </c>
      <c r="W10" s="370">
        <v>559.01749938269506</v>
      </c>
      <c r="X10" s="370">
        <v>567.28588963771415</v>
      </c>
      <c r="Y10" s="370">
        <v>575.81313559209525</v>
      </c>
      <c r="Z10" s="370">
        <v>587.57987892017115</v>
      </c>
      <c r="AA10" s="370">
        <v>600.77722637891497</v>
      </c>
      <c r="AB10" s="370">
        <v>614.81066694894844</v>
      </c>
      <c r="AC10" s="370">
        <v>630.81121764573629</v>
      </c>
      <c r="AD10" s="370">
        <v>636.45066520263413</v>
      </c>
      <c r="AE10" s="370">
        <v>643.60411094534584</v>
      </c>
      <c r="AF10" s="370">
        <v>651.1859263923152</v>
      </c>
      <c r="AG10" s="370">
        <v>658.87895050718976</v>
      </c>
      <c r="AH10" s="365"/>
      <c r="AI10" s="365"/>
      <c r="AJ10" s="365"/>
      <c r="AK10" s="365"/>
      <c r="AL10" s="365"/>
      <c r="AM10" s="365"/>
      <c r="AN10" s="365"/>
    </row>
    <row r="11" spans="1:40">
      <c r="A11" s="35" t="s">
        <v>524</v>
      </c>
      <c r="B11" s="370">
        <v>24.019985549557049</v>
      </c>
      <c r="C11" s="370">
        <v>22.844068033272592</v>
      </c>
      <c r="D11" s="370">
        <v>23.640074141967947</v>
      </c>
      <c r="E11" s="370">
        <v>24.084599395763483</v>
      </c>
      <c r="F11" s="370">
        <v>24.713498063718209</v>
      </c>
      <c r="G11" s="370">
        <v>25.284912492203812</v>
      </c>
      <c r="H11" s="370">
        <v>25.877099017842916</v>
      </c>
      <c r="I11" s="370">
        <v>26.215484691218442</v>
      </c>
      <c r="J11" s="370">
        <v>26.680365917196657</v>
      </c>
      <c r="K11" s="370">
        <v>27.220377335747234</v>
      </c>
      <c r="L11" s="370">
        <v>27.610909383572981</v>
      </c>
      <c r="M11" s="370">
        <v>28.060574321372155</v>
      </c>
      <c r="N11" s="370">
        <v>28.827294565738544</v>
      </c>
      <c r="O11" s="370">
        <v>29.433340698238421</v>
      </c>
      <c r="P11" s="370">
        <v>30.156499159402571</v>
      </c>
      <c r="Q11" s="370">
        <v>30.936235791416909</v>
      </c>
      <c r="R11" s="370">
        <v>31.737222311038327</v>
      </c>
      <c r="S11" s="370">
        <v>32.466663765723332</v>
      </c>
      <c r="T11" s="370">
        <v>33.099264478191671</v>
      </c>
      <c r="U11" s="370">
        <v>33.774181109252552</v>
      </c>
      <c r="V11" s="370">
        <v>34.421261457369731</v>
      </c>
      <c r="W11" s="370">
        <v>35.195636015614156</v>
      </c>
      <c r="X11" s="370">
        <v>35.987040568741094</v>
      </c>
      <c r="Y11" s="370">
        <v>36.621671824918934</v>
      </c>
      <c r="Z11" s="370">
        <v>37.213081796928783</v>
      </c>
      <c r="AA11" s="370">
        <v>37.831317310851531</v>
      </c>
      <c r="AB11" s="370">
        <v>38.490944018592884</v>
      </c>
      <c r="AC11" s="370">
        <v>39.194599332336423</v>
      </c>
      <c r="AD11" s="370">
        <v>39.519496636751647</v>
      </c>
      <c r="AE11" s="370">
        <v>39.804127732210077</v>
      </c>
      <c r="AF11" s="370">
        <v>40.100457877132627</v>
      </c>
      <c r="AG11" s="370">
        <v>40.404475468675095</v>
      </c>
      <c r="AH11" s="365"/>
      <c r="AI11" s="365"/>
      <c r="AJ11" s="365"/>
      <c r="AK11" s="365"/>
      <c r="AL11" s="365"/>
      <c r="AM11" s="365"/>
      <c r="AN11" s="365"/>
    </row>
    <row r="12" spans="1:40">
      <c r="A12" s="35" t="s">
        <v>525</v>
      </c>
      <c r="B12" s="370">
        <v>78.804647701523265</v>
      </c>
      <c r="C12" s="370">
        <v>77.647477798897086</v>
      </c>
      <c r="D12" s="370">
        <v>76.650071189439458</v>
      </c>
      <c r="E12" s="370">
        <v>77.116492859000061</v>
      </c>
      <c r="F12" s="370">
        <v>77.87377557157636</v>
      </c>
      <c r="G12" s="370">
        <v>78.578037504474082</v>
      </c>
      <c r="H12" s="370">
        <v>79.303573962727455</v>
      </c>
      <c r="I12" s="370">
        <v>79.91550497689316</v>
      </c>
      <c r="J12" s="370">
        <v>80.601992356632721</v>
      </c>
      <c r="K12" s="370">
        <v>81.64166693333047</v>
      </c>
      <c r="L12" s="370">
        <v>82.045154849297091</v>
      </c>
      <c r="M12" s="370">
        <v>82.662848576129818</v>
      </c>
      <c r="N12" s="370">
        <v>83.458222219789462</v>
      </c>
      <c r="O12" s="370">
        <v>83.869596248656933</v>
      </c>
      <c r="P12" s="370">
        <v>84.77206081040957</v>
      </c>
      <c r="Q12" s="370">
        <v>85.815373759275658</v>
      </c>
      <c r="R12" s="370">
        <v>67.140918714637195</v>
      </c>
      <c r="S12" s="370">
        <v>51.447685159973602</v>
      </c>
      <c r="T12" s="370">
        <v>49.544918078387383</v>
      </c>
      <c r="U12" s="370">
        <v>50.827427105291747</v>
      </c>
      <c r="V12" s="370">
        <v>52.477176644394646</v>
      </c>
      <c r="W12" s="370">
        <v>51.347797225649479</v>
      </c>
      <c r="X12" s="370">
        <v>52.220927663361906</v>
      </c>
      <c r="Y12" s="370">
        <v>52.941264611465243</v>
      </c>
      <c r="Z12" s="370">
        <v>53.784004927292031</v>
      </c>
      <c r="AA12" s="370">
        <v>54.82440601806961</v>
      </c>
      <c r="AB12" s="370">
        <v>55.983214312597148</v>
      </c>
      <c r="AC12" s="370">
        <v>57.194503883278927</v>
      </c>
      <c r="AD12" s="370">
        <v>58.04026916633957</v>
      </c>
      <c r="AE12" s="370">
        <v>58.695072467473665</v>
      </c>
      <c r="AF12" s="370">
        <v>59.402596611068972</v>
      </c>
      <c r="AG12" s="370">
        <v>60.007157813306321</v>
      </c>
      <c r="AH12" s="365"/>
      <c r="AI12" s="365"/>
      <c r="AJ12" s="365"/>
      <c r="AK12" s="365"/>
      <c r="AL12" s="365"/>
      <c r="AM12" s="365"/>
      <c r="AN12" s="365"/>
    </row>
    <row r="13" spans="1:40">
      <c r="A13" s="35" t="s">
        <v>526</v>
      </c>
      <c r="B13" s="370">
        <v>17.626887984269285</v>
      </c>
      <c r="C13" s="370">
        <v>16.373643561776859</v>
      </c>
      <c r="D13" s="370">
        <v>16.871583979069523</v>
      </c>
      <c r="E13" s="370">
        <v>17.215161230696058</v>
      </c>
      <c r="F13" s="370">
        <v>17.590475429709571</v>
      </c>
      <c r="G13" s="370">
        <v>17.987129546115249</v>
      </c>
      <c r="H13" s="370">
        <v>18.404476004994283</v>
      </c>
      <c r="I13" s="370">
        <v>18.796268856522314</v>
      </c>
      <c r="J13" s="370">
        <v>19.184650574241104</v>
      </c>
      <c r="K13" s="370">
        <v>19.736605275566951</v>
      </c>
      <c r="L13" s="370">
        <v>20.196431581100445</v>
      </c>
      <c r="M13" s="370">
        <v>20.649117762479385</v>
      </c>
      <c r="N13" s="370">
        <v>21.096197384103824</v>
      </c>
      <c r="O13" s="370">
        <v>21.603730083551024</v>
      </c>
      <c r="P13" s="370">
        <v>22.197444035497188</v>
      </c>
      <c r="Q13" s="370">
        <v>22.826684158021827</v>
      </c>
      <c r="R13" s="370">
        <v>23.529681885039377</v>
      </c>
      <c r="S13" s="370">
        <v>24.172547121321035</v>
      </c>
      <c r="T13" s="370">
        <v>24.716697901257614</v>
      </c>
      <c r="U13" s="370">
        <v>25.238285242063444</v>
      </c>
      <c r="V13" s="370">
        <v>25.811221411571637</v>
      </c>
      <c r="W13" s="370">
        <v>26.39785008189741</v>
      </c>
      <c r="X13" s="370">
        <v>26.968608342831242</v>
      </c>
      <c r="Y13" s="370">
        <v>27.452661801540494</v>
      </c>
      <c r="Z13" s="370">
        <v>27.965018339562533</v>
      </c>
      <c r="AA13" s="370">
        <v>28.502948028062136</v>
      </c>
      <c r="AB13" s="370">
        <v>29.067296969688623</v>
      </c>
      <c r="AC13" s="370">
        <v>29.682529219226939</v>
      </c>
      <c r="AD13" s="370">
        <v>29.925207660287381</v>
      </c>
      <c r="AE13" s="370">
        <v>30.137378722044019</v>
      </c>
      <c r="AF13" s="370">
        <v>30.372723624135602</v>
      </c>
      <c r="AG13" s="370">
        <v>30.591869437099081</v>
      </c>
      <c r="AH13" s="365"/>
      <c r="AI13" s="365"/>
      <c r="AJ13" s="365"/>
      <c r="AK13" s="365"/>
      <c r="AL13" s="365"/>
      <c r="AM13" s="365"/>
      <c r="AN13" s="365"/>
    </row>
    <row r="14" spans="1:40">
      <c r="A14" s="35" t="s">
        <v>388</v>
      </c>
      <c r="B14" s="370">
        <v>20.838620435938601</v>
      </c>
      <c r="C14" s="370">
        <v>19.719047415802809</v>
      </c>
      <c r="D14" s="370">
        <v>19.906072607124134</v>
      </c>
      <c r="E14" s="370">
        <v>19.967373183255415</v>
      </c>
      <c r="F14" s="370">
        <v>20.137401235050206</v>
      </c>
      <c r="G14" s="370">
        <v>20.353030834183418</v>
      </c>
      <c r="H14" s="370">
        <v>20.641513370925082</v>
      </c>
      <c r="I14" s="370">
        <v>21.014534226365953</v>
      </c>
      <c r="J14" s="370">
        <v>21.339550470727346</v>
      </c>
      <c r="K14" s="370">
        <v>22.030111737151671</v>
      </c>
      <c r="L14" s="370">
        <v>22.477958241800149</v>
      </c>
      <c r="M14" s="370">
        <v>22.780422403515736</v>
      </c>
      <c r="N14" s="370">
        <v>23.052625026699388</v>
      </c>
      <c r="O14" s="370">
        <v>23.353803683846539</v>
      </c>
      <c r="P14" s="370">
        <v>23.733763697304717</v>
      </c>
      <c r="Q14" s="370">
        <v>24.184301843553282</v>
      </c>
      <c r="R14" s="370">
        <v>25.227783223549824</v>
      </c>
      <c r="S14" s="370">
        <v>26.170955180650363</v>
      </c>
      <c r="T14" s="370">
        <v>26.625184619187031</v>
      </c>
      <c r="U14" s="370">
        <v>27.182199926868801</v>
      </c>
      <c r="V14" s="370">
        <v>27.7105376586481</v>
      </c>
      <c r="W14" s="370">
        <v>28.405842052742539</v>
      </c>
      <c r="X14" s="370">
        <v>28.169103144608513</v>
      </c>
      <c r="Y14" s="370">
        <v>28.279338608768565</v>
      </c>
      <c r="Z14" s="370">
        <v>28.755407252372173</v>
      </c>
      <c r="AA14" s="370">
        <v>29.348306714795818</v>
      </c>
      <c r="AB14" s="370">
        <v>29.988442066978742</v>
      </c>
      <c r="AC14" s="370">
        <v>30.610600790739806</v>
      </c>
      <c r="AD14" s="370">
        <v>30.677229146951994</v>
      </c>
      <c r="AE14" s="370">
        <v>31.296449879600129</v>
      </c>
      <c r="AF14" s="370">
        <v>31.584182148338069</v>
      </c>
      <c r="AG14" s="370">
        <v>31.891168551233083</v>
      </c>
      <c r="AH14" s="365"/>
      <c r="AI14" s="365"/>
      <c r="AJ14" s="365"/>
      <c r="AK14" s="365"/>
      <c r="AL14" s="365"/>
      <c r="AM14" s="365"/>
      <c r="AN14" s="365"/>
    </row>
    <row r="15" spans="1:40">
      <c r="A15" s="35" t="s">
        <v>527</v>
      </c>
      <c r="B15" s="370">
        <v>13.07365125103245</v>
      </c>
      <c r="C15" s="370">
        <v>12.019787236636578</v>
      </c>
      <c r="D15" s="370">
        <v>11.329423574505316</v>
      </c>
      <c r="E15" s="370">
        <v>10.609421873506751</v>
      </c>
      <c r="F15" s="370">
        <v>10.341872907950627</v>
      </c>
      <c r="G15" s="370">
        <v>10.236004002486204</v>
      </c>
      <c r="H15" s="370">
        <v>10.398177643283883</v>
      </c>
      <c r="I15" s="370">
        <v>11.055028421216015</v>
      </c>
      <c r="J15" s="370">
        <v>11.526021663881428</v>
      </c>
      <c r="K15" s="370">
        <v>13.210399986586328</v>
      </c>
      <c r="L15" s="370">
        <v>14.054554742155975</v>
      </c>
      <c r="M15" s="370">
        <v>14.255456187122466</v>
      </c>
      <c r="N15" s="370">
        <v>14.232410586682819</v>
      </c>
      <c r="O15" s="370">
        <v>14.153500459322238</v>
      </c>
      <c r="P15" s="370">
        <v>14.218677259112559</v>
      </c>
      <c r="Q15" s="370">
        <v>14.461501617599909</v>
      </c>
      <c r="R15" s="370">
        <v>17.306091277549839</v>
      </c>
      <c r="S15" s="370">
        <v>20.091543670261434</v>
      </c>
      <c r="T15" s="370">
        <v>20.492022340319934</v>
      </c>
      <c r="U15" s="370">
        <v>21.172280109085204</v>
      </c>
      <c r="V15" s="370">
        <v>21.418721022351907</v>
      </c>
      <c r="W15" s="370">
        <v>22.493264306098492</v>
      </c>
      <c r="X15" s="370">
        <v>18.887883604340129</v>
      </c>
      <c r="Y15" s="370">
        <v>17.342037022221515</v>
      </c>
      <c r="Z15" s="370">
        <v>17.331346337079385</v>
      </c>
      <c r="AA15" s="370">
        <v>17.713362523768932</v>
      </c>
      <c r="AB15" s="370">
        <v>18.204109347926401</v>
      </c>
      <c r="AC15" s="370">
        <v>18.546997395316012</v>
      </c>
      <c r="AD15" s="370">
        <v>17.441618829908318</v>
      </c>
      <c r="AE15" s="370">
        <v>17.524102579137327</v>
      </c>
      <c r="AF15" s="370">
        <v>17.369716980455692</v>
      </c>
      <c r="AG15" s="370">
        <v>17.315857037788916</v>
      </c>
      <c r="AH15" s="365"/>
      <c r="AI15" s="365"/>
      <c r="AJ15" s="365"/>
      <c r="AK15" s="365"/>
      <c r="AL15" s="365"/>
      <c r="AM15" s="365"/>
      <c r="AN15" s="365"/>
    </row>
    <row r="16" spans="1:40">
      <c r="A16" s="35" t="s">
        <v>598</v>
      </c>
      <c r="B16" s="370">
        <v>0.12086732559633409</v>
      </c>
      <c r="C16" s="370">
        <v>0.12717159535454167</v>
      </c>
      <c r="D16" s="370">
        <v>0.16945290795631249</v>
      </c>
      <c r="E16" s="370">
        <v>0.22503271703243349</v>
      </c>
      <c r="F16" s="370">
        <v>0.29225669852019021</v>
      </c>
      <c r="G16" s="370">
        <v>0.38323271266969755</v>
      </c>
      <c r="H16" s="370">
        <v>0.50286438145405943</v>
      </c>
      <c r="I16" s="370">
        <v>0.65978772333195934</v>
      </c>
      <c r="J16" s="370">
        <v>0.86716744662610257</v>
      </c>
      <c r="K16" s="370">
        <v>1.1701666263454074</v>
      </c>
      <c r="L16" s="370">
        <v>1.5714106040789759</v>
      </c>
      <c r="M16" s="370">
        <v>2.0718043750230684</v>
      </c>
      <c r="N16" s="370">
        <v>0.41123447195037172</v>
      </c>
      <c r="O16" s="370">
        <v>0.89870383103318419</v>
      </c>
      <c r="P16" s="370">
        <v>1.3508994194774167</v>
      </c>
      <c r="Q16" s="370">
        <v>1.8256555732395134</v>
      </c>
      <c r="R16" s="370">
        <v>2.5192655673173912</v>
      </c>
      <c r="S16" s="370">
        <v>4.2157734656197361</v>
      </c>
      <c r="T16" s="370">
        <v>6.8743695296643583</v>
      </c>
      <c r="U16" s="370">
        <v>8.4208250129857767</v>
      </c>
      <c r="V16" s="370">
        <v>9.9672804963071915</v>
      </c>
      <c r="W16" s="370">
        <v>11.513735979628603</v>
      </c>
      <c r="X16" s="370">
        <v>12.187939975412224</v>
      </c>
      <c r="Y16" s="370">
        <v>12.862143971195847</v>
      </c>
      <c r="Z16" s="370">
        <v>13.536347966979468</v>
      </c>
      <c r="AA16" s="370">
        <v>14.210551962763091</v>
      </c>
      <c r="AB16" s="370">
        <v>14.884755958546716</v>
      </c>
      <c r="AC16" s="370">
        <v>18.02416984864189</v>
      </c>
      <c r="AD16" s="370">
        <v>21.163583738737074</v>
      </c>
      <c r="AE16" s="370">
        <v>24.302997628832241</v>
      </c>
      <c r="AF16" s="370">
        <v>27.442411518927422</v>
      </c>
      <c r="AG16" s="370">
        <v>30.58182540902261</v>
      </c>
      <c r="AH16" s="365"/>
      <c r="AI16" s="365"/>
      <c r="AJ16" s="365"/>
      <c r="AK16" s="365"/>
      <c r="AL16" s="365"/>
      <c r="AM16" s="365"/>
      <c r="AN16" s="365"/>
    </row>
    <row r="17" spans="1:40">
      <c r="A17" s="35" t="s">
        <v>528</v>
      </c>
      <c r="B17" s="370">
        <v>142.20363281735948</v>
      </c>
      <c r="C17" s="370">
        <v>137.728100142019</v>
      </c>
      <c r="D17" s="370">
        <v>143.50248858323525</v>
      </c>
      <c r="E17" s="370">
        <v>144.25138707746879</v>
      </c>
      <c r="F17" s="370">
        <v>144.5126672650006</v>
      </c>
      <c r="G17" s="370">
        <v>145.50411329373358</v>
      </c>
      <c r="H17" s="370">
        <v>147.97264990070545</v>
      </c>
      <c r="I17" s="370">
        <v>149.58560272938547</v>
      </c>
      <c r="J17" s="370">
        <v>151.53333738222631</v>
      </c>
      <c r="K17" s="370">
        <v>153.88861917646148</v>
      </c>
      <c r="L17" s="370">
        <v>157.32569328329748</v>
      </c>
      <c r="M17" s="370">
        <v>159.47941099221444</v>
      </c>
      <c r="N17" s="370">
        <v>164.53050575649809</v>
      </c>
      <c r="O17" s="370">
        <v>169.62837338231668</v>
      </c>
      <c r="P17" s="370">
        <v>175.54472290161567</v>
      </c>
      <c r="Q17" s="370">
        <v>182.83193131242331</v>
      </c>
      <c r="R17" s="370">
        <v>179.5769877841467</v>
      </c>
      <c r="S17" s="370">
        <v>185.01760741506939</v>
      </c>
      <c r="T17" s="370">
        <v>198.51289573053879</v>
      </c>
      <c r="U17" s="370">
        <v>205.33718862688897</v>
      </c>
      <c r="V17" s="370">
        <v>213.8725413932124</v>
      </c>
      <c r="W17" s="370">
        <v>221.72371435010467</v>
      </c>
      <c r="X17" s="370">
        <v>225.79864261950502</v>
      </c>
      <c r="Y17" s="370">
        <v>230.78987923143188</v>
      </c>
      <c r="Z17" s="370">
        <v>236.80573355783477</v>
      </c>
      <c r="AA17" s="370">
        <v>242.95948322123826</v>
      </c>
      <c r="AB17" s="370">
        <v>249.13334958621527</v>
      </c>
      <c r="AC17" s="370">
        <v>265.66629656440159</v>
      </c>
      <c r="AD17" s="370">
        <v>280.05520518755759</v>
      </c>
      <c r="AE17" s="370">
        <v>294.57775523622854</v>
      </c>
      <c r="AF17" s="370">
        <v>309.3291702773829</v>
      </c>
      <c r="AG17" s="370">
        <v>324.07504381855762</v>
      </c>
      <c r="AH17" s="365"/>
      <c r="AI17" s="365"/>
      <c r="AJ17" s="365"/>
      <c r="AK17" s="365"/>
      <c r="AL17" s="365"/>
      <c r="AM17" s="365"/>
      <c r="AN17" s="365"/>
    </row>
    <row r="18" spans="1:40">
      <c r="A18" s="35" t="s">
        <v>593</v>
      </c>
      <c r="B18" s="370">
        <v>60.67571415410081</v>
      </c>
      <c r="C18" s="370">
        <v>58.568901497483779</v>
      </c>
      <c r="D18" s="370">
        <v>59.973270436792355</v>
      </c>
      <c r="E18" s="370">
        <v>61.134621516149217</v>
      </c>
      <c r="F18" s="370">
        <v>62.178730416940233</v>
      </c>
      <c r="G18" s="370">
        <v>63.317953566408939</v>
      </c>
      <c r="H18" s="370">
        <v>64.484839609582494</v>
      </c>
      <c r="I18" s="370">
        <v>65.511661452356776</v>
      </c>
      <c r="J18" s="370">
        <v>66.769213767009958</v>
      </c>
      <c r="K18" s="370">
        <v>69.03642110793885</v>
      </c>
      <c r="L18" s="370">
        <v>71.365168426355766</v>
      </c>
      <c r="M18" s="370">
        <v>73.738017459207612</v>
      </c>
      <c r="N18" s="370">
        <v>75.951105186516571</v>
      </c>
      <c r="O18" s="370">
        <v>78.396071811845005</v>
      </c>
      <c r="P18" s="370">
        <v>81.137052413421728</v>
      </c>
      <c r="Q18" s="370">
        <v>83.97452396405221</v>
      </c>
      <c r="R18" s="370">
        <v>87.751105678664842</v>
      </c>
      <c r="S18" s="370">
        <v>92.612925972807247</v>
      </c>
      <c r="T18" s="370">
        <v>96.531127006004795</v>
      </c>
      <c r="U18" s="370">
        <v>100.01267937575446</v>
      </c>
      <c r="V18" s="370">
        <v>103.29907095991274</v>
      </c>
      <c r="W18" s="370">
        <v>106.4966275799782</v>
      </c>
      <c r="X18" s="370">
        <v>109.71658681572048</v>
      </c>
      <c r="Y18" s="370">
        <v>112.1214056890534</v>
      </c>
      <c r="Z18" s="370">
        <v>114.16687989906414</v>
      </c>
      <c r="AA18" s="370">
        <v>116.01487330508202</v>
      </c>
      <c r="AB18" s="370">
        <v>117.70619180264742</v>
      </c>
      <c r="AC18" s="370">
        <v>119.35206469469985</v>
      </c>
      <c r="AD18" s="370">
        <v>119.42009087914742</v>
      </c>
      <c r="AE18" s="370">
        <v>119.25307586279487</v>
      </c>
      <c r="AF18" s="370">
        <v>119.17626247000622</v>
      </c>
      <c r="AG18" s="370">
        <v>119.03184837103821</v>
      </c>
      <c r="AH18" s="365"/>
      <c r="AI18" s="365"/>
      <c r="AJ18" s="365"/>
      <c r="AK18" s="365"/>
      <c r="AL18" s="365"/>
      <c r="AM18" s="365"/>
      <c r="AN18" s="365"/>
    </row>
    <row r="19" spans="1:40">
      <c r="A19" s="35" t="s">
        <v>594</v>
      </c>
      <c r="B19" s="370">
        <v>247.42936538345938</v>
      </c>
      <c r="C19" s="370">
        <v>235.87985605865552</v>
      </c>
      <c r="D19" s="370">
        <v>242.17708236954331</v>
      </c>
      <c r="E19" s="370">
        <v>247.5131650353153</v>
      </c>
      <c r="F19" s="370">
        <v>251.82300106112379</v>
      </c>
      <c r="G19" s="370">
        <v>256.17367799001801</v>
      </c>
      <c r="H19" s="370">
        <v>260.48690841132071</v>
      </c>
      <c r="I19" s="370">
        <v>265.7007429280817</v>
      </c>
      <c r="J19" s="370">
        <v>271.20907752127033</v>
      </c>
      <c r="K19" s="370">
        <v>278.03183806498873</v>
      </c>
      <c r="L19" s="370">
        <v>286.11251579569387</v>
      </c>
      <c r="M19" s="370">
        <v>295.16923859952925</v>
      </c>
      <c r="N19" s="370">
        <v>303.09327621525955</v>
      </c>
      <c r="O19" s="370">
        <v>312.30283197273866</v>
      </c>
      <c r="P19" s="370">
        <v>322.72176555623798</v>
      </c>
      <c r="Q19" s="370">
        <v>335.13196650224859</v>
      </c>
      <c r="R19" s="370">
        <v>346.14450389393193</v>
      </c>
      <c r="S19" s="370">
        <v>357.82137180325282</v>
      </c>
      <c r="T19" s="370">
        <v>369.76366420148736</v>
      </c>
      <c r="U19" s="370">
        <v>380.04524366235432</v>
      </c>
      <c r="V19" s="370">
        <v>391.63901168757019</v>
      </c>
      <c r="W19" s="370">
        <v>404.48649151870893</v>
      </c>
      <c r="X19" s="370">
        <v>417.64658506892539</v>
      </c>
      <c r="Y19" s="370">
        <v>428.40347251125303</v>
      </c>
      <c r="Z19" s="370">
        <v>439.70159990363561</v>
      </c>
      <c r="AA19" s="370">
        <v>450.84446548307324</v>
      </c>
      <c r="AB19" s="370">
        <v>462.12142113168409</v>
      </c>
      <c r="AC19" s="370">
        <v>473.62160220833266</v>
      </c>
      <c r="AD19" s="370">
        <v>477.3722309288176</v>
      </c>
      <c r="AE19" s="370">
        <v>480.80733623552828</v>
      </c>
      <c r="AF19" s="370">
        <v>485.46450320883383</v>
      </c>
      <c r="AG19" s="370">
        <v>490.2963267015632</v>
      </c>
      <c r="AH19" s="365"/>
      <c r="AI19" s="365"/>
      <c r="AJ19" s="365"/>
      <c r="AK19" s="365"/>
      <c r="AL19" s="365"/>
      <c r="AM19" s="365"/>
      <c r="AN19" s="365"/>
    </row>
    <row r="20" spans="1:40">
      <c r="A20" s="35" t="s">
        <v>595</v>
      </c>
      <c r="B20" s="370">
        <v>7.2942674736102546</v>
      </c>
      <c r="C20" s="370">
        <v>6.9157176549153307</v>
      </c>
      <c r="D20" s="370">
        <v>7.1632776954992092</v>
      </c>
      <c r="E20" s="370">
        <v>7.3462079692463442</v>
      </c>
      <c r="F20" s="370">
        <v>7.4826631152774272</v>
      </c>
      <c r="G20" s="370">
        <v>7.6170195584433564</v>
      </c>
      <c r="H20" s="370">
        <v>7.7482169846951834</v>
      </c>
      <c r="I20" s="370">
        <v>7.9106414336730486</v>
      </c>
      <c r="J20" s="370">
        <v>8.0757177440237271</v>
      </c>
      <c r="K20" s="370">
        <v>8.1806356390002293</v>
      </c>
      <c r="L20" s="370">
        <v>8.347785331099546</v>
      </c>
      <c r="M20" s="370">
        <v>8.5622802785126506</v>
      </c>
      <c r="N20" s="370">
        <v>8.7321605207177004</v>
      </c>
      <c r="O20" s="370">
        <v>8.9147470706516003</v>
      </c>
      <c r="P20" s="370">
        <v>9.1298371063174635</v>
      </c>
      <c r="Q20" s="370">
        <v>9.4018722513873332</v>
      </c>
      <c r="R20" s="370">
        <v>9.5575033210404552</v>
      </c>
      <c r="S20" s="370">
        <v>9.6876348451130649</v>
      </c>
      <c r="T20" s="370">
        <v>9.9058180696442122</v>
      </c>
      <c r="U20" s="370">
        <v>10.122047270224973</v>
      </c>
      <c r="V20" s="370">
        <v>10.389208862949239</v>
      </c>
      <c r="W20" s="370">
        <v>10.667509431605325</v>
      </c>
      <c r="X20" s="370">
        <v>10.938604614265616</v>
      </c>
      <c r="Y20" s="370">
        <v>11.171986863405683</v>
      </c>
      <c r="Z20" s="370">
        <v>11.43789267662472</v>
      </c>
      <c r="AA20" s="370">
        <v>11.698419111602997</v>
      </c>
      <c r="AB20" s="370">
        <v>11.961851599550585</v>
      </c>
      <c r="AC20" s="370">
        <v>12.228825186533202</v>
      </c>
      <c r="AD20" s="370">
        <v>12.321123371533577</v>
      </c>
      <c r="AE20" s="370">
        <v>12.426820121727708</v>
      </c>
      <c r="AF20" s="370">
        <v>12.554554794250594</v>
      </c>
      <c r="AG20" s="370">
        <v>12.680893932833746</v>
      </c>
      <c r="AH20" s="365"/>
      <c r="AI20" s="365"/>
      <c r="AJ20" s="365"/>
      <c r="AK20" s="365"/>
      <c r="AL20" s="365"/>
      <c r="AM20" s="365"/>
      <c r="AN20" s="365"/>
    </row>
    <row r="21" spans="1:40">
      <c r="A21" s="35" t="s">
        <v>529</v>
      </c>
      <c r="B21" s="370">
        <v>46.31802521352639</v>
      </c>
      <c r="C21" s="370">
        <v>29.13414007233559</v>
      </c>
      <c r="D21" s="370">
        <v>34.419125888193577</v>
      </c>
      <c r="E21" s="370">
        <v>39.360447461117325</v>
      </c>
      <c r="F21" s="370">
        <v>39.323825470355672</v>
      </c>
      <c r="G21" s="370">
        <v>39.287203479594012</v>
      </c>
      <c r="H21" s="370">
        <v>38.242282983155889</v>
      </c>
      <c r="I21" s="370">
        <v>38.169123354021657</v>
      </c>
      <c r="J21" s="370">
        <v>38.124364012563419</v>
      </c>
      <c r="K21" s="370">
        <v>16.814124069788992</v>
      </c>
      <c r="L21" s="370">
        <v>10.860244558615518</v>
      </c>
      <c r="M21" s="370">
        <v>10.823665432098805</v>
      </c>
      <c r="N21" s="370">
        <v>10.823665432098803</v>
      </c>
      <c r="O21" s="370">
        <v>10.823665432098798</v>
      </c>
      <c r="P21" s="370">
        <v>10.823665432098803</v>
      </c>
      <c r="Q21" s="370">
        <v>10.823665432098799</v>
      </c>
      <c r="R21" s="370">
        <v>6.0831077704140384</v>
      </c>
      <c r="S21" s="370">
        <v>1.4009139542035804</v>
      </c>
      <c r="T21" s="370">
        <v>1.4009139542035787</v>
      </c>
      <c r="U21" s="370">
        <v>1.2926443557870626</v>
      </c>
      <c r="V21" s="370">
        <v>1.1843747573705463</v>
      </c>
      <c r="W21" s="370">
        <v>1.0761051589540296</v>
      </c>
      <c r="X21" s="370">
        <v>0.99337226516780264</v>
      </c>
      <c r="Y21" s="370">
        <v>0.9106393713815758</v>
      </c>
      <c r="Z21" s="370">
        <v>0.82790647759534897</v>
      </c>
      <c r="AA21" s="370">
        <v>0.74517358380912246</v>
      </c>
      <c r="AB21" s="370">
        <v>0.66244069002289552</v>
      </c>
      <c r="AC21" s="370">
        <v>0.66941374991788116</v>
      </c>
      <c r="AD21" s="370">
        <v>0.67638680981286714</v>
      </c>
      <c r="AE21" s="370">
        <v>0.68335986970785234</v>
      </c>
      <c r="AF21" s="370">
        <v>0.6903329296028381</v>
      </c>
      <c r="AG21" s="370">
        <v>0.69730598949782407</v>
      </c>
      <c r="AH21" s="365"/>
      <c r="AI21" s="365"/>
      <c r="AJ21" s="365"/>
      <c r="AK21" s="365"/>
      <c r="AL21" s="365"/>
      <c r="AM21" s="365"/>
      <c r="AN21" s="365"/>
    </row>
    <row r="22" spans="1:40">
      <c r="A22" s="35" t="s">
        <v>599</v>
      </c>
      <c r="B22" s="370">
        <v>112.98526133447901</v>
      </c>
      <c r="C22" s="370">
        <v>109.17332828048912</v>
      </c>
      <c r="D22" s="370">
        <v>107.88091305265705</v>
      </c>
      <c r="E22" s="370">
        <v>105.87639988485913</v>
      </c>
      <c r="F22" s="370">
        <v>102.10060272910364</v>
      </c>
      <c r="G22" s="370">
        <v>98.97828137584527</v>
      </c>
      <c r="H22" s="370">
        <v>94.811143977513055</v>
      </c>
      <c r="I22" s="370">
        <v>89.766533388318123</v>
      </c>
      <c r="J22" s="370">
        <v>85.426456550167032</v>
      </c>
      <c r="K22" s="370">
        <v>82.010231468077876</v>
      </c>
      <c r="L22" s="370">
        <v>78.806226321136222</v>
      </c>
      <c r="M22" s="370">
        <v>73.021040123526319</v>
      </c>
      <c r="N22" s="370">
        <v>69.960483613177232</v>
      </c>
      <c r="O22" s="370">
        <v>65.490515478955231</v>
      </c>
      <c r="P22" s="370">
        <v>62.072756530576768</v>
      </c>
      <c r="Q22" s="370">
        <v>60.574640487046373</v>
      </c>
      <c r="R22" s="370">
        <v>46.024071738945125</v>
      </c>
      <c r="S22" s="370">
        <v>33.479483586120814</v>
      </c>
      <c r="T22" s="370">
        <v>32.48863070395744</v>
      </c>
      <c r="U22" s="370">
        <v>32.029354635510224</v>
      </c>
      <c r="V22" s="370">
        <v>31.570078567063025</v>
      </c>
      <c r="W22" s="370">
        <v>31.110802498615818</v>
      </c>
      <c r="X22" s="370">
        <v>29.989448520389818</v>
      </c>
      <c r="Y22" s="370">
        <v>28.868094542163831</v>
      </c>
      <c r="Z22" s="370">
        <v>27.746740563937838</v>
      </c>
      <c r="AA22" s="370">
        <v>26.625386585711862</v>
      </c>
      <c r="AB22" s="370">
        <v>25.504032607485872</v>
      </c>
      <c r="AC22" s="370">
        <v>23.328468356154527</v>
      </c>
      <c r="AD22" s="370">
        <v>21.152904104823207</v>
      </c>
      <c r="AE22" s="370">
        <v>18.977339853491866</v>
      </c>
      <c r="AF22" s="370">
        <v>16.801775602160525</v>
      </c>
      <c r="AG22" s="370">
        <v>14.626211350829195</v>
      </c>
      <c r="AH22" s="365"/>
      <c r="AI22" s="365"/>
      <c r="AJ22" s="365"/>
      <c r="AK22" s="365"/>
      <c r="AL22" s="365"/>
      <c r="AM22" s="365"/>
      <c r="AN22" s="365"/>
    </row>
    <row r="23" spans="1:40">
      <c r="A23" s="35" t="s">
        <v>718</v>
      </c>
      <c r="B23" s="370">
        <v>97.820469381023628</v>
      </c>
      <c r="C23" s="370">
        <v>74.108944451349444</v>
      </c>
      <c r="D23" s="370">
        <v>78.093023859898935</v>
      </c>
      <c r="E23" s="370">
        <v>82.029486875182059</v>
      </c>
      <c r="F23" s="370">
        <v>86.038506890346426</v>
      </c>
      <c r="G23" s="370">
        <v>90.074413747982319</v>
      </c>
      <c r="H23" s="370">
        <v>94.153051822577851</v>
      </c>
      <c r="I23" s="370">
        <v>94.67870021233189</v>
      </c>
      <c r="J23" s="370">
        <v>95.17226191961457</v>
      </c>
      <c r="K23" s="370">
        <v>95.877940584491512</v>
      </c>
      <c r="L23" s="370">
        <v>96.437611474828273</v>
      </c>
      <c r="M23" s="370">
        <v>96.903207738557697</v>
      </c>
      <c r="N23" s="370">
        <v>98.839211661246736</v>
      </c>
      <c r="O23" s="370">
        <v>100.79522043989049</v>
      </c>
      <c r="P23" s="370">
        <v>102.79312445985424</v>
      </c>
      <c r="Q23" s="370">
        <v>104.81763148240314</v>
      </c>
      <c r="R23" s="370">
        <v>107.24258722045359</v>
      </c>
      <c r="S23" s="370">
        <v>109.63261115202805</v>
      </c>
      <c r="T23" s="370">
        <v>111.63001376206194</v>
      </c>
      <c r="U23" s="370">
        <v>113.64709753878222</v>
      </c>
      <c r="V23" s="370">
        <v>115.62697818830993</v>
      </c>
      <c r="W23" s="370">
        <v>117.72281076038281</v>
      </c>
      <c r="X23" s="370">
        <v>140.38338117074008</v>
      </c>
      <c r="Y23" s="370">
        <v>163.31325439330138</v>
      </c>
      <c r="Z23" s="370">
        <v>186.48804353441008</v>
      </c>
      <c r="AA23" s="370">
        <v>209.7335917936997</v>
      </c>
      <c r="AB23" s="370">
        <v>233.00383803100087</v>
      </c>
      <c r="AC23" s="370">
        <v>256.28847130547001</v>
      </c>
      <c r="AD23" s="370">
        <v>279.27725721506414</v>
      </c>
      <c r="AE23" s="370">
        <v>302.43613639903657</v>
      </c>
      <c r="AF23" s="370">
        <v>325.57418206484869</v>
      </c>
      <c r="AG23" s="370">
        <v>348.72710455119835</v>
      </c>
      <c r="AH23" s="365"/>
      <c r="AI23" s="365"/>
      <c r="AJ23" s="365"/>
      <c r="AK23" s="365"/>
      <c r="AL23" s="365"/>
      <c r="AM23" s="365"/>
      <c r="AN23" s="365"/>
    </row>
    <row r="24" spans="1:40">
      <c r="A24" s="35" t="s">
        <v>712</v>
      </c>
      <c r="B24" s="370">
        <v>2.4857265311424119</v>
      </c>
      <c r="C24" s="370">
        <v>2.3553521989656421</v>
      </c>
      <c r="D24" s="370">
        <v>2.3559758743183967</v>
      </c>
      <c r="E24" s="370">
        <v>2.3890410884850724</v>
      </c>
      <c r="F24" s="370">
        <v>2.413462414223662</v>
      </c>
      <c r="G24" s="370">
        <v>2.4383393760193375</v>
      </c>
      <c r="H24" s="370">
        <v>2.4625729234664075</v>
      </c>
      <c r="I24" s="370">
        <v>2.4919895867226409</v>
      </c>
      <c r="J24" s="370">
        <v>2.5217461999231925</v>
      </c>
      <c r="K24" s="370">
        <v>2.4848733890846151</v>
      </c>
      <c r="L24" s="370">
        <v>2.4869681975284261</v>
      </c>
      <c r="M24" s="370">
        <v>2.5130859212038197</v>
      </c>
      <c r="N24" s="370">
        <v>2.5430016926011167</v>
      </c>
      <c r="O24" s="370">
        <v>2.5620512638778434</v>
      </c>
      <c r="P24" s="370">
        <v>2.5962165221084836</v>
      </c>
      <c r="Q24" s="370">
        <v>2.6372206165365126</v>
      </c>
      <c r="R24" s="370">
        <v>2.1842380785055435</v>
      </c>
      <c r="S24" s="370">
        <v>1.8074367346538276</v>
      </c>
      <c r="T24" s="370">
        <v>1.7773664707270178</v>
      </c>
      <c r="U24" s="370">
        <v>1.831959406457925</v>
      </c>
      <c r="V24" s="370">
        <v>1.8912513576721532</v>
      </c>
      <c r="W24" s="370">
        <v>1.8893012888098748</v>
      </c>
      <c r="X24" s="370">
        <v>1.8887820779223596</v>
      </c>
      <c r="Y24" s="370">
        <v>1.9037397777719625</v>
      </c>
      <c r="Z24" s="370">
        <v>1.9379494470747649</v>
      </c>
      <c r="AA24" s="370">
        <v>1.9816234158257486</v>
      </c>
      <c r="AB24" s="370">
        <v>2.0297384613843863</v>
      </c>
      <c r="AC24" s="370">
        <v>2.0767013624707285</v>
      </c>
      <c r="AD24" s="370">
        <v>2.0923835536796931</v>
      </c>
      <c r="AE24" s="370">
        <v>2.1258828012501967</v>
      </c>
      <c r="AF24" s="370">
        <v>2.1486840233711288</v>
      </c>
      <c r="AG24" s="370">
        <v>2.1699319512258155</v>
      </c>
      <c r="AH24" s="365"/>
      <c r="AI24" s="365"/>
      <c r="AJ24" s="365"/>
      <c r="AK24" s="365"/>
      <c r="AL24" s="365"/>
      <c r="AM24" s="365"/>
      <c r="AN24" s="365"/>
    </row>
    <row r="25" spans="1:40">
      <c r="A25" s="35" t="s">
        <v>720</v>
      </c>
      <c r="B25" s="370">
        <v>0.28999999999999998</v>
      </c>
      <c r="C25" s="370">
        <v>0.28998414138621043</v>
      </c>
      <c r="D25" s="370">
        <v>0.2895955664510847</v>
      </c>
      <c r="E25" s="370">
        <v>0.28937825214897134</v>
      </c>
      <c r="F25" s="370">
        <v>0.28937825214897139</v>
      </c>
      <c r="G25" s="370">
        <v>0.28937825214897139</v>
      </c>
      <c r="H25" s="370">
        <v>0.2893782521489715</v>
      </c>
      <c r="I25" s="370">
        <v>0.28910150787455602</v>
      </c>
      <c r="J25" s="370">
        <v>0.28903954909042573</v>
      </c>
      <c r="K25" s="370">
        <v>0.28903954909042567</v>
      </c>
      <c r="L25" s="370">
        <v>0.28903954909042556</v>
      </c>
      <c r="M25" s="370">
        <v>0.28903954909042556</v>
      </c>
      <c r="N25" s="370">
        <v>1.5268446569399403</v>
      </c>
      <c r="O25" s="370">
        <v>1.7658215017945567</v>
      </c>
      <c r="P25" s="370">
        <v>1.4969521191164437</v>
      </c>
      <c r="Q25" s="370">
        <v>1.8621514959712446</v>
      </c>
      <c r="R25" s="370">
        <v>1.9656369788309156</v>
      </c>
      <c r="S25" s="370">
        <v>2.0786752116509031</v>
      </c>
      <c r="T25" s="370">
        <v>5.2670950640830299</v>
      </c>
      <c r="U25" s="370">
        <v>11.133981784566698</v>
      </c>
      <c r="V25" s="370">
        <v>17.000868505050363</v>
      </c>
      <c r="W25" s="370">
        <v>22.867755225534019</v>
      </c>
      <c r="X25" s="370">
        <v>25.406499033537035</v>
      </c>
      <c r="Y25" s="370">
        <v>27.945242841540054</v>
      </c>
      <c r="Z25" s="370">
        <v>30.48398664954307</v>
      </c>
      <c r="AA25" s="370">
        <v>33.022730457546096</v>
      </c>
      <c r="AB25" s="370">
        <v>35.561474265549123</v>
      </c>
      <c r="AC25" s="370">
        <v>34.908450386889967</v>
      </c>
      <c r="AD25" s="370">
        <v>34.255426508230805</v>
      </c>
      <c r="AE25" s="370">
        <v>33.602402629571635</v>
      </c>
      <c r="AF25" s="370">
        <v>32.949378750912466</v>
      </c>
      <c r="AG25" s="370">
        <v>32.296354872253318</v>
      </c>
      <c r="AH25" s="365"/>
      <c r="AI25" s="365"/>
      <c r="AJ25" s="365"/>
      <c r="AK25" s="365"/>
      <c r="AL25" s="365"/>
      <c r="AM25" s="365"/>
      <c r="AN25" s="365"/>
    </row>
    <row r="26" spans="1:40">
      <c r="A26" s="35" t="s">
        <v>721</v>
      </c>
      <c r="B26" s="370">
        <v>7.8476290328821835E-2</v>
      </c>
      <c r="C26" s="370">
        <v>7.8471998862684036E-2</v>
      </c>
      <c r="D26" s="370">
        <v>7.8366847416396351E-2</v>
      </c>
      <c r="E26" s="370">
        <v>7.8308040449964478E-2</v>
      </c>
      <c r="F26" s="370">
        <v>7.8308040449964506E-2</v>
      </c>
      <c r="G26" s="370">
        <v>7.8308040449964506E-2</v>
      </c>
      <c r="H26" s="370">
        <v>7.8308040449964533E-2</v>
      </c>
      <c r="I26" s="370">
        <v>7.8233151263668435E-2</v>
      </c>
      <c r="J26" s="370">
        <v>7.8216384727351776E-2</v>
      </c>
      <c r="K26" s="370">
        <v>7.8216384727351748E-2</v>
      </c>
      <c r="L26" s="370">
        <v>7.8216384727351734E-2</v>
      </c>
      <c r="M26" s="370">
        <v>7.8216384727351734E-2</v>
      </c>
      <c r="N26" s="370">
        <v>7.821638472735172E-2</v>
      </c>
      <c r="O26" s="370">
        <v>7.8216384727351693E-2</v>
      </c>
      <c r="P26" s="370">
        <v>7.8216384727351734E-2</v>
      </c>
      <c r="Q26" s="370">
        <v>7.8216384727351734E-2</v>
      </c>
      <c r="R26" s="370">
        <v>7.8216384727351734E-2</v>
      </c>
      <c r="S26" s="370">
        <v>7.8216384727351776E-2</v>
      </c>
      <c r="T26" s="370">
        <v>7.8216384727351748E-2</v>
      </c>
      <c r="U26" s="370">
        <v>7.8216384727351748E-2</v>
      </c>
      <c r="V26" s="370">
        <v>7.8216384727351748E-2</v>
      </c>
      <c r="W26" s="370">
        <v>7.8216384727351734E-2</v>
      </c>
      <c r="X26" s="370">
        <v>7.8216384727351748E-2</v>
      </c>
      <c r="Y26" s="370">
        <v>7.8216384727351776E-2</v>
      </c>
      <c r="Z26" s="370">
        <v>7.8216384727351762E-2</v>
      </c>
      <c r="AA26" s="370">
        <v>7.821638472735179E-2</v>
      </c>
      <c r="AB26" s="370">
        <v>7.8216384727351818E-2</v>
      </c>
      <c r="AC26" s="370">
        <v>7.8216384727351831E-2</v>
      </c>
      <c r="AD26" s="370">
        <v>7.8216384727351873E-2</v>
      </c>
      <c r="AE26" s="370">
        <v>13.584055168484991</v>
      </c>
      <c r="AF26" s="370">
        <v>13.584055168484991</v>
      </c>
      <c r="AG26" s="370">
        <v>13.584055168484998</v>
      </c>
      <c r="AH26" s="365"/>
      <c r="AI26" s="365"/>
      <c r="AJ26" s="365"/>
      <c r="AK26" s="365"/>
      <c r="AL26" s="365"/>
      <c r="AM26" s="365"/>
      <c r="AN26" s="365"/>
    </row>
    <row r="27" spans="1:40">
      <c r="A27" s="35"/>
    </row>
    <row r="28" spans="1:40">
      <c r="A28" s="35"/>
    </row>
    <row r="42" spans="1:39">
      <c r="A42" s="132"/>
      <c r="B42" s="132"/>
      <c r="C42" s="132"/>
      <c r="D42" s="132"/>
      <c r="E42" s="132"/>
      <c r="F42" s="132"/>
      <c r="G42" s="132"/>
      <c r="H42" s="132"/>
      <c r="I42" s="132"/>
    </row>
    <row r="43" spans="1:39">
      <c r="A43" s="35" t="s">
        <v>567</v>
      </c>
      <c r="B43" s="35" t="s">
        <v>555</v>
      </c>
      <c r="C43" s="35" t="s">
        <v>568</v>
      </c>
      <c r="D43" s="35" t="s">
        <v>569</v>
      </c>
      <c r="E43" s="35" t="s">
        <v>570</v>
      </c>
      <c r="F43" s="35" t="s">
        <v>571</v>
      </c>
      <c r="G43" s="35" t="s">
        <v>556</v>
      </c>
      <c r="H43" s="35" t="s">
        <v>572</v>
      </c>
      <c r="I43" s="35" t="s">
        <v>573</v>
      </c>
      <c r="J43" s="35" t="s">
        <v>574</v>
      </c>
      <c r="K43" s="35" t="s">
        <v>575</v>
      </c>
      <c r="L43" s="35" t="s">
        <v>557</v>
      </c>
      <c r="M43" s="35" t="s">
        <v>576</v>
      </c>
      <c r="N43" s="35" t="s">
        <v>577</v>
      </c>
      <c r="O43" s="35" t="s">
        <v>578</v>
      </c>
      <c r="P43" s="35" t="s">
        <v>579</v>
      </c>
      <c r="Q43" s="35" t="s">
        <v>558</v>
      </c>
      <c r="R43" s="35" t="s">
        <v>580</v>
      </c>
      <c r="S43" s="35" t="s">
        <v>581</v>
      </c>
      <c r="T43" s="35" t="s">
        <v>582</v>
      </c>
      <c r="U43" s="35" t="s">
        <v>583</v>
      </c>
      <c r="V43" s="35" t="s">
        <v>559</v>
      </c>
      <c r="W43" s="35" t="s">
        <v>584</v>
      </c>
      <c r="X43" s="35" t="s">
        <v>585</v>
      </c>
      <c r="Y43" s="35" t="s">
        <v>586</v>
      </c>
      <c r="Z43" s="35" t="s">
        <v>587</v>
      </c>
      <c r="AA43" s="35" t="s">
        <v>560</v>
      </c>
      <c r="AB43" s="35" t="s">
        <v>588</v>
      </c>
      <c r="AC43" s="35" t="s">
        <v>589</v>
      </c>
      <c r="AD43" s="35" t="s">
        <v>590</v>
      </c>
      <c r="AE43" s="35" t="s">
        <v>591</v>
      </c>
      <c r="AF43" s="35" t="s">
        <v>561</v>
      </c>
      <c r="AG43" s="35"/>
      <c r="AH43" s="35"/>
      <c r="AI43" s="35"/>
      <c r="AJ43" s="35"/>
      <c r="AK43" s="35"/>
      <c r="AL43" s="35"/>
      <c r="AM43" s="35"/>
    </row>
    <row r="44" spans="1:39">
      <c r="A44" s="368">
        <v>58364.834921819442</v>
      </c>
      <c r="B44" s="368">
        <v>59308.69</v>
      </c>
      <c r="C44" s="368">
        <v>59991.580449204266</v>
      </c>
      <c r="D44" s="368">
        <v>60682.333816399376</v>
      </c>
      <c r="E44" s="368">
        <v>61381.040636574369</v>
      </c>
      <c r="F44" s="368">
        <v>62087.792487153696</v>
      </c>
      <c r="G44" s="368">
        <v>62802.682000000023</v>
      </c>
      <c r="H44" s="368">
        <v>63421.065342005146</v>
      </c>
      <c r="I44" s="368">
        <v>64045.537563425794</v>
      </c>
      <c r="J44" s="368">
        <v>64676.158618096451</v>
      </c>
      <c r="K44" s="368">
        <v>65312.989050183925</v>
      </c>
      <c r="L44" s="368">
        <v>65956.09</v>
      </c>
      <c r="M44" s="368">
        <v>66518.97719068767</v>
      </c>
      <c r="N44" s="368">
        <v>67086.668213583107</v>
      </c>
      <c r="O44" s="368">
        <v>67659.20406589545</v>
      </c>
      <c r="P44" s="368">
        <v>68236.62609471516</v>
      </c>
      <c r="Q44" s="368">
        <v>68818.97600000001</v>
      </c>
      <c r="R44" s="368">
        <v>69322.810489383541</v>
      </c>
      <c r="S44" s="368">
        <v>69830.333629884059</v>
      </c>
      <c r="T44" s="368">
        <v>70341.572426693441</v>
      </c>
      <c r="U44" s="368">
        <v>70856.554082712813</v>
      </c>
      <c r="V44" s="368">
        <v>71375.305999999997</v>
      </c>
      <c r="W44" s="368">
        <v>71818.612994947311</v>
      </c>
      <c r="X44" s="368">
        <v>72264.673338395412</v>
      </c>
      <c r="Y44" s="368">
        <v>72713.504131197798</v>
      </c>
      <c r="Z44" s="368">
        <v>73165.122580420139</v>
      </c>
      <c r="AA44" s="368">
        <v>73619.545999999973</v>
      </c>
      <c r="AB44" s="368">
        <v>73995.362001779533</v>
      </c>
      <c r="AC44" s="368">
        <v>74373.096484110356</v>
      </c>
      <c r="AD44" s="368">
        <v>74752.759240528656</v>
      </c>
      <c r="AE44" s="368">
        <v>75134.360114565105</v>
      </c>
      <c r="AF44" s="368">
        <v>75517.908999999985</v>
      </c>
    </row>
    <row r="61" spans="1:40">
      <c r="B61" s="35" t="s">
        <v>567</v>
      </c>
      <c r="C61" s="35" t="s">
        <v>555</v>
      </c>
      <c r="D61" s="35" t="s">
        <v>568</v>
      </c>
      <c r="E61" s="35" t="s">
        <v>569</v>
      </c>
      <c r="F61" s="35" t="s">
        <v>570</v>
      </c>
      <c r="G61" s="35" t="s">
        <v>571</v>
      </c>
      <c r="H61" s="35" t="s">
        <v>556</v>
      </c>
      <c r="I61" s="35" t="s">
        <v>572</v>
      </c>
      <c r="J61" s="35" t="s">
        <v>573</v>
      </c>
      <c r="K61" s="35" t="s">
        <v>574</v>
      </c>
      <c r="L61" s="35" t="s">
        <v>575</v>
      </c>
      <c r="M61" s="35" t="s">
        <v>557</v>
      </c>
      <c r="N61" s="35" t="s">
        <v>576</v>
      </c>
      <c r="O61" s="35" t="s">
        <v>577</v>
      </c>
      <c r="P61" s="35" t="s">
        <v>578</v>
      </c>
      <c r="Q61" s="35" t="s">
        <v>579</v>
      </c>
      <c r="R61" s="35" t="s">
        <v>558</v>
      </c>
      <c r="S61" s="35" t="s">
        <v>580</v>
      </c>
      <c r="T61" s="35" t="s">
        <v>581</v>
      </c>
      <c r="U61" s="35" t="s">
        <v>582</v>
      </c>
      <c r="V61" s="35" t="s">
        <v>583</v>
      </c>
      <c r="W61" s="35" t="s">
        <v>559</v>
      </c>
      <c r="X61" s="35" t="s">
        <v>584</v>
      </c>
      <c r="Y61" s="35" t="s">
        <v>585</v>
      </c>
      <c r="Z61" s="35" t="s">
        <v>586</v>
      </c>
      <c r="AA61" s="35" t="s">
        <v>587</v>
      </c>
      <c r="AB61" s="35" t="s">
        <v>560</v>
      </c>
      <c r="AC61" s="35" t="s">
        <v>588</v>
      </c>
      <c r="AD61" s="35" t="s">
        <v>589</v>
      </c>
      <c r="AE61" s="35" t="s">
        <v>590</v>
      </c>
      <c r="AF61" s="35" t="s">
        <v>591</v>
      </c>
      <c r="AG61" s="35" t="s">
        <v>561</v>
      </c>
      <c r="AH61" s="35"/>
      <c r="AI61" s="35"/>
      <c r="AJ61" s="35"/>
      <c r="AK61" s="35"/>
      <c r="AL61" s="35"/>
      <c r="AM61" s="35"/>
      <c r="AN61" s="35"/>
    </row>
    <row r="62" spans="1:40">
      <c r="A62" s="35" t="s">
        <v>275</v>
      </c>
      <c r="B62" s="370">
        <v>0.5</v>
      </c>
      <c r="C62" s="370">
        <v>0.51402477568685256</v>
      </c>
      <c r="D62" s="370">
        <v>0.52186669514317507</v>
      </c>
      <c r="E62" s="370">
        <v>0.51117410117755013</v>
      </c>
      <c r="F62" s="370">
        <v>0.50324081501035201</v>
      </c>
      <c r="G62" s="370">
        <v>0.49554135596375626</v>
      </c>
      <c r="H62" s="370">
        <v>0.48737684471949072</v>
      </c>
      <c r="I62" s="370">
        <v>0.48023580480672495</v>
      </c>
      <c r="J62" s="370">
        <v>0.47384742022345089</v>
      </c>
      <c r="K62" s="370">
        <v>0.46999553272983247</v>
      </c>
      <c r="L62" s="370">
        <v>0.46407776269606493</v>
      </c>
      <c r="M62" s="370">
        <v>0.4556223912924634</v>
      </c>
      <c r="N62" s="370">
        <v>0.44650184534745613</v>
      </c>
      <c r="O62" s="370">
        <v>0.43652580441084671</v>
      </c>
      <c r="P62" s="370">
        <v>0.42527878459879409</v>
      </c>
      <c r="Q62" s="370">
        <v>0.4136794361352148</v>
      </c>
      <c r="R62" s="370">
        <v>0.40546267627250093</v>
      </c>
      <c r="S62" s="370">
        <v>0.39939209990358127</v>
      </c>
      <c r="T62" s="370">
        <v>0.39060595477944077</v>
      </c>
      <c r="U62" s="370">
        <v>0.38178717205307949</v>
      </c>
      <c r="V62" s="370">
        <v>0.3733565770036989</v>
      </c>
      <c r="W62" s="370">
        <v>0.36467936722373329</v>
      </c>
      <c r="X62" s="370">
        <v>0.35641531518092517</v>
      </c>
      <c r="Y62" s="370">
        <v>0.34845189555066514</v>
      </c>
      <c r="Z62" s="370">
        <v>0.34115338566767428</v>
      </c>
      <c r="AA62" s="370">
        <v>0.33388398148904563</v>
      </c>
      <c r="AB62" s="370">
        <v>0.32663833992860491</v>
      </c>
      <c r="AC62" s="370">
        <v>0.31893535178396498</v>
      </c>
      <c r="AD62" s="370">
        <v>0.31301296849206056</v>
      </c>
      <c r="AE62" s="370">
        <v>0.30908358905199534</v>
      </c>
      <c r="AF62" s="370">
        <v>0.30542199994038266</v>
      </c>
      <c r="AG62" s="370">
        <v>0.30168724178983264</v>
      </c>
      <c r="AH62" s="24"/>
      <c r="AI62" s="24"/>
      <c r="AJ62" s="24"/>
      <c r="AK62" s="24"/>
      <c r="AL62" s="24"/>
      <c r="AM62" s="24"/>
      <c r="AN62" s="24"/>
    </row>
    <row r="63" spans="1:40">
      <c r="A63" s="35" t="s">
        <v>276</v>
      </c>
      <c r="B63" s="370">
        <v>0.3</v>
      </c>
      <c r="C63" s="370">
        <v>0.28597522431314748</v>
      </c>
      <c r="D63" s="370">
        <v>0.27813330485682491</v>
      </c>
      <c r="E63" s="370">
        <v>0.28882589882244986</v>
      </c>
      <c r="F63" s="370">
        <v>0.29675918498964798</v>
      </c>
      <c r="G63" s="370">
        <v>0.30154707153955712</v>
      </c>
      <c r="H63" s="370">
        <v>0.30421936747090661</v>
      </c>
      <c r="I63" s="370">
        <v>0.3070477738000873</v>
      </c>
      <c r="J63" s="370">
        <v>0.30914696468461722</v>
      </c>
      <c r="K63" s="370">
        <v>0.31170578275139682</v>
      </c>
      <c r="L63" s="370">
        <v>0.31294500542573173</v>
      </c>
      <c r="M63" s="370">
        <v>0.31497558101650308</v>
      </c>
      <c r="N63" s="370">
        <v>0.31731753314797673</v>
      </c>
      <c r="O63" s="370">
        <v>0.3196456230166535</v>
      </c>
      <c r="P63" s="370">
        <v>0.32217339889883084</v>
      </c>
      <c r="Q63" s="370">
        <v>0.32503533230507353</v>
      </c>
      <c r="R63" s="370">
        <v>0.32904250381529809</v>
      </c>
      <c r="S63" s="370">
        <v>0.33090108036491855</v>
      </c>
      <c r="T63" s="370">
        <v>0.33225620198565176</v>
      </c>
      <c r="U63" s="370">
        <v>0.33492077646619706</v>
      </c>
      <c r="V63" s="370">
        <v>0.33639906330487868</v>
      </c>
      <c r="W63" s="370">
        <v>0.33898899417672279</v>
      </c>
      <c r="X63" s="370">
        <v>0.34076576422787364</v>
      </c>
      <c r="Y63" s="370">
        <v>0.34315978364909683</v>
      </c>
      <c r="Z63" s="370">
        <v>0.34494903945791477</v>
      </c>
      <c r="AA63" s="370">
        <v>0.34665294407438429</v>
      </c>
      <c r="AB63" s="370">
        <v>0.3483206141073999</v>
      </c>
      <c r="AC63" s="370">
        <v>0.34981540398222255</v>
      </c>
      <c r="AD63" s="370">
        <v>0.35264522868775233</v>
      </c>
      <c r="AE63" s="370">
        <v>0.35409140677390549</v>
      </c>
      <c r="AF63" s="370">
        <v>0.35525685472633561</v>
      </c>
      <c r="AG63" s="370">
        <v>0.35654771264935237</v>
      </c>
      <c r="AH63" s="24"/>
      <c r="AI63" s="24"/>
      <c r="AJ63" s="24"/>
      <c r="AK63" s="24"/>
      <c r="AL63" s="24"/>
      <c r="AM63" s="24"/>
      <c r="AN63" s="24"/>
    </row>
    <row r="64" spans="1:40">
      <c r="A64" s="35" t="s">
        <v>277</v>
      </c>
      <c r="B64" s="370">
        <v>0.2</v>
      </c>
      <c r="C64" s="370">
        <v>0.2</v>
      </c>
      <c r="D64" s="370">
        <v>0.19999999999999998</v>
      </c>
      <c r="E64" s="370">
        <v>0.2</v>
      </c>
      <c r="F64" s="370">
        <v>0.19999999999999998</v>
      </c>
      <c r="G64" s="370">
        <v>0.20291157249668659</v>
      </c>
      <c r="H64" s="370">
        <v>0.2084037878096027</v>
      </c>
      <c r="I64" s="370">
        <v>0.21271642139318786</v>
      </c>
      <c r="J64" s="370">
        <v>0.21700561509193195</v>
      </c>
      <c r="K64" s="370">
        <v>0.21829868451877063</v>
      </c>
      <c r="L64" s="370">
        <v>0.22297723187820329</v>
      </c>
      <c r="M64" s="370">
        <v>0.22940202769103341</v>
      </c>
      <c r="N64" s="370">
        <v>0.23618062150456712</v>
      </c>
      <c r="O64" s="370">
        <v>0.24382857257249976</v>
      </c>
      <c r="P64" s="370">
        <v>0.25254781650237512</v>
      </c>
      <c r="Q64" s="370">
        <v>0.26128523155971167</v>
      </c>
      <c r="R64" s="370">
        <v>0.26549481991220097</v>
      </c>
      <c r="S64" s="370">
        <v>0.26970681973150024</v>
      </c>
      <c r="T64" s="370">
        <v>0.27713784323490753</v>
      </c>
      <c r="U64" s="370">
        <v>0.28329205148072351</v>
      </c>
      <c r="V64" s="370">
        <v>0.29024435969142243</v>
      </c>
      <c r="W64" s="370">
        <v>0.29633163859954381</v>
      </c>
      <c r="X64" s="370">
        <v>0.30281892059120119</v>
      </c>
      <c r="Y64" s="370">
        <v>0.30838832080023804</v>
      </c>
      <c r="Z64" s="370">
        <v>0.313897574874411</v>
      </c>
      <c r="AA64" s="370">
        <v>0.31946307443657007</v>
      </c>
      <c r="AB64" s="370">
        <v>0.32504104596399513</v>
      </c>
      <c r="AC64" s="370">
        <v>0.33124924423381247</v>
      </c>
      <c r="AD64" s="370">
        <v>0.33434180282018722</v>
      </c>
      <c r="AE64" s="370">
        <v>0.33682500417409927</v>
      </c>
      <c r="AF64" s="370">
        <v>0.33932114533328178</v>
      </c>
      <c r="AG64" s="370">
        <v>0.34176504556081494</v>
      </c>
      <c r="AH64" s="24"/>
      <c r="AI64" s="24"/>
      <c r="AJ64" s="24"/>
      <c r="AK64" s="24"/>
      <c r="AL64" s="24"/>
      <c r="AM64" s="24"/>
      <c r="AN64" s="24"/>
    </row>
    <row r="65" spans="1:39">
      <c r="A65" s="35"/>
    </row>
    <row r="66" spans="1:39">
      <c r="A66" s="35"/>
    </row>
    <row r="67" spans="1:39">
      <c r="A67" s="35"/>
    </row>
    <row r="71" spans="1:39">
      <c r="A71" s="35" t="s">
        <v>567</v>
      </c>
      <c r="B71" s="35" t="s">
        <v>555</v>
      </c>
      <c r="C71" s="35" t="s">
        <v>568</v>
      </c>
      <c r="D71" s="35" t="s">
        <v>569</v>
      </c>
      <c r="E71" s="35" t="s">
        <v>570</v>
      </c>
      <c r="F71" s="35" t="s">
        <v>571</v>
      </c>
      <c r="G71" s="35" t="s">
        <v>556</v>
      </c>
      <c r="H71" s="35" t="s">
        <v>572</v>
      </c>
      <c r="I71" s="35" t="s">
        <v>573</v>
      </c>
      <c r="J71" s="35" t="s">
        <v>574</v>
      </c>
      <c r="K71" s="35" t="s">
        <v>575</v>
      </c>
      <c r="L71" s="35" t="s">
        <v>557</v>
      </c>
      <c r="M71" s="35" t="s">
        <v>576</v>
      </c>
      <c r="N71" s="35" t="s">
        <v>577</v>
      </c>
      <c r="O71" s="35" t="s">
        <v>578</v>
      </c>
      <c r="P71" s="35" t="s">
        <v>579</v>
      </c>
      <c r="Q71" s="35" t="s">
        <v>558</v>
      </c>
      <c r="R71" s="35" t="s">
        <v>580</v>
      </c>
      <c r="S71" s="35" t="s">
        <v>581</v>
      </c>
      <c r="T71" s="35" t="s">
        <v>582</v>
      </c>
      <c r="U71" s="35" t="s">
        <v>583</v>
      </c>
      <c r="V71" s="35" t="s">
        <v>559</v>
      </c>
      <c r="W71" s="35" t="s">
        <v>584</v>
      </c>
      <c r="X71" s="35" t="s">
        <v>585</v>
      </c>
      <c r="Y71" s="35" t="s">
        <v>586</v>
      </c>
      <c r="Z71" s="35" t="s">
        <v>587</v>
      </c>
      <c r="AA71" s="35" t="s">
        <v>560</v>
      </c>
      <c r="AB71" s="35" t="s">
        <v>588</v>
      </c>
      <c r="AC71" s="35" t="s">
        <v>589</v>
      </c>
      <c r="AD71" s="35" t="s">
        <v>590</v>
      </c>
      <c r="AE71" s="35" t="s">
        <v>591</v>
      </c>
      <c r="AF71" s="35" t="s">
        <v>561</v>
      </c>
      <c r="AG71" s="35"/>
      <c r="AH71" s="35"/>
      <c r="AI71" s="35"/>
      <c r="AJ71" s="35"/>
      <c r="AK71" s="35"/>
      <c r="AL71" s="35"/>
      <c r="AM71" s="35"/>
    </row>
    <row r="72" spans="1:39">
      <c r="A72" s="370">
        <v>0.36701464590141364</v>
      </c>
      <c r="B72" s="370">
        <v>0.3413138363414181</v>
      </c>
      <c r="C72" s="370">
        <v>0.41205101610559924</v>
      </c>
      <c r="D72" s="370">
        <v>0.35876293163947126</v>
      </c>
      <c r="E72" s="370">
        <v>0.36267004770102779</v>
      </c>
      <c r="F72" s="370">
        <v>0.42721434101447553</v>
      </c>
      <c r="G72" s="370">
        <v>0.43256469769437372</v>
      </c>
      <c r="H72" s="370">
        <v>0.43636811641901146</v>
      </c>
      <c r="I72" s="370">
        <v>0.44059697055994584</v>
      </c>
      <c r="J72" s="370">
        <v>0.44170328814566662</v>
      </c>
      <c r="K72" s="370">
        <v>0.44743229604215184</v>
      </c>
      <c r="L72" s="370">
        <v>0.45484554210132133</v>
      </c>
      <c r="M72" s="370">
        <v>0.46289915599087045</v>
      </c>
      <c r="N72" s="370">
        <v>0.4726232030021123</v>
      </c>
      <c r="O72" s="370">
        <v>0.48421588746891703</v>
      </c>
      <c r="P72" s="370">
        <v>0.49614789349276039</v>
      </c>
      <c r="Q72" s="370">
        <v>0.50036087245581906</v>
      </c>
      <c r="R72" s="370">
        <v>0.50653265059952812</v>
      </c>
      <c r="S72" s="370">
        <v>0.51843148376447468</v>
      </c>
      <c r="T72" s="370">
        <v>0.52741963557958393</v>
      </c>
      <c r="U72" s="370">
        <v>0.53966467654649986</v>
      </c>
      <c r="V72" s="370">
        <v>0.54929149266386168</v>
      </c>
      <c r="W72" s="370">
        <v>0.61758318701432247</v>
      </c>
      <c r="X72" s="370">
        <v>0.62822260828447096</v>
      </c>
      <c r="Y72" s="370">
        <v>0.63949608676831349</v>
      </c>
      <c r="Z72" s="370">
        <v>0.65138077531327376</v>
      </c>
      <c r="AA72" s="370">
        <v>0.6638030759267235</v>
      </c>
      <c r="AB72" s="370">
        <v>0.67868373421651107</v>
      </c>
      <c r="AC72" s="370">
        <v>0.68408869602294409</v>
      </c>
      <c r="AD72" s="370">
        <v>0.6890986806871221</v>
      </c>
      <c r="AE72" s="370">
        <v>0.69480361703874338</v>
      </c>
      <c r="AF72" s="370">
        <v>0.70021921595072234</v>
      </c>
      <c r="AG72" s="24"/>
      <c r="AH72" s="24"/>
      <c r="AI72" s="24"/>
      <c r="AJ72" s="24"/>
      <c r="AK72" s="24"/>
      <c r="AL72" s="24"/>
      <c r="AM72" s="24"/>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567</v>
      </c>
      <c r="D102" s="35" t="s">
        <v>555</v>
      </c>
      <c r="E102" s="35" t="s">
        <v>568</v>
      </c>
      <c r="F102" s="35" t="s">
        <v>569</v>
      </c>
      <c r="G102" s="35" t="s">
        <v>570</v>
      </c>
      <c r="H102" s="35" t="s">
        <v>571</v>
      </c>
      <c r="I102" s="35" t="s">
        <v>556</v>
      </c>
      <c r="J102" s="35" t="s">
        <v>572</v>
      </c>
      <c r="K102" s="35" t="s">
        <v>573</v>
      </c>
      <c r="L102" s="35" t="s">
        <v>574</v>
      </c>
      <c r="M102" s="35" t="s">
        <v>575</v>
      </c>
      <c r="N102" s="35" t="s">
        <v>557</v>
      </c>
      <c r="O102" s="35" t="s">
        <v>576</v>
      </c>
      <c r="P102" s="35" t="s">
        <v>577</v>
      </c>
      <c r="Q102" s="35" t="s">
        <v>578</v>
      </c>
      <c r="R102" s="35" t="s">
        <v>579</v>
      </c>
      <c r="S102" s="35" t="s">
        <v>558</v>
      </c>
      <c r="T102" s="35" t="s">
        <v>580</v>
      </c>
      <c r="U102" s="35" t="s">
        <v>581</v>
      </c>
      <c r="V102" s="35" t="s">
        <v>582</v>
      </c>
      <c r="W102" s="35" t="s">
        <v>583</v>
      </c>
      <c r="X102" s="35" t="s">
        <v>559</v>
      </c>
      <c r="Y102" s="35" t="s">
        <v>584</v>
      </c>
      <c r="Z102" s="35" t="s">
        <v>585</v>
      </c>
      <c r="AA102" s="35" t="s">
        <v>586</v>
      </c>
      <c r="AB102" s="35" t="s">
        <v>587</v>
      </c>
      <c r="AC102" s="35" t="s">
        <v>560</v>
      </c>
      <c r="AD102" s="35" t="s">
        <v>588</v>
      </c>
      <c r="AE102" s="35" t="s">
        <v>589</v>
      </c>
      <c r="AF102" s="35" t="s">
        <v>590</v>
      </c>
      <c r="AG102" s="35" t="s">
        <v>591</v>
      </c>
      <c r="AH102" s="35" t="s">
        <v>561</v>
      </c>
      <c r="AI102" s="35"/>
      <c r="AJ102" s="35"/>
      <c r="AK102" s="35"/>
      <c r="AL102" s="35"/>
      <c r="AM102" s="35"/>
      <c r="AN102" s="35"/>
      <c r="AO102" s="35"/>
      <c r="AP102" s="35"/>
      <c r="AQ102" s="35"/>
      <c r="AR102" s="35"/>
      <c r="AS102" s="35"/>
      <c r="AT102" s="35"/>
      <c r="AU102" s="35"/>
    </row>
    <row r="103" spans="1:47">
      <c r="A103" s="35" t="s">
        <v>275</v>
      </c>
      <c r="B103" s="35" t="s">
        <v>530</v>
      </c>
      <c r="C103" s="368" t="s">
        <v>395</v>
      </c>
      <c r="D103" s="368" t="s">
        <v>395</v>
      </c>
      <c r="E103" s="368" t="s">
        <v>395</v>
      </c>
      <c r="F103" s="368" t="s">
        <v>395</v>
      </c>
      <c r="G103" s="368" t="s">
        <v>395</v>
      </c>
      <c r="H103" s="368" t="s">
        <v>395</v>
      </c>
      <c r="I103" s="368" t="s">
        <v>395</v>
      </c>
      <c r="J103" s="368" t="s">
        <v>395</v>
      </c>
      <c r="K103" s="368" t="s">
        <v>395</v>
      </c>
      <c r="L103" s="368" t="s">
        <v>395</v>
      </c>
      <c r="M103" s="368" t="s">
        <v>395</v>
      </c>
      <c r="N103" s="368" t="s">
        <v>395</v>
      </c>
      <c r="O103" s="368" t="s">
        <v>395</v>
      </c>
      <c r="P103" s="368" t="s">
        <v>395</v>
      </c>
      <c r="Q103" s="368" t="s">
        <v>395</v>
      </c>
      <c r="R103" s="368" t="s">
        <v>395</v>
      </c>
      <c r="S103" s="368" t="s">
        <v>395</v>
      </c>
      <c r="T103" s="368" t="s">
        <v>395</v>
      </c>
      <c r="U103" s="368" t="s">
        <v>395</v>
      </c>
      <c r="V103" s="368" t="s">
        <v>395</v>
      </c>
      <c r="W103" s="368" t="s">
        <v>395</v>
      </c>
      <c r="X103" s="368" t="s">
        <v>395</v>
      </c>
      <c r="Y103" s="368" t="s">
        <v>395</v>
      </c>
      <c r="Z103" s="368" t="s">
        <v>395</v>
      </c>
      <c r="AA103" s="368" t="s">
        <v>395</v>
      </c>
      <c r="AB103" s="368" t="s">
        <v>395</v>
      </c>
      <c r="AC103" s="368" t="s">
        <v>395</v>
      </c>
      <c r="AD103" s="368" t="s">
        <v>395</v>
      </c>
      <c r="AE103" s="368" t="s">
        <v>395</v>
      </c>
      <c r="AF103" s="368" t="s">
        <v>395</v>
      </c>
      <c r="AG103" s="368" t="s">
        <v>395</v>
      </c>
      <c r="AH103" s="368" t="s">
        <v>395</v>
      </c>
    </row>
    <row r="104" spans="1:47">
      <c r="A104" s="35" t="s">
        <v>275</v>
      </c>
      <c r="B104" s="35" t="s">
        <v>531</v>
      </c>
      <c r="C104" s="368" t="s">
        <v>395</v>
      </c>
      <c r="D104" s="368" t="s">
        <v>395</v>
      </c>
      <c r="E104" s="368" t="s">
        <v>395</v>
      </c>
      <c r="F104" s="368" t="s">
        <v>395</v>
      </c>
      <c r="G104" s="368" t="s">
        <v>395</v>
      </c>
      <c r="H104" s="368" t="s">
        <v>395</v>
      </c>
      <c r="I104" s="368" t="s">
        <v>395</v>
      </c>
      <c r="J104" s="368" t="s">
        <v>395</v>
      </c>
      <c r="K104" s="368" t="s">
        <v>395</v>
      </c>
      <c r="L104" s="368" t="s">
        <v>395</v>
      </c>
      <c r="M104" s="368" t="s">
        <v>395</v>
      </c>
      <c r="N104" s="368" t="s">
        <v>395</v>
      </c>
      <c r="O104" s="368" t="s">
        <v>395</v>
      </c>
      <c r="P104" s="368" t="s">
        <v>395</v>
      </c>
      <c r="Q104" s="368" t="s">
        <v>395</v>
      </c>
      <c r="R104" s="368" t="s">
        <v>395</v>
      </c>
      <c r="S104" s="368" t="s">
        <v>395</v>
      </c>
      <c r="T104" s="368" t="s">
        <v>395</v>
      </c>
      <c r="U104" s="368" t="s">
        <v>395</v>
      </c>
      <c r="V104" s="368" t="s">
        <v>395</v>
      </c>
      <c r="W104" s="368" t="s">
        <v>395</v>
      </c>
      <c r="X104" s="368" t="s">
        <v>395</v>
      </c>
      <c r="Y104" s="368" t="s">
        <v>395</v>
      </c>
      <c r="Z104" s="368" t="s">
        <v>395</v>
      </c>
      <c r="AA104" s="368" t="s">
        <v>395</v>
      </c>
      <c r="AB104" s="368" t="s">
        <v>395</v>
      </c>
      <c r="AC104" s="368" t="s">
        <v>395</v>
      </c>
      <c r="AD104" s="368" t="s">
        <v>395</v>
      </c>
      <c r="AE104" s="368" t="s">
        <v>395</v>
      </c>
      <c r="AF104" s="368" t="s">
        <v>395</v>
      </c>
      <c r="AG104" s="368" t="s">
        <v>395</v>
      </c>
      <c r="AH104" s="368" t="s">
        <v>395</v>
      </c>
    </row>
    <row r="105" spans="1:47">
      <c r="A105" s="35" t="s">
        <v>275</v>
      </c>
      <c r="B105" s="35" t="s">
        <v>532</v>
      </c>
      <c r="C105" s="368" t="s">
        <v>395</v>
      </c>
      <c r="D105" s="368" t="s">
        <v>395</v>
      </c>
      <c r="E105" s="368" t="s">
        <v>395</v>
      </c>
      <c r="F105" s="368" t="s">
        <v>395</v>
      </c>
      <c r="G105" s="368" t="s">
        <v>395</v>
      </c>
      <c r="H105" s="368" t="s">
        <v>395</v>
      </c>
      <c r="I105" s="368" t="s">
        <v>395</v>
      </c>
      <c r="J105" s="368" t="s">
        <v>395</v>
      </c>
      <c r="K105" s="368" t="s">
        <v>395</v>
      </c>
      <c r="L105" s="368" t="s">
        <v>395</v>
      </c>
      <c r="M105" s="368" t="s">
        <v>395</v>
      </c>
      <c r="N105" s="368" t="s">
        <v>395</v>
      </c>
      <c r="O105" s="368" t="s">
        <v>395</v>
      </c>
      <c r="P105" s="368" t="s">
        <v>395</v>
      </c>
      <c r="Q105" s="368" t="s">
        <v>395</v>
      </c>
      <c r="R105" s="368" t="s">
        <v>395</v>
      </c>
      <c r="S105" s="368" t="s">
        <v>395</v>
      </c>
      <c r="T105" s="368" t="s">
        <v>395</v>
      </c>
      <c r="U105" s="368" t="s">
        <v>395</v>
      </c>
      <c r="V105" s="368" t="s">
        <v>395</v>
      </c>
      <c r="W105" s="368" t="s">
        <v>395</v>
      </c>
      <c r="X105" s="368" t="s">
        <v>395</v>
      </c>
      <c r="Y105" s="368" t="s">
        <v>395</v>
      </c>
      <c r="Z105" s="368" t="s">
        <v>395</v>
      </c>
      <c r="AA105" s="368" t="s">
        <v>395</v>
      </c>
      <c r="AB105" s="368" t="s">
        <v>395</v>
      </c>
      <c r="AC105" s="368" t="s">
        <v>395</v>
      </c>
      <c r="AD105" s="368" t="s">
        <v>395</v>
      </c>
      <c r="AE105" s="368" t="s">
        <v>395</v>
      </c>
      <c r="AF105" s="368" t="s">
        <v>395</v>
      </c>
      <c r="AG105" s="368" t="s">
        <v>395</v>
      </c>
      <c r="AH105" s="368" t="s">
        <v>395</v>
      </c>
    </row>
    <row r="106" spans="1:47">
      <c r="A106" s="35" t="s">
        <v>275</v>
      </c>
      <c r="B106" s="35" t="s">
        <v>533</v>
      </c>
      <c r="C106" s="368" t="s">
        <v>395</v>
      </c>
      <c r="D106" s="368" t="s">
        <v>395</v>
      </c>
      <c r="E106" s="368" t="s">
        <v>395</v>
      </c>
      <c r="F106" s="368" t="s">
        <v>395</v>
      </c>
      <c r="G106" s="368" t="s">
        <v>395</v>
      </c>
      <c r="H106" s="368" t="s">
        <v>395</v>
      </c>
      <c r="I106" s="368" t="s">
        <v>395</v>
      </c>
      <c r="J106" s="368" t="s">
        <v>395</v>
      </c>
      <c r="K106" s="368" t="s">
        <v>395</v>
      </c>
      <c r="L106" s="368" t="s">
        <v>395</v>
      </c>
      <c r="M106" s="368" t="s">
        <v>395</v>
      </c>
      <c r="N106" s="368" t="s">
        <v>395</v>
      </c>
      <c r="O106" s="368" t="s">
        <v>395</v>
      </c>
      <c r="P106" s="368" t="s">
        <v>395</v>
      </c>
      <c r="Q106" s="368" t="s">
        <v>395</v>
      </c>
      <c r="R106" s="368" t="s">
        <v>395</v>
      </c>
      <c r="S106" s="368" t="s">
        <v>395</v>
      </c>
      <c r="T106" s="368"/>
      <c r="U106" s="368"/>
      <c r="V106" s="368"/>
      <c r="W106" s="368"/>
      <c r="X106" s="368"/>
      <c r="Y106" s="368"/>
      <c r="Z106" s="368"/>
      <c r="AA106" s="368"/>
      <c r="AB106" s="368"/>
      <c r="AC106" s="368"/>
      <c r="AD106" s="368"/>
      <c r="AE106" s="368"/>
      <c r="AF106" s="368"/>
      <c r="AG106" s="368"/>
      <c r="AH106" s="368"/>
    </row>
    <row r="107" spans="1:47">
      <c r="A107" s="35" t="s">
        <v>275</v>
      </c>
      <c r="B107" s="35" t="s">
        <v>534</v>
      </c>
      <c r="C107" s="368" t="s">
        <v>395</v>
      </c>
      <c r="D107" s="368" t="s">
        <v>395</v>
      </c>
      <c r="E107" s="368" t="s">
        <v>395</v>
      </c>
      <c r="F107" s="368" t="s">
        <v>395</v>
      </c>
      <c r="G107" s="368" t="s">
        <v>395</v>
      </c>
      <c r="H107" s="368"/>
      <c r="I107" s="368"/>
      <c r="J107" s="368"/>
      <c r="K107" s="368"/>
      <c r="L107" s="368"/>
      <c r="M107" s="368"/>
      <c r="N107" s="368"/>
      <c r="O107" s="368"/>
      <c r="P107" s="368"/>
      <c r="Q107" s="368"/>
      <c r="R107" s="368"/>
      <c r="S107" s="368"/>
      <c r="T107" s="368"/>
      <c r="U107" s="368"/>
      <c r="V107" s="368"/>
      <c r="W107" s="368"/>
      <c r="X107" s="368"/>
      <c r="Y107" s="368"/>
      <c r="Z107" s="368"/>
      <c r="AA107" s="368"/>
      <c r="AB107" s="368"/>
      <c r="AC107" s="368"/>
      <c r="AD107" s="368"/>
      <c r="AE107" s="368"/>
      <c r="AF107" s="368"/>
      <c r="AG107" s="368"/>
      <c r="AH107" s="368"/>
    </row>
    <row r="108" spans="1:47">
      <c r="A108" s="35" t="s">
        <v>276</v>
      </c>
      <c r="B108" s="35" t="s">
        <v>533</v>
      </c>
      <c r="C108" s="368"/>
      <c r="D108" s="368"/>
      <c r="E108" s="368"/>
      <c r="F108" s="368"/>
      <c r="G108" s="368"/>
      <c r="H108" s="368"/>
      <c r="I108" s="368"/>
      <c r="J108" s="368"/>
      <c r="K108" s="368"/>
      <c r="L108" s="368"/>
      <c r="M108" s="368"/>
      <c r="N108" s="368"/>
      <c r="O108" s="368"/>
      <c r="P108" s="368"/>
      <c r="Q108" s="368"/>
      <c r="R108" s="368"/>
      <c r="S108" s="368"/>
      <c r="T108" s="368" t="s">
        <v>395</v>
      </c>
      <c r="U108" s="368" t="s">
        <v>395</v>
      </c>
      <c r="V108" s="368" t="s">
        <v>395</v>
      </c>
      <c r="W108" s="368" t="s">
        <v>395</v>
      </c>
      <c r="X108" s="368" t="s">
        <v>395</v>
      </c>
      <c r="Y108" s="368" t="s">
        <v>395</v>
      </c>
      <c r="Z108" s="368" t="s">
        <v>395</v>
      </c>
      <c r="AA108" s="368" t="s">
        <v>395</v>
      </c>
      <c r="AB108" s="368" t="s">
        <v>395</v>
      </c>
      <c r="AC108" s="368" t="s">
        <v>395</v>
      </c>
      <c r="AD108" s="368" t="s">
        <v>395</v>
      </c>
      <c r="AE108" s="368" t="s">
        <v>395</v>
      </c>
      <c r="AF108" s="368" t="s">
        <v>395</v>
      </c>
      <c r="AG108" s="368" t="s">
        <v>395</v>
      </c>
      <c r="AH108" s="368" t="s">
        <v>395</v>
      </c>
    </row>
    <row r="109" spans="1:47">
      <c r="A109" s="35" t="s">
        <v>276</v>
      </c>
      <c r="B109" s="35" t="s">
        <v>534</v>
      </c>
      <c r="C109" s="368"/>
      <c r="D109" s="368"/>
      <c r="E109" s="368"/>
      <c r="F109" s="368"/>
      <c r="G109" s="368"/>
      <c r="H109" s="368" t="s">
        <v>395</v>
      </c>
      <c r="I109" s="368" t="s">
        <v>395</v>
      </c>
      <c r="J109" s="368" t="s">
        <v>395</v>
      </c>
      <c r="K109" s="368" t="s">
        <v>395</v>
      </c>
      <c r="L109" s="368" t="s">
        <v>395</v>
      </c>
      <c r="M109" s="368" t="s">
        <v>395</v>
      </c>
      <c r="N109" s="368" t="s">
        <v>395</v>
      </c>
      <c r="O109" s="368" t="s">
        <v>395</v>
      </c>
      <c r="P109" s="368" t="s">
        <v>395</v>
      </c>
      <c r="Q109" s="368" t="s">
        <v>395</v>
      </c>
      <c r="R109" s="368" t="s">
        <v>395</v>
      </c>
      <c r="S109" s="368" t="s">
        <v>395</v>
      </c>
      <c r="T109" s="368" t="s">
        <v>395</v>
      </c>
      <c r="U109" s="368" t="s">
        <v>395</v>
      </c>
      <c r="V109" s="368" t="s">
        <v>395</v>
      </c>
      <c r="W109" s="368" t="s">
        <v>395</v>
      </c>
      <c r="X109" s="368" t="s">
        <v>395</v>
      </c>
      <c r="Y109" s="368" t="s">
        <v>395</v>
      </c>
      <c r="Z109" s="368" t="s">
        <v>395</v>
      </c>
      <c r="AA109" s="368" t="s">
        <v>395</v>
      </c>
      <c r="AB109" s="368" t="s">
        <v>395</v>
      </c>
      <c r="AC109" s="368" t="s">
        <v>395</v>
      </c>
      <c r="AD109" s="368" t="s">
        <v>395</v>
      </c>
      <c r="AE109" s="368" t="s">
        <v>395</v>
      </c>
      <c r="AF109" s="368" t="s">
        <v>395</v>
      </c>
      <c r="AG109" s="368" t="s">
        <v>395</v>
      </c>
      <c r="AH109" s="368" t="s">
        <v>395</v>
      </c>
    </row>
    <row r="110" spans="1:47">
      <c r="A110" s="35" t="s">
        <v>276</v>
      </c>
      <c r="B110" s="35" t="s">
        <v>535</v>
      </c>
      <c r="C110" s="368" t="s">
        <v>395</v>
      </c>
      <c r="D110" s="368" t="s">
        <v>395</v>
      </c>
      <c r="E110" s="368" t="s">
        <v>395</v>
      </c>
      <c r="F110" s="368" t="s">
        <v>395</v>
      </c>
      <c r="G110" s="368" t="s">
        <v>395</v>
      </c>
      <c r="H110" s="368" t="s">
        <v>395</v>
      </c>
      <c r="I110" s="368" t="s">
        <v>395</v>
      </c>
      <c r="J110" s="368" t="s">
        <v>395</v>
      </c>
      <c r="K110" s="368" t="s">
        <v>395</v>
      </c>
      <c r="L110" s="368" t="s">
        <v>395</v>
      </c>
      <c r="M110" s="368" t="s">
        <v>395</v>
      </c>
      <c r="N110" s="368" t="s">
        <v>395</v>
      </c>
      <c r="O110" s="368" t="s">
        <v>395</v>
      </c>
      <c r="P110" s="368" t="s">
        <v>395</v>
      </c>
      <c r="Q110" s="368" t="s">
        <v>395</v>
      </c>
      <c r="R110" s="368" t="s">
        <v>395</v>
      </c>
      <c r="S110" s="368" t="s">
        <v>395</v>
      </c>
      <c r="T110" s="368" t="s">
        <v>395</v>
      </c>
      <c r="U110" s="368" t="s">
        <v>395</v>
      </c>
      <c r="V110" s="368" t="s">
        <v>395</v>
      </c>
      <c r="W110" s="368" t="s">
        <v>395</v>
      </c>
      <c r="X110" s="368" t="s">
        <v>395</v>
      </c>
      <c r="Y110" s="368" t="s">
        <v>395</v>
      </c>
      <c r="Z110" s="368" t="s">
        <v>395</v>
      </c>
      <c r="AA110" s="368" t="s">
        <v>395</v>
      </c>
      <c r="AB110" s="368" t="s">
        <v>395</v>
      </c>
      <c r="AC110" s="368" t="s">
        <v>395</v>
      </c>
      <c r="AD110" s="368" t="s">
        <v>395</v>
      </c>
      <c r="AE110" s="368" t="s">
        <v>395</v>
      </c>
      <c r="AF110" s="368" t="s">
        <v>395</v>
      </c>
      <c r="AG110" s="368" t="s">
        <v>395</v>
      </c>
      <c r="AH110" s="368" t="s">
        <v>395</v>
      </c>
    </row>
    <row r="111" spans="1:47">
      <c r="A111" s="35" t="s">
        <v>276</v>
      </c>
      <c r="B111" s="35" t="s">
        <v>536</v>
      </c>
      <c r="C111" s="368" t="s">
        <v>395</v>
      </c>
      <c r="D111" s="368" t="s">
        <v>395</v>
      </c>
      <c r="E111" s="368" t="s">
        <v>395</v>
      </c>
      <c r="F111" s="368" t="s">
        <v>395</v>
      </c>
      <c r="G111" s="368" t="s">
        <v>395</v>
      </c>
      <c r="H111" s="368" t="s">
        <v>395</v>
      </c>
      <c r="I111" s="368" t="s">
        <v>395</v>
      </c>
      <c r="J111" s="368" t="s">
        <v>395</v>
      </c>
      <c r="K111" s="368" t="s">
        <v>395</v>
      </c>
      <c r="L111" s="368" t="s">
        <v>395</v>
      </c>
      <c r="M111" s="368" t="s">
        <v>395</v>
      </c>
      <c r="N111" s="368" t="s">
        <v>395</v>
      </c>
      <c r="O111" s="368" t="s">
        <v>395</v>
      </c>
      <c r="P111" s="368" t="s">
        <v>395</v>
      </c>
      <c r="Q111" s="368" t="s">
        <v>395</v>
      </c>
      <c r="R111" s="368" t="s">
        <v>395</v>
      </c>
      <c r="S111" s="368" t="s">
        <v>395</v>
      </c>
      <c r="T111" s="368" t="s">
        <v>395</v>
      </c>
      <c r="U111" s="368" t="s">
        <v>395</v>
      </c>
      <c r="V111" s="368" t="s">
        <v>395</v>
      </c>
      <c r="W111" s="368" t="s">
        <v>395</v>
      </c>
      <c r="X111" s="368" t="s">
        <v>395</v>
      </c>
      <c r="Y111" s="368"/>
      <c r="Z111" s="368"/>
      <c r="AA111" s="368"/>
      <c r="AB111" s="368"/>
      <c r="AC111" s="368"/>
      <c r="AD111" s="368"/>
      <c r="AE111" s="368"/>
      <c r="AF111" s="368"/>
      <c r="AG111" s="368"/>
      <c r="AH111" s="368"/>
    </row>
    <row r="112" spans="1:47">
      <c r="A112" s="35" t="s">
        <v>276</v>
      </c>
      <c r="B112" s="35" t="s">
        <v>537</v>
      </c>
      <c r="C112" s="368" t="s">
        <v>395</v>
      </c>
      <c r="D112" s="368" t="s">
        <v>395</v>
      </c>
      <c r="E112" s="368"/>
      <c r="F112" s="368" t="s">
        <v>395</v>
      </c>
      <c r="G112" s="368" t="s">
        <v>395</v>
      </c>
      <c r="H112" s="368"/>
      <c r="I112" s="368"/>
      <c r="J112" s="368"/>
      <c r="K112" s="368"/>
      <c r="L112" s="368"/>
      <c r="M112" s="368"/>
      <c r="N112" s="368"/>
      <c r="O112" s="368"/>
      <c r="P112" s="368"/>
      <c r="Q112" s="368"/>
      <c r="R112" s="368"/>
      <c r="S112" s="368"/>
      <c r="T112" s="368"/>
      <c r="U112" s="368"/>
      <c r="V112" s="368"/>
      <c r="W112" s="368"/>
      <c r="X112" s="368"/>
      <c r="Y112" s="368"/>
      <c r="Z112" s="368"/>
      <c r="AA112" s="368"/>
      <c r="AB112" s="368"/>
      <c r="AC112" s="368"/>
      <c r="AD112" s="368"/>
      <c r="AE112" s="368"/>
      <c r="AF112" s="368"/>
      <c r="AG112" s="368"/>
      <c r="AH112" s="368"/>
    </row>
    <row r="113" spans="1:34">
      <c r="A113" s="35" t="s">
        <v>277</v>
      </c>
      <c r="B113" s="35" t="s">
        <v>536</v>
      </c>
      <c r="C113" s="368"/>
      <c r="D113" s="368"/>
      <c r="E113" s="368"/>
      <c r="F113" s="368"/>
      <c r="G113" s="368"/>
      <c r="H113" s="368"/>
      <c r="I113" s="368"/>
      <c r="J113" s="368"/>
      <c r="K113" s="368"/>
      <c r="L113" s="368"/>
      <c r="M113" s="368"/>
      <c r="N113" s="368"/>
      <c r="O113" s="368"/>
      <c r="P113" s="368"/>
      <c r="Q113" s="368"/>
      <c r="R113" s="368"/>
      <c r="S113" s="368"/>
      <c r="T113" s="368"/>
      <c r="U113" s="368"/>
      <c r="V113" s="368"/>
      <c r="W113" s="368"/>
      <c r="X113" s="368"/>
      <c r="Y113" s="368" t="s">
        <v>395</v>
      </c>
      <c r="Z113" s="368" t="s">
        <v>395</v>
      </c>
      <c r="AA113" s="368" t="s">
        <v>395</v>
      </c>
      <c r="AB113" s="368" t="s">
        <v>395</v>
      </c>
      <c r="AC113" s="368" t="s">
        <v>395</v>
      </c>
      <c r="AD113" s="368" t="s">
        <v>395</v>
      </c>
      <c r="AE113" s="368" t="s">
        <v>395</v>
      </c>
      <c r="AF113" s="368" t="s">
        <v>395</v>
      </c>
      <c r="AG113" s="368" t="s">
        <v>395</v>
      </c>
      <c r="AH113" s="368" t="s">
        <v>395</v>
      </c>
    </row>
    <row r="114" spans="1:34">
      <c r="A114" s="35" t="s">
        <v>277</v>
      </c>
      <c r="B114" s="35" t="s">
        <v>537</v>
      </c>
      <c r="C114" s="368"/>
      <c r="D114" s="368"/>
      <c r="E114" s="368" t="s">
        <v>395</v>
      </c>
      <c r="F114" s="368"/>
      <c r="G114" s="368"/>
      <c r="H114" s="368" t="s">
        <v>395</v>
      </c>
      <c r="I114" s="368" t="s">
        <v>395</v>
      </c>
      <c r="J114" s="368" t="s">
        <v>395</v>
      </c>
      <c r="K114" s="368" t="s">
        <v>395</v>
      </c>
      <c r="L114" s="368" t="s">
        <v>395</v>
      </c>
      <c r="M114" s="368" t="s">
        <v>395</v>
      </c>
      <c r="N114" s="368" t="s">
        <v>395</v>
      </c>
      <c r="O114" s="368" t="s">
        <v>395</v>
      </c>
      <c r="P114" s="368" t="s">
        <v>395</v>
      </c>
      <c r="Q114" s="368" t="s">
        <v>395</v>
      </c>
      <c r="R114" s="368" t="s">
        <v>395</v>
      </c>
      <c r="S114" s="368" t="s">
        <v>395</v>
      </c>
      <c r="T114" s="368" t="s">
        <v>395</v>
      </c>
      <c r="U114" s="368" t="s">
        <v>395</v>
      </c>
      <c r="V114" s="368" t="s">
        <v>395</v>
      </c>
      <c r="W114" s="368" t="s">
        <v>395</v>
      </c>
      <c r="X114" s="368" t="s">
        <v>395</v>
      </c>
      <c r="Y114" s="368" t="s">
        <v>395</v>
      </c>
      <c r="Z114" s="368" t="s">
        <v>395</v>
      </c>
      <c r="AA114" s="368" t="s">
        <v>395</v>
      </c>
      <c r="AB114" s="368" t="s">
        <v>395</v>
      </c>
      <c r="AC114" s="368" t="s">
        <v>395</v>
      </c>
      <c r="AD114" s="368" t="s">
        <v>395</v>
      </c>
      <c r="AE114" s="368" t="s">
        <v>395</v>
      </c>
      <c r="AF114" s="368" t="s">
        <v>395</v>
      </c>
      <c r="AG114" s="368" t="s">
        <v>395</v>
      </c>
      <c r="AH114" s="368" t="s">
        <v>395</v>
      </c>
    </row>
    <row r="115" spans="1:34">
      <c r="A115" s="35" t="s">
        <v>277</v>
      </c>
      <c r="B115" s="35" t="s">
        <v>538</v>
      </c>
      <c r="C115" s="368" t="s">
        <v>395</v>
      </c>
      <c r="D115" s="368" t="s">
        <v>395</v>
      </c>
      <c r="E115" s="368" t="s">
        <v>395</v>
      </c>
      <c r="F115" s="368" t="s">
        <v>395</v>
      </c>
      <c r="G115" s="368" t="s">
        <v>395</v>
      </c>
      <c r="H115" s="368" t="s">
        <v>395</v>
      </c>
      <c r="I115" s="368" t="s">
        <v>395</v>
      </c>
      <c r="J115" s="368" t="s">
        <v>395</v>
      </c>
      <c r="K115" s="368" t="s">
        <v>395</v>
      </c>
      <c r="L115" s="368" t="s">
        <v>395</v>
      </c>
      <c r="M115" s="368" t="s">
        <v>395</v>
      </c>
      <c r="N115" s="368" t="s">
        <v>395</v>
      </c>
      <c r="O115" s="368" t="s">
        <v>395</v>
      </c>
      <c r="P115" s="368" t="s">
        <v>395</v>
      </c>
      <c r="Q115" s="368" t="s">
        <v>395</v>
      </c>
      <c r="R115" s="368" t="s">
        <v>395</v>
      </c>
      <c r="S115" s="368" t="s">
        <v>395</v>
      </c>
      <c r="T115" s="368" t="s">
        <v>395</v>
      </c>
      <c r="U115" s="368" t="s">
        <v>395</v>
      </c>
      <c r="V115" s="368" t="s">
        <v>395</v>
      </c>
      <c r="W115" s="368" t="s">
        <v>395</v>
      </c>
      <c r="X115" s="368" t="s">
        <v>395</v>
      </c>
      <c r="Y115" s="368" t="s">
        <v>395</v>
      </c>
      <c r="Z115" s="368" t="s">
        <v>395</v>
      </c>
      <c r="AA115" s="368" t="s">
        <v>395</v>
      </c>
      <c r="AB115" s="368" t="s">
        <v>395</v>
      </c>
      <c r="AC115" s="368" t="s">
        <v>395</v>
      </c>
      <c r="AD115" s="368" t="s">
        <v>395</v>
      </c>
      <c r="AE115" s="368" t="s">
        <v>395</v>
      </c>
      <c r="AF115" s="368" t="s">
        <v>395</v>
      </c>
      <c r="AG115" s="368" t="s">
        <v>395</v>
      </c>
      <c r="AH115" s="368" t="s">
        <v>395</v>
      </c>
    </row>
    <row r="116" spans="1:34">
      <c r="A116" s="35" t="s">
        <v>277</v>
      </c>
      <c r="B116" s="35" t="s">
        <v>600</v>
      </c>
      <c r="C116" s="368" t="s">
        <v>395</v>
      </c>
      <c r="D116" s="368" t="s">
        <v>395</v>
      </c>
      <c r="E116" s="368" t="s">
        <v>395</v>
      </c>
      <c r="F116" s="368" t="s">
        <v>395</v>
      </c>
      <c r="G116" s="368" t="s">
        <v>395</v>
      </c>
      <c r="H116" s="368" t="s">
        <v>395</v>
      </c>
      <c r="I116" s="368" t="s">
        <v>395</v>
      </c>
      <c r="J116" s="368" t="s">
        <v>395</v>
      </c>
      <c r="K116" s="368" t="s">
        <v>395</v>
      </c>
      <c r="L116" s="368" t="s">
        <v>395</v>
      </c>
      <c r="M116" s="368" t="s">
        <v>395</v>
      </c>
      <c r="N116" s="368" t="s">
        <v>395</v>
      </c>
      <c r="O116" s="368" t="s">
        <v>395</v>
      </c>
      <c r="P116" s="368" t="s">
        <v>395</v>
      </c>
      <c r="Q116" s="368" t="s">
        <v>395</v>
      </c>
      <c r="R116" s="368" t="s">
        <v>395</v>
      </c>
      <c r="S116" s="368" t="s">
        <v>395</v>
      </c>
      <c r="T116" s="368" t="s">
        <v>395</v>
      </c>
      <c r="U116" s="368" t="s">
        <v>395</v>
      </c>
      <c r="V116" s="368" t="s">
        <v>395</v>
      </c>
      <c r="W116" s="368" t="s">
        <v>395</v>
      </c>
      <c r="X116" s="368" t="s">
        <v>395</v>
      </c>
      <c r="Y116" s="368" t="s">
        <v>395</v>
      </c>
      <c r="Z116" s="368" t="s">
        <v>395</v>
      </c>
      <c r="AA116" s="368" t="s">
        <v>395</v>
      </c>
      <c r="AB116" s="368" t="s">
        <v>395</v>
      </c>
      <c r="AC116" s="368" t="s">
        <v>395</v>
      </c>
      <c r="AD116" s="368" t="s">
        <v>395</v>
      </c>
      <c r="AE116" s="368" t="s">
        <v>395</v>
      </c>
      <c r="AF116" s="368" t="s">
        <v>395</v>
      </c>
      <c r="AG116" s="368" t="s">
        <v>395</v>
      </c>
      <c r="AH116" s="368" t="s">
        <v>395</v>
      </c>
    </row>
    <row r="117" spans="1:34">
      <c r="A117" s="35"/>
      <c r="B117" s="35"/>
    </row>
    <row r="118" spans="1:34">
      <c r="A118" s="35"/>
      <c r="B118" s="35"/>
    </row>
    <row r="119" spans="1:34">
      <c r="A119" s="35"/>
      <c r="B119" s="35"/>
    </row>
    <row r="120" spans="1:34">
      <c r="A120" s="35"/>
      <c r="B120" s="35"/>
    </row>
    <row r="121" spans="1:34">
      <c r="A121" s="35"/>
      <c r="B121" s="35"/>
    </row>
    <row r="122" spans="1:34">
      <c r="A122" s="35"/>
      <c r="B122" s="35"/>
    </row>
    <row r="123" spans="1:34">
      <c r="A123" s="35"/>
      <c r="B123" s="35"/>
    </row>
    <row r="124" spans="1:34">
      <c r="A124" s="35"/>
      <c r="B124" s="35"/>
    </row>
    <row r="125" spans="1:34">
      <c r="A125" s="35"/>
      <c r="B125" s="35"/>
    </row>
    <row r="126" spans="1:34">
      <c r="A126" s="35"/>
      <c r="B126" s="35"/>
    </row>
    <row r="127" spans="1:34">
      <c r="A127" s="35"/>
      <c r="B127" s="35"/>
    </row>
    <row r="128" spans="1:34">
      <c r="A128" s="35"/>
      <c r="B128" s="35"/>
    </row>
    <row r="129" spans="1:40">
      <c r="A129" s="35"/>
      <c r="B129" s="35"/>
    </row>
    <row r="130" spans="1:40">
      <c r="A130" s="35"/>
      <c r="B130" s="35" t="s">
        <v>567</v>
      </c>
      <c r="C130" s="35" t="s">
        <v>555</v>
      </c>
      <c r="D130" s="35" t="s">
        <v>568</v>
      </c>
      <c r="E130" s="35" t="s">
        <v>569</v>
      </c>
      <c r="F130" s="35" t="s">
        <v>570</v>
      </c>
      <c r="G130" s="35" t="s">
        <v>571</v>
      </c>
      <c r="H130" s="35" t="s">
        <v>556</v>
      </c>
      <c r="I130" s="35" t="s">
        <v>572</v>
      </c>
      <c r="J130" s="35" t="s">
        <v>573</v>
      </c>
      <c r="K130" s="35" t="s">
        <v>574</v>
      </c>
      <c r="L130" s="35" t="s">
        <v>575</v>
      </c>
      <c r="M130" s="35" t="s">
        <v>557</v>
      </c>
      <c r="N130" s="35" t="s">
        <v>576</v>
      </c>
      <c r="O130" s="35" t="s">
        <v>577</v>
      </c>
      <c r="P130" s="35" t="s">
        <v>578</v>
      </c>
      <c r="Q130" s="35" t="s">
        <v>579</v>
      </c>
      <c r="R130" s="35" t="s">
        <v>558</v>
      </c>
      <c r="S130" s="35" t="s">
        <v>580</v>
      </c>
      <c r="T130" s="35" t="s">
        <v>581</v>
      </c>
      <c r="U130" s="35" t="s">
        <v>582</v>
      </c>
      <c r="V130" s="35" t="s">
        <v>583</v>
      </c>
      <c r="W130" s="35" t="s">
        <v>559</v>
      </c>
      <c r="X130" s="35" t="s">
        <v>584</v>
      </c>
      <c r="Y130" s="35" t="s">
        <v>585</v>
      </c>
      <c r="Z130" s="35" t="s">
        <v>586</v>
      </c>
      <c r="AA130" s="35" t="s">
        <v>587</v>
      </c>
      <c r="AB130" s="35" t="s">
        <v>560</v>
      </c>
      <c r="AC130" s="35" t="s">
        <v>588</v>
      </c>
      <c r="AD130" s="35" t="s">
        <v>589</v>
      </c>
      <c r="AE130" s="35" t="s">
        <v>590</v>
      </c>
      <c r="AF130" s="35" t="s">
        <v>591</v>
      </c>
      <c r="AG130" s="35" t="s">
        <v>561</v>
      </c>
      <c r="AH130" s="35"/>
      <c r="AI130" s="35"/>
      <c r="AJ130" s="35"/>
      <c r="AK130" s="35"/>
      <c r="AL130" s="35"/>
      <c r="AM130" s="35"/>
      <c r="AN130" s="35"/>
    </row>
    <row r="131" spans="1:40">
      <c r="A131" s="35" t="s">
        <v>388</v>
      </c>
      <c r="B131" s="368">
        <v>118.31800019705035</v>
      </c>
      <c r="C131" s="368">
        <v>107.44112247545156</v>
      </c>
      <c r="D131" s="368">
        <v>109.25810993430794</v>
      </c>
      <c r="E131" s="368">
        <v>109.85365739646686</v>
      </c>
      <c r="F131" s="368">
        <v>111.50551421630099</v>
      </c>
      <c r="G131" s="368">
        <v>113.60039926689363</v>
      </c>
      <c r="H131" s="368">
        <v>116.4030653016424</v>
      </c>
      <c r="I131" s="368">
        <v>120.02703815492215</v>
      </c>
      <c r="J131" s="368">
        <v>123.18463652847295</v>
      </c>
      <c r="K131" s="368">
        <v>129.89357852607372</v>
      </c>
      <c r="L131" s="368">
        <v>134.24449765461446</v>
      </c>
      <c r="M131" s="368">
        <v>137.18299799624225</v>
      </c>
      <c r="N131" s="368">
        <v>139.82750138692586</v>
      </c>
      <c r="O131" s="368">
        <v>142.75351279237003</v>
      </c>
      <c r="P131" s="368">
        <v>146.44490096549731</v>
      </c>
      <c r="Q131" s="368">
        <v>150.82196993511849</v>
      </c>
      <c r="R131" s="368">
        <v>160.95960202419013</v>
      </c>
      <c r="S131" s="368">
        <v>170.12270783624274</v>
      </c>
      <c r="T131" s="368">
        <v>174.53563845501969</v>
      </c>
      <c r="U131" s="368">
        <v>179.9471545256539</v>
      </c>
      <c r="V131" s="368">
        <v>185.08006216179297</v>
      </c>
      <c r="W131" s="368">
        <v>191.83508460145327</v>
      </c>
      <c r="X131" s="368">
        <v>189.53511835592309</v>
      </c>
      <c r="Y131" s="368">
        <v>190.60607812602109</v>
      </c>
      <c r="Z131" s="368">
        <v>195.23118102724658</v>
      </c>
      <c r="AA131" s="368">
        <v>200.99131889945204</v>
      </c>
      <c r="AB131" s="368">
        <v>207.21036296870062</v>
      </c>
      <c r="AC131" s="368">
        <v>213.25476046673452</v>
      </c>
      <c r="AD131" s="368">
        <v>213.90206838705507</v>
      </c>
      <c r="AE131" s="368">
        <v>219.91792270879967</v>
      </c>
      <c r="AF131" s="368">
        <v>222.71329973855444</v>
      </c>
      <c r="AG131" s="368">
        <v>225.69573456542935</v>
      </c>
    </row>
    <row r="132" spans="1:40">
      <c r="A132" s="35" t="s">
        <v>712</v>
      </c>
      <c r="B132" s="197">
        <v>9.105219638317962</v>
      </c>
      <c r="C132" s="197">
        <v>8.6711604919403165</v>
      </c>
      <c r="D132" s="197">
        <v>8.7417756509500997</v>
      </c>
      <c r="E132" s="35">
        <v>8.8582998472749175</v>
      </c>
      <c r="F132" s="197">
        <v>8.9558774955620972</v>
      </c>
      <c r="G132" s="179">
        <v>9.0568431711112076</v>
      </c>
      <c r="H132" s="179">
        <v>9.1566121267658556</v>
      </c>
      <c r="I132" s="368">
        <v>9.2424092687145674</v>
      </c>
      <c r="J132" s="368">
        <v>9.34080207803866</v>
      </c>
      <c r="K132" s="368">
        <v>9.3656791334933747</v>
      </c>
      <c r="L132" s="368">
        <v>9.4168685780364072</v>
      </c>
      <c r="M132" s="368">
        <v>9.5098624953834907</v>
      </c>
      <c r="N132" s="368">
        <v>8.346432114155709</v>
      </c>
      <c r="O132" s="368">
        <v>7.7064344440729453</v>
      </c>
      <c r="P132" s="368">
        <v>7.6912046812181618</v>
      </c>
      <c r="Q132" s="368">
        <v>7.8302088569704873</v>
      </c>
      <c r="R132" s="368">
        <v>8.0024164407161678</v>
      </c>
      <c r="S132" s="368">
        <v>8.1918329825639393</v>
      </c>
      <c r="T132" s="368">
        <v>8.4002216750999317</v>
      </c>
      <c r="U132" s="368">
        <v>8.6065776639209872</v>
      </c>
      <c r="V132" s="368">
        <v>8.8248272104100209</v>
      </c>
      <c r="W132" s="368">
        <v>9.0536671266726607</v>
      </c>
      <c r="X132" s="368">
        <v>9.3659416858316451</v>
      </c>
      <c r="Y132" s="368">
        <v>9.6773269712285757</v>
      </c>
      <c r="Z132" s="368">
        <v>10.001442389001056</v>
      </c>
      <c r="AA132" s="368">
        <v>10.341057366033787</v>
      </c>
      <c r="AB132" s="368">
        <v>10.703086637305075</v>
      </c>
      <c r="AC132" s="368">
        <v>11.880837692742963</v>
      </c>
      <c r="AD132" s="368">
        <v>13.010068335175934</v>
      </c>
      <c r="AE132" s="368">
        <v>14.120092585832598</v>
      </c>
      <c r="AF132" s="368">
        <v>15.288304549931254</v>
      </c>
      <c r="AG132" s="368">
        <v>16.474762987567711</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639</v>
      </c>
      <c r="B163" s="35" t="s">
        <v>4</v>
      </c>
      <c r="C163" s="35" t="s">
        <v>640</v>
      </c>
      <c r="D163" s="35" t="s">
        <v>641</v>
      </c>
      <c r="E163" s="35" t="s">
        <v>661</v>
      </c>
      <c r="F163" s="274"/>
      <c r="G163" s="274"/>
      <c r="H163" s="274"/>
      <c r="I163" s="274"/>
      <c r="J163" s="274"/>
      <c r="K163" s="274"/>
      <c r="L163" s="274"/>
      <c r="M163" s="274"/>
    </row>
    <row r="164" spans="1:13">
      <c r="A164" s="185">
        <v>-1</v>
      </c>
      <c r="B164" s="185">
        <v>-1</v>
      </c>
      <c r="C164" s="185">
        <v>-1</v>
      </c>
      <c r="D164" s="185">
        <v>1</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61" workbookViewId="0">
      <selection activeCell="C88" sqref="C88:I89"/>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608</v>
      </c>
      <c r="C5" s="275">
        <v>2012</v>
      </c>
      <c r="D5" s="275">
        <v>2013</v>
      </c>
      <c r="E5" s="275">
        <v>2014</v>
      </c>
      <c r="F5" s="275">
        <v>2015</v>
      </c>
      <c r="G5" s="275">
        <v>2016</v>
      </c>
      <c r="H5" s="275">
        <v>2017</v>
      </c>
      <c r="I5" s="275">
        <v>2018</v>
      </c>
      <c r="J5" s="275">
        <v>2019</v>
      </c>
      <c r="K5" s="275">
        <v>2020</v>
      </c>
      <c r="L5" s="275">
        <v>2021</v>
      </c>
      <c r="M5" s="275">
        <v>2022</v>
      </c>
      <c r="N5" s="275">
        <v>2023</v>
      </c>
      <c r="O5" s="275">
        <v>2024</v>
      </c>
      <c r="P5" s="275">
        <v>2025</v>
      </c>
      <c r="Q5" s="275">
        <v>2026</v>
      </c>
      <c r="R5" s="275">
        <v>2027</v>
      </c>
      <c r="S5" s="275">
        <v>2028</v>
      </c>
      <c r="T5" s="275">
        <v>2029</v>
      </c>
      <c r="U5" s="275">
        <v>2030</v>
      </c>
      <c r="V5" s="275">
        <v>2031</v>
      </c>
      <c r="W5" s="275">
        <v>2032</v>
      </c>
      <c r="X5" s="275">
        <v>2033</v>
      </c>
      <c r="Y5" s="275">
        <v>2034</v>
      </c>
      <c r="Z5" s="275">
        <v>2035</v>
      </c>
      <c r="AA5" s="275">
        <v>2036</v>
      </c>
      <c r="AB5" s="275">
        <v>2037</v>
      </c>
      <c r="AC5" s="275">
        <v>2038</v>
      </c>
      <c r="AD5" s="275">
        <v>2039</v>
      </c>
      <c r="AE5" s="275">
        <v>2040</v>
      </c>
      <c r="AF5" s="275">
        <v>2045</v>
      </c>
      <c r="AG5" s="275">
        <v>2050</v>
      </c>
      <c r="AN5" s="5"/>
    </row>
    <row r="6" spans="1:41">
      <c r="A6" t="s">
        <v>609</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0">
        <v>96.797279590965346</v>
      </c>
      <c r="D7" s="330">
        <v>101.32801029182565</v>
      </c>
      <c r="E7" s="330">
        <v>105.4512845971946</v>
      </c>
      <c r="F7" s="330">
        <v>104.03295587682055</v>
      </c>
      <c r="G7" s="330">
        <v>102.86973222443167</v>
      </c>
      <c r="H7" s="330">
        <v>106.45368114150588</v>
      </c>
      <c r="I7" s="330">
        <v>104.83293209544796</v>
      </c>
      <c r="J7" s="330">
        <v>103.19</v>
      </c>
      <c r="K7" s="330">
        <v>101.98</v>
      </c>
      <c r="L7" s="10">
        <f t="shared" ref="L7:AG7" si="1">L45/K45*K7</f>
        <v>104.65680251786644</v>
      </c>
      <c r="M7" s="10">
        <f t="shared" si="1"/>
        <v>106.89120917553596</v>
      </c>
      <c r="N7" s="10">
        <f t="shared" si="1"/>
        <v>108.95049059299457</v>
      </c>
      <c r="O7" s="10">
        <f t="shared" si="1"/>
        <v>110.96776581832023</v>
      </c>
      <c r="P7" s="10">
        <f t="shared" si="1"/>
        <v>113.01949986702266</v>
      </c>
      <c r="Q7" s="10">
        <f t="shared" si="1"/>
        <v>114.81818296788092</v>
      </c>
      <c r="R7" s="10">
        <f t="shared" si="1"/>
        <v>116.50622764524209</v>
      </c>
      <c r="S7" s="10">
        <f t="shared" si="1"/>
        <v>119.92108200760221</v>
      </c>
      <c r="T7" s="10">
        <f t="shared" si="1"/>
        <v>122.8431668606424</v>
      </c>
      <c r="U7" s="10">
        <f t="shared" si="1"/>
        <v>125.29240517338864</v>
      </c>
      <c r="V7" s="10">
        <f t="shared" si="1"/>
        <v>127.45658958826409</v>
      </c>
      <c r="W7" s="10">
        <f t="shared" si="1"/>
        <v>129.76017392680333</v>
      </c>
      <c r="X7" s="10">
        <f t="shared" si="1"/>
        <v>132.30202682663446</v>
      </c>
      <c r="Y7" s="10">
        <f t="shared" si="1"/>
        <v>134.87218148395885</v>
      </c>
      <c r="Z7" s="10">
        <f t="shared" si="1"/>
        <v>139.40726337340919</v>
      </c>
      <c r="AA7" s="10">
        <f t="shared" si="1"/>
        <v>144.84550602976549</v>
      </c>
      <c r="AB7" s="10">
        <f t="shared" si="1"/>
        <v>148.34379495120945</v>
      </c>
      <c r="AC7" s="10">
        <f t="shared" si="1"/>
        <v>151.33456722381626</v>
      </c>
      <c r="AD7" s="10">
        <f t="shared" si="1"/>
        <v>154.03059926045628</v>
      </c>
      <c r="AE7" s="10">
        <f t="shared" si="1"/>
        <v>157.05536124385861</v>
      </c>
      <c r="AF7" s="10">
        <f t="shared" si="1"/>
        <v>168.95013506954149</v>
      </c>
      <c r="AG7" s="10">
        <f t="shared" si="1"/>
        <v>172.1383862073769</v>
      </c>
      <c r="AH7" s="126"/>
      <c r="AI7" s="126"/>
      <c r="AJ7" s="126"/>
      <c r="AK7" s="126"/>
      <c r="AL7" s="126"/>
      <c r="AM7" s="126"/>
      <c r="AO7">
        <v>1</v>
      </c>
    </row>
    <row r="8" spans="1:41">
      <c r="A8" s="134" t="s">
        <v>4</v>
      </c>
      <c r="B8" s="4">
        <f>B7+1</f>
        <v>2</v>
      </c>
      <c r="C8" s="330">
        <v>2420.5059603282948</v>
      </c>
      <c r="D8" s="330">
        <v>2489.1047071827661</v>
      </c>
      <c r="E8" s="330">
        <v>2551.5982527371866</v>
      </c>
      <c r="F8" s="330">
        <v>2595.1630396206046</v>
      </c>
      <c r="G8" s="330">
        <v>2628.6516711665686</v>
      </c>
      <c r="H8" s="330">
        <v>2667.1308637985835</v>
      </c>
      <c r="I8" s="330">
        <v>2710.4237502366891</v>
      </c>
      <c r="J8" s="330">
        <v>2746.44</v>
      </c>
      <c r="K8" s="330">
        <v>2570.58</v>
      </c>
      <c r="L8" s="10">
        <f t="shared" ref="L8:AG8" si="2">L46/K46*K8</f>
        <v>2661.8282890728001</v>
      </c>
      <c r="M8" s="10">
        <f t="shared" si="2"/>
        <v>2730.9688602791343</v>
      </c>
      <c r="N8" s="10">
        <f t="shared" si="2"/>
        <v>2799.3450264221674</v>
      </c>
      <c r="O8" s="10">
        <f t="shared" si="2"/>
        <v>2869.9411398529041</v>
      </c>
      <c r="P8" s="10">
        <f t="shared" si="2"/>
        <v>2939.9990633907764</v>
      </c>
      <c r="Q8" s="10">
        <f t="shared" si="2"/>
        <v>3003.9477297045341</v>
      </c>
      <c r="R8" s="10">
        <f t="shared" si="2"/>
        <v>3067.3890117280257</v>
      </c>
      <c r="S8" s="10">
        <f t="shared" si="2"/>
        <v>3132.4934995160929</v>
      </c>
      <c r="T8" s="10">
        <f t="shared" si="2"/>
        <v>3202.9416169825877</v>
      </c>
      <c r="U8" s="10">
        <f t="shared" si="2"/>
        <v>3280.0697166662976</v>
      </c>
      <c r="V8" s="10">
        <f t="shared" si="2"/>
        <v>3358.3659966177606</v>
      </c>
      <c r="W8" s="10">
        <f t="shared" si="2"/>
        <v>3448.5147035440386</v>
      </c>
      <c r="X8" s="10">
        <f t="shared" si="2"/>
        <v>3551.7490366725051</v>
      </c>
      <c r="Y8" s="10">
        <f t="shared" si="2"/>
        <v>3661.8410331936902</v>
      </c>
      <c r="Z8" s="10">
        <f t="shared" si="2"/>
        <v>3766.0057344841957</v>
      </c>
      <c r="AA8" s="10">
        <f t="shared" si="2"/>
        <v>3875.6074880063047</v>
      </c>
      <c r="AB8" s="10">
        <f t="shared" si="2"/>
        <v>3981.866732601201</v>
      </c>
      <c r="AC8" s="10">
        <f t="shared" si="2"/>
        <v>4090.4348832237415</v>
      </c>
      <c r="AD8" s="10">
        <f t="shared" si="2"/>
        <v>4208.5239943388642</v>
      </c>
      <c r="AE8" s="10">
        <f t="shared" si="2"/>
        <v>4326.8374299673851</v>
      </c>
      <c r="AF8" s="10">
        <f t="shared" si="2"/>
        <v>4938.1453430575993</v>
      </c>
      <c r="AG8" s="10">
        <f t="shared" si="2"/>
        <v>5412.3501099740624</v>
      </c>
      <c r="AH8" s="126"/>
      <c r="AI8" s="126"/>
      <c r="AJ8" s="126"/>
      <c r="AK8" s="126"/>
      <c r="AL8" s="126"/>
      <c r="AM8" s="126"/>
      <c r="AO8">
        <f>AO7+1</f>
        <v>2</v>
      </c>
    </row>
    <row r="9" spans="1:41">
      <c r="A9" s="134" t="s">
        <v>525</v>
      </c>
      <c r="B9" s="185">
        <f t="shared" ref="B9:B37" si="3">B8+1</f>
        <v>3</v>
      </c>
      <c r="C9" s="330">
        <v>72.107894835057621</v>
      </c>
      <c r="D9" s="330">
        <v>74.266300997437128</v>
      </c>
      <c r="E9" s="330">
        <v>75.801027741220466</v>
      </c>
      <c r="F9" s="330">
        <v>76.644854367250801</v>
      </c>
      <c r="G9" s="330">
        <v>77.466834349241523</v>
      </c>
      <c r="H9" s="330">
        <v>78.131791577197461</v>
      </c>
      <c r="I9" s="330">
        <v>79.016580660802092</v>
      </c>
      <c r="J9" s="330">
        <v>78.849999999999994</v>
      </c>
      <c r="K9" s="330">
        <v>77.7</v>
      </c>
      <c r="L9" s="10">
        <f t="shared" ref="L9:AG9" si="4">L47/K47*K9</f>
        <v>76.701918726123026</v>
      </c>
      <c r="M9" s="10">
        <f t="shared" si="4"/>
        <v>77.168655891993652</v>
      </c>
      <c r="N9" s="10">
        <f t="shared" si="4"/>
        <v>77.926450844710246</v>
      </c>
      <c r="O9" s="10">
        <f t="shared" si="4"/>
        <v>78.631189153504735</v>
      </c>
      <c r="P9" s="10">
        <f t="shared" si="4"/>
        <v>79.357216378140322</v>
      </c>
      <c r="Q9" s="10">
        <f t="shared" si="4"/>
        <v>79.969561313848601</v>
      </c>
      <c r="R9" s="10">
        <f t="shared" si="4"/>
        <v>80.656513046445909</v>
      </c>
      <c r="S9" s="10">
        <f t="shared" si="4"/>
        <v>81.696890878403806</v>
      </c>
      <c r="T9" s="10">
        <f t="shared" si="4"/>
        <v>82.100651721116606</v>
      </c>
      <c r="U9" s="10">
        <f t="shared" si="4"/>
        <v>82.718763267498147</v>
      </c>
      <c r="V9" s="10">
        <f t="shared" si="4"/>
        <v>83.514674916713773</v>
      </c>
      <c r="W9" s="10">
        <f t="shared" si="4"/>
        <v>83.926327206641176</v>
      </c>
      <c r="X9" s="10">
        <f t="shared" si="4"/>
        <v>84.829402212242655</v>
      </c>
      <c r="Y9" s="10">
        <f t="shared" si="4"/>
        <v>85.873420877431641</v>
      </c>
      <c r="Z9" s="10">
        <f t="shared" si="4"/>
        <v>67.186334083364272</v>
      </c>
      <c r="AA9" s="10">
        <f t="shared" si="4"/>
        <v>51.482485333048764</v>
      </c>
      <c r="AB9" s="10">
        <f t="shared" si="4"/>
        <v>49.578431184346599</v>
      </c>
      <c r="AC9" s="10">
        <f t="shared" si="4"/>
        <v>50.861807724258945</v>
      </c>
      <c r="AD9" s="10">
        <f t="shared" si="4"/>
        <v>52.512673184696553</v>
      </c>
      <c r="AE9" s="10">
        <f t="shared" si="4"/>
        <v>51.382529832664247</v>
      </c>
      <c r="AF9" s="10">
        <f t="shared" si="4"/>
        <v>56.021082402120015</v>
      </c>
      <c r="AG9" s="10">
        <f t="shared" si="4"/>
        <v>60.04774777320749</v>
      </c>
      <c r="AH9" s="126"/>
      <c r="AI9" s="126"/>
      <c r="AJ9" s="126"/>
      <c r="AK9" s="126"/>
      <c r="AL9" s="126"/>
      <c r="AM9" s="126"/>
      <c r="AO9" s="4">
        <f t="shared" ref="AO9:AO25" si="5">AO8+1</f>
        <v>3</v>
      </c>
    </row>
    <row r="10" spans="1:41" s="365" customFormat="1">
      <c r="A10" s="134" t="s">
        <v>712</v>
      </c>
      <c r="B10" s="365">
        <f t="shared" si="3"/>
        <v>4</v>
      </c>
      <c r="C10" s="330">
        <v>2.4554419284149018</v>
      </c>
      <c r="D10" s="330">
        <v>2.4807404210106916</v>
      </c>
      <c r="E10" s="330">
        <v>2.5000863271133542</v>
      </c>
      <c r="F10" s="330">
        <v>2.4936376917457999</v>
      </c>
      <c r="G10" s="330">
        <v>2.4903306992496184</v>
      </c>
      <c r="H10" s="330">
        <v>2.5025665714854908</v>
      </c>
      <c r="I10" s="330">
        <v>2.5113301016003717</v>
      </c>
      <c r="J10" s="330">
        <v>2.4900000000000002</v>
      </c>
      <c r="K10" s="330">
        <v>2.36</v>
      </c>
      <c r="L10" s="10">
        <f t="shared" ref="L10:AG10" si="6">L48/K48*K10</f>
        <v>2.3606249060472342</v>
      </c>
      <c r="M10" s="10">
        <f t="shared" si="6"/>
        <v>2.393755367583994</v>
      </c>
      <c r="N10" s="10">
        <f t="shared" si="6"/>
        <v>2.4182248837643692</v>
      </c>
      <c r="O10" s="10">
        <f t="shared" si="6"/>
        <v>2.4431509351054705</v>
      </c>
      <c r="P10" s="10">
        <f t="shared" si="6"/>
        <v>2.4674323024526559</v>
      </c>
      <c r="Q10" s="10">
        <f t="shared" si="6"/>
        <v>2.4969070134174101</v>
      </c>
      <c r="R10" s="10">
        <f t="shared" si="6"/>
        <v>2.5267223451474763</v>
      </c>
      <c r="S10" s="10">
        <f t="shared" si="6"/>
        <v>2.4897767734332938</v>
      </c>
      <c r="T10" s="10">
        <f t="shared" si="6"/>
        <v>2.4918757155488573</v>
      </c>
      <c r="U10" s="10">
        <f t="shared" si="6"/>
        <v>2.5180449771569502</v>
      </c>
      <c r="V10" s="10">
        <f t="shared" si="6"/>
        <v>2.5480197811495868</v>
      </c>
      <c r="W10" s="10">
        <f t="shared" si="6"/>
        <v>2.5671069428202777</v>
      </c>
      <c r="X10" s="10">
        <f t="shared" si="6"/>
        <v>2.6013396191307332</v>
      </c>
      <c r="Y10" s="10">
        <f t="shared" si="6"/>
        <v>2.642424626669158</v>
      </c>
      <c r="Z10" s="10">
        <f t="shared" si="6"/>
        <v>2.1885482211691412</v>
      </c>
      <c r="AA10" s="10">
        <f t="shared" si="6"/>
        <v>1.8110033376988195</v>
      </c>
      <c r="AB10" s="10">
        <f t="shared" si="6"/>
        <v>1.7808737363175757</v>
      </c>
      <c r="AC10" s="10">
        <f t="shared" si="6"/>
        <v>1.8355743999302283</v>
      </c>
      <c r="AD10" s="10">
        <f t="shared" si="6"/>
        <v>1.894983351562612</v>
      </c>
      <c r="AE10" s="10">
        <f t="shared" si="6"/>
        <v>1.8930294346422474</v>
      </c>
      <c r="AF10" s="10">
        <f t="shared" si="6"/>
        <v>2.0337437309676103</v>
      </c>
      <c r="AG10" s="10">
        <f t="shared" si="6"/>
        <v>2.1742138637023536</v>
      </c>
      <c r="AH10" s="126"/>
      <c r="AI10" s="126"/>
      <c r="AJ10" s="126"/>
      <c r="AK10" s="126"/>
      <c r="AL10" s="126"/>
      <c r="AM10" s="126"/>
      <c r="AO10" s="365">
        <f t="shared" si="5"/>
        <v>4</v>
      </c>
    </row>
    <row r="11" spans="1:41">
      <c r="A11" s="134" t="s">
        <v>522</v>
      </c>
      <c r="B11" s="365">
        <f t="shared" si="3"/>
        <v>5</v>
      </c>
      <c r="C11" s="330">
        <v>138.08343097582718</v>
      </c>
      <c r="D11" s="330">
        <v>143.16360238477418</v>
      </c>
      <c r="E11" s="330">
        <v>146.98438355117329</v>
      </c>
      <c r="F11" s="330">
        <v>148.78204922418408</v>
      </c>
      <c r="G11" s="330">
        <v>151.86270236184362</v>
      </c>
      <c r="H11" s="330">
        <v>153.55950890468549</v>
      </c>
      <c r="I11" s="330">
        <v>155.74281242834212</v>
      </c>
      <c r="J11" s="330">
        <v>155.24</v>
      </c>
      <c r="K11" s="330">
        <v>152.88999999999999</v>
      </c>
      <c r="L11" s="10">
        <f t="shared" ref="L11:AG11" si="7">L49/K49*K11</f>
        <v>159.38495907860559</v>
      </c>
      <c r="M11" s="10">
        <f t="shared" si="7"/>
        <v>164.96544173716134</v>
      </c>
      <c r="N11" s="10">
        <f t="shared" si="7"/>
        <v>170.15989008263983</v>
      </c>
      <c r="O11" s="10">
        <f t="shared" si="7"/>
        <v>175.29304177450703</v>
      </c>
      <c r="P11" s="10">
        <f t="shared" si="7"/>
        <v>180.33414551211175</v>
      </c>
      <c r="Q11" s="10">
        <f t="shared" si="7"/>
        <v>184.63353729373597</v>
      </c>
      <c r="R11" s="10">
        <f t="shared" si="7"/>
        <v>188.83149070547941</v>
      </c>
      <c r="S11" s="10">
        <f t="shared" si="7"/>
        <v>196.24914176341508</v>
      </c>
      <c r="T11" s="10">
        <f t="shared" si="7"/>
        <v>201.81139648083513</v>
      </c>
      <c r="U11" s="10">
        <f t="shared" si="7"/>
        <v>206.5485592634694</v>
      </c>
      <c r="V11" s="10">
        <f t="shared" si="7"/>
        <v>210.89880599760934</v>
      </c>
      <c r="W11" s="10">
        <f t="shared" si="7"/>
        <v>215.7033824273127</v>
      </c>
      <c r="X11" s="10">
        <f t="shared" si="7"/>
        <v>221.0268979358633</v>
      </c>
      <c r="Y11" s="10">
        <f t="shared" si="7"/>
        <v>226.42703144452679</v>
      </c>
      <c r="Z11" s="10">
        <f t="shared" si="7"/>
        <v>237.08619903000653</v>
      </c>
      <c r="AA11" s="10">
        <f t="shared" si="7"/>
        <v>249.05448384871164</v>
      </c>
      <c r="AB11" s="10">
        <f t="shared" si="7"/>
        <v>255.58104965677421</v>
      </c>
      <c r="AC11" s="10">
        <f t="shared" si="7"/>
        <v>260.90782958268977</v>
      </c>
      <c r="AD11" s="10">
        <f t="shared" si="7"/>
        <v>265.33851015409471</v>
      </c>
      <c r="AE11" s="10">
        <f t="shared" si="7"/>
        <v>270.93209818601446</v>
      </c>
      <c r="AF11" s="10">
        <f t="shared" si="7"/>
        <v>291.79832624156796</v>
      </c>
      <c r="AG11" s="10">
        <f t="shared" si="7"/>
        <v>296.08710325899881</v>
      </c>
      <c r="AH11" s="126"/>
      <c r="AI11" s="126"/>
      <c r="AJ11" s="126"/>
      <c r="AK11" s="126"/>
      <c r="AL11" s="126"/>
      <c r="AM11" s="126"/>
      <c r="AO11" s="4">
        <f>AO9+1</f>
        <v>4</v>
      </c>
    </row>
    <row r="12" spans="1:41">
      <c r="A12" s="134" t="s">
        <v>598</v>
      </c>
      <c r="B12" s="365">
        <f t="shared" si="3"/>
        <v>6</v>
      </c>
      <c r="C12" s="330">
        <v>0.14875454246747444</v>
      </c>
      <c r="D12" s="330">
        <v>0.12</v>
      </c>
      <c r="E12" s="330">
        <v>0.12</v>
      </c>
      <c r="F12" s="330">
        <v>0.12</v>
      </c>
      <c r="G12" s="330">
        <v>0.12</v>
      </c>
      <c r="H12" s="330">
        <v>0.12</v>
      </c>
      <c r="I12" s="330">
        <v>0.12</v>
      </c>
      <c r="J12" s="330">
        <v>0.12</v>
      </c>
      <c r="K12" s="330">
        <v>0.12</v>
      </c>
      <c r="L12" s="10">
        <f t="shared" ref="L12:AG12" si="8">L50/K50*K12</f>
        <v>0.1598969400208228</v>
      </c>
      <c r="M12" s="10">
        <f t="shared" si="8"/>
        <v>0.21234243361190661</v>
      </c>
      <c r="N12" s="10">
        <f t="shared" si="8"/>
        <v>0.27577544910598106</v>
      </c>
      <c r="O12" s="10">
        <f t="shared" si="8"/>
        <v>0.36162104746861101</v>
      </c>
      <c r="P12" s="10">
        <f t="shared" si="8"/>
        <v>0.47450632042678137</v>
      </c>
      <c r="Q12" s="10">
        <f t="shared" si="8"/>
        <v>0.62258027493564472</v>
      </c>
      <c r="R12" s="10">
        <f t="shared" si="8"/>
        <v>0.81826522113702493</v>
      </c>
      <c r="S12" s="10">
        <f t="shared" si="8"/>
        <v>1.1041773500597518</v>
      </c>
      <c r="T12" s="10">
        <f t="shared" si="8"/>
        <v>1.4827939522482583</v>
      </c>
      <c r="U12" s="10">
        <f t="shared" si="8"/>
        <v>1.9549689874507761</v>
      </c>
      <c r="V12" s="10">
        <f t="shared" si="8"/>
        <v>0.3880437018696426</v>
      </c>
      <c r="W12" s="10">
        <f t="shared" si="8"/>
        <v>0.84802317233909452</v>
      </c>
      <c r="X12" s="10">
        <f t="shared" si="8"/>
        <v>1.274718068019429</v>
      </c>
      <c r="Y12" s="10">
        <f t="shared" si="8"/>
        <v>1.7227012697133519</v>
      </c>
      <c r="Z12" s="10">
        <f t="shared" si="8"/>
        <v>2.3771964740653888</v>
      </c>
      <c r="AA12" s="10">
        <f t="shared" si="8"/>
        <v>3.978033101369765</v>
      </c>
      <c r="AB12" s="10">
        <f t="shared" si="8"/>
        <v>6.4867027991582269</v>
      </c>
      <c r="AC12" s="10">
        <f t="shared" si="8"/>
        <v>7.9459489262607983</v>
      </c>
      <c r="AD12" s="10">
        <f t="shared" si="8"/>
        <v>9.4051950533633661</v>
      </c>
      <c r="AE12" s="10">
        <f t="shared" si="8"/>
        <v>10.86444118046593</v>
      </c>
      <c r="AF12" s="10">
        <f t="shared" si="8"/>
        <v>14.045359028845558</v>
      </c>
      <c r="AG12" s="10">
        <f t="shared" si="8"/>
        <v>28.857222706466995</v>
      </c>
      <c r="AH12" s="126"/>
      <c r="AI12" s="126"/>
      <c r="AJ12" s="126"/>
      <c r="AK12" s="126"/>
      <c r="AL12" s="126"/>
      <c r="AM12" s="126"/>
      <c r="AO12" s="4">
        <f t="shared" si="5"/>
        <v>5</v>
      </c>
    </row>
    <row r="13" spans="1:41" s="368" customFormat="1">
      <c r="A13" s="134" t="s">
        <v>720</v>
      </c>
      <c r="B13" s="368">
        <f t="shared" si="3"/>
        <v>7</v>
      </c>
      <c r="C13" s="330">
        <v>0.28999999999999998</v>
      </c>
      <c r="D13" s="330">
        <v>0.28999999999999998</v>
      </c>
      <c r="E13" s="330">
        <v>0.28999999999999998</v>
      </c>
      <c r="F13" s="330">
        <v>0.28999999999999998</v>
      </c>
      <c r="G13" s="330">
        <v>0.28999999999999998</v>
      </c>
      <c r="H13" s="330">
        <v>0.28999999999999998</v>
      </c>
      <c r="I13" s="330">
        <v>0.28999999999999998</v>
      </c>
      <c r="J13" s="330">
        <v>0.28999999999999998</v>
      </c>
      <c r="K13" s="330">
        <v>0.28999999999999998</v>
      </c>
      <c r="L13" s="10">
        <f t="shared" ref="L13:AG13" si="9">L53/K53*K13</f>
        <v>0.29275050332500946</v>
      </c>
      <c r="M13" s="10">
        <f t="shared" si="9"/>
        <v>0.29365202593425194</v>
      </c>
      <c r="N13" s="10">
        <f t="shared" si="9"/>
        <v>0.29615255925012468</v>
      </c>
      <c r="O13" s="10">
        <f t="shared" si="9"/>
        <v>0.2993237359520235</v>
      </c>
      <c r="P13" s="10">
        <f t="shared" si="9"/>
        <v>0.30356633113884968</v>
      </c>
      <c r="Q13" s="10">
        <f t="shared" si="9"/>
        <v>0.30905219695157454</v>
      </c>
      <c r="R13" s="10">
        <f t="shared" si="9"/>
        <v>0.31383207849845235</v>
      </c>
      <c r="S13" s="10">
        <f t="shared" si="9"/>
        <v>0.32398788182100857</v>
      </c>
      <c r="T13" s="10">
        <f t="shared" si="9"/>
        <v>0.33057417798478655</v>
      </c>
      <c r="U13" s="10">
        <f t="shared" si="9"/>
        <v>0.33502239523625615</v>
      </c>
      <c r="V13" s="10">
        <f t="shared" si="9"/>
        <v>0.33902556836418313</v>
      </c>
      <c r="W13" s="10">
        <f t="shared" si="9"/>
        <v>0.34345488022347093</v>
      </c>
      <c r="X13" s="10">
        <f t="shared" si="9"/>
        <v>0.34904279740726785</v>
      </c>
      <c r="Y13" s="10">
        <f t="shared" si="9"/>
        <v>0.35566867844791977</v>
      </c>
      <c r="Z13" s="10">
        <f t="shared" si="9"/>
        <v>0.3710147341583232</v>
      </c>
      <c r="AA13" s="10">
        <f t="shared" si="9"/>
        <v>0.38488558003599771</v>
      </c>
      <c r="AB13" s="10">
        <f t="shared" si="9"/>
        <v>0.3915657474090965</v>
      </c>
      <c r="AC13" s="10">
        <f t="shared" si="9"/>
        <v>0.3997575447014069</v>
      </c>
      <c r="AD13" s="10">
        <f t="shared" si="9"/>
        <v>0.40752759256351656</v>
      </c>
      <c r="AE13" s="10">
        <f t="shared" si="9"/>
        <v>0.41775315113313566</v>
      </c>
      <c r="AF13" s="10">
        <f t="shared" si="9"/>
        <v>0.44102780504774075</v>
      </c>
      <c r="AG13" s="10">
        <f t="shared" si="9"/>
        <v>0.46901042858925907</v>
      </c>
      <c r="AH13" s="126"/>
      <c r="AI13" s="126"/>
      <c r="AJ13" s="126"/>
      <c r="AK13" s="126"/>
      <c r="AL13" s="126"/>
      <c r="AM13" s="126"/>
      <c r="AO13" s="368">
        <f t="shared" si="5"/>
        <v>6</v>
      </c>
    </row>
    <row r="14" spans="1:41" s="368" customFormat="1">
      <c r="A14" s="134" t="s">
        <v>721</v>
      </c>
      <c r="B14" s="368">
        <f t="shared" si="3"/>
        <v>8</v>
      </c>
      <c r="C14" s="330">
        <v>0.08</v>
      </c>
      <c r="D14" s="330">
        <v>0.08</v>
      </c>
      <c r="E14" s="330">
        <v>0.08</v>
      </c>
      <c r="F14" s="330">
        <v>0.08</v>
      </c>
      <c r="G14" s="330">
        <v>0.08</v>
      </c>
      <c r="H14" s="330">
        <v>0.08</v>
      </c>
      <c r="I14" s="330">
        <v>0.08</v>
      </c>
      <c r="J14" s="330">
        <v>0.08</v>
      </c>
      <c r="K14" s="330">
        <v>0.08</v>
      </c>
      <c r="L14" s="10">
        <f t="shared" ref="L14:AG14" si="10">L54/K54*K14</f>
        <v>8.1795808188611888E-2</v>
      </c>
      <c r="M14" s="10">
        <f t="shared" si="10"/>
        <v>8.2928338572832466E-2</v>
      </c>
      <c r="N14" s="10">
        <f t="shared" si="10"/>
        <v>8.4091671277256627E-2</v>
      </c>
      <c r="O14" s="10">
        <f t="shared" si="10"/>
        <v>8.5276493597522235E-2</v>
      </c>
      <c r="P14" s="10">
        <f t="shared" si="10"/>
        <v>8.6556036784795218E-2</v>
      </c>
      <c r="Q14" s="10">
        <f t="shared" si="10"/>
        <v>8.7721219517486362E-2</v>
      </c>
      <c r="R14" s="10">
        <f t="shared" si="10"/>
        <v>8.8853597061488501E-2</v>
      </c>
      <c r="S14" s="10">
        <f t="shared" si="10"/>
        <v>9.1534667275231879E-2</v>
      </c>
      <c r="T14" s="10">
        <f t="shared" si="10"/>
        <v>9.3440692204576112E-2</v>
      </c>
      <c r="U14" s="10">
        <f t="shared" si="10"/>
        <v>9.4895915119557403E-2</v>
      </c>
      <c r="V14" s="10">
        <f t="shared" si="10"/>
        <v>9.5733485690883607E-2</v>
      </c>
      <c r="W14" s="10">
        <f t="shared" si="10"/>
        <v>9.6640795685601785E-2</v>
      </c>
      <c r="X14" s="10">
        <f t="shared" si="10"/>
        <v>9.7685210516248969E-2</v>
      </c>
      <c r="Y14" s="10">
        <f t="shared" si="10"/>
        <v>9.871054035735681E-2</v>
      </c>
      <c r="Z14" s="10">
        <f t="shared" si="10"/>
        <v>0.10160745120520664</v>
      </c>
      <c r="AA14" s="10">
        <f t="shared" si="10"/>
        <v>0.10500242241359592</v>
      </c>
      <c r="AB14" s="10">
        <f t="shared" si="10"/>
        <v>0.10658944978971596</v>
      </c>
      <c r="AC14" s="10">
        <f t="shared" si="10"/>
        <v>0.10794390469799632</v>
      </c>
      <c r="AD14" s="10">
        <f t="shared" si="10"/>
        <v>0.10877772529732133</v>
      </c>
      <c r="AE14" s="10">
        <f t="shared" si="10"/>
        <v>0.1100546869684354</v>
      </c>
      <c r="AF14" s="10">
        <f t="shared" si="10"/>
        <v>0.11165732445435721</v>
      </c>
      <c r="AG14" s="10">
        <f t="shared" si="10"/>
        <v>0.10929248523693905</v>
      </c>
      <c r="AH14" s="126"/>
      <c r="AI14" s="126"/>
      <c r="AJ14" s="126"/>
      <c r="AK14" s="126"/>
      <c r="AL14" s="126"/>
      <c r="AM14" s="126"/>
      <c r="AO14" s="368">
        <f t="shared" si="5"/>
        <v>7</v>
      </c>
    </row>
    <row r="15" spans="1:41">
      <c r="A15" s="134" t="s">
        <v>388</v>
      </c>
      <c r="B15" s="365">
        <f>B12+1</f>
        <v>7</v>
      </c>
      <c r="C15" s="330">
        <v>19.344853564503961</v>
      </c>
      <c r="D15" s="330">
        <v>19.93389877641825</v>
      </c>
      <c r="E15" s="330">
        <v>20.313674916573973</v>
      </c>
      <c r="F15" s="330">
        <v>20.822458982202448</v>
      </c>
      <c r="G15" s="330">
        <v>20.887687708565075</v>
      </c>
      <c r="H15" s="330">
        <v>21.03698901557286</v>
      </c>
      <c r="I15" s="330">
        <v>21.050034760845385</v>
      </c>
      <c r="J15" s="330">
        <v>20.85</v>
      </c>
      <c r="K15" s="330">
        <v>19.82</v>
      </c>
      <c r="L15" s="10">
        <f t="shared" ref="L15:AG15" si="11">L53/K53*K15</f>
        <v>20.00798267552306</v>
      </c>
      <c r="M15" s="10">
        <f t="shared" si="11"/>
        <v>20.069597082816806</v>
      </c>
      <c r="N15" s="10">
        <f t="shared" si="11"/>
        <v>20.240495601163698</v>
      </c>
      <c r="O15" s="10">
        <f t="shared" si="11"/>
        <v>20.457229126100366</v>
      </c>
      <c r="P15" s="10">
        <f t="shared" si="11"/>
        <v>20.747188562662075</v>
      </c>
      <c r="Q15" s="10">
        <f t="shared" si="11"/>
        <v>21.122119115793822</v>
      </c>
      <c r="R15" s="10">
        <f t="shared" si="11"/>
        <v>21.448799295997677</v>
      </c>
      <c r="S15" s="10">
        <f t="shared" si="11"/>
        <v>22.142895923077209</v>
      </c>
      <c r="T15" s="10">
        <f t="shared" si="11"/>
        <v>22.593035198822314</v>
      </c>
      <c r="U15" s="10">
        <f t="shared" si="11"/>
        <v>22.897047839939994</v>
      </c>
      <c r="V15" s="10">
        <f t="shared" si="11"/>
        <v>23.170644017165898</v>
      </c>
      <c r="W15" s="10">
        <f t="shared" si="11"/>
        <v>23.473364572514463</v>
      </c>
      <c r="X15" s="10">
        <f t="shared" si="11"/>
        <v>23.855269809007069</v>
      </c>
      <c r="Y15" s="10">
        <f t="shared" si="11"/>
        <v>24.308114506337141</v>
      </c>
      <c r="Z15" s="10">
        <f t="shared" si="11"/>
        <v>25.35693803799299</v>
      </c>
      <c r="AA15" s="10">
        <f t="shared" si="11"/>
        <v>26.304938607977501</v>
      </c>
      <c r="AB15" s="10">
        <f t="shared" si="11"/>
        <v>26.761493495338943</v>
      </c>
      <c r="AC15" s="10">
        <f t="shared" si="11"/>
        <v>27.321360468903052</v>
      </c>
      <c r="AD15" s="10">
        <f t="shared" si="11"/>
        <v>27.852403050375511</v>
      </c>
      <c r="AE15" s="10">
        <f t="shared" si="11"/>
        <v>28.551267087788791</v>
      </c>
      <c r="AF15" s="10">
        <f t="shared" si="11"/>
        <v>30.141969296711114</v>
      </c>
      <c r="AG15" s="10">
        <f t="shared" si="11"/>
        <v>32.054436878065921</v>
      </c>
      <c r="AH15" s="126"/>
      <c r="AI15" s="126"/>
      <c r="AJ15" s="126"/>
      <c r="AK15" s="126"/>
      <c r="AL15" s="126"/>
      <c r="AM15" s="126"/>
      <c r="AO15" s="4">
        <f>AO12+1</f>
        <v>6</v>
      </c>
    </row>
    <row r="16" spans="1:41">
      <c r="A16" s="134" t="s">
        <v>387</v>
      </c>
      <c r="B16" s="365">
        <f t="shared" si="3"/>
        <v>8</v>
      </c>
      <c r="C16" s="330">
        <v>186.51301855651582</v>
      </c>
      <c r="D16" s="330">
        <v>191.20040429598868</v>
      </c>
      <c r="E16" s="330">
        <v>192.19084947996168</v>
      </c>
      <c r="F16" s="330">
        <v>198.3568473622208</v>
      </c>
      <c r="G16" s="330">
        <v>195.64424405359443</v>
      </c>
      <c r="H16" s="330">
        <v>201.78663829260577</v>
      </c>
      <c r="I16" s="330">
        <v>200.62824410860065</v>
      </c>
      <c r="J16" s="330">
        <v>198.05</v>
      </c>
      <c r="K16" s="330">
        <v>190.12</v>
      </c>
      <c r="L16" s="10">
        <f t="shared" ref="L16:AG16" si="12">L54/K54*K16</f>
        <v>194.38773816023615</v>
      </c>
      <c r="M16" s="10">
        <f t="shared" si="12"/>
        <v>197.07919661833637</v>
      </c>
      <c r="N16" s="10">
        <f t="shared" si="12"/>
        <v>199.84385679040039</v>
      </c>
      <c r="O16" s="10">
        <f t="shared" si="12"/>
        <v>202.65958703451162</v>
      </c>
      <c r="P16" s="10">
        <f t="shared" si="12"/>
        <v>205.70042141906586</v>
      </c>
      <c r="Q16" s="10">
        <f t="shared" si="12"/>
        <v>208.46947818330639</v>
      </c>
      <c r="R16" s="10">
        <f t="shared" si="12"/>
        <v>211.16057341662747</v>
      </c>
      <c r="S16" s="10">
        <f t="shared" si="12"/>
        <v>217.53213677958863</v>
      </c>
      <c r="T16" s="10">
        <f t="shared" si="12"/>
        <v>222.06180502417521</v>
      </c>
      <c r="U16" s="10">
        <f t="shared" si="12"/>
        <v>225.52014228162824</v>
      </c>
      <c r="V16" s="10">
        <f t="shared" si="12"/>
        <v>227.51062874438497</v>
      </c>
      <c r="W16" s="10">
        <f t="shared" si="12"/>
        <v>229.66685094683271</v>
      </c>
      <c r="X16" s="10">
        <f t="shared" si="12"/>
        <v>232.14890279186574</v>
      </c>
      <c r="Y16" s="10">
        <f t="shared" si="12"/>
        <v>234.58559915925852</v>
      </c>
      <c r="Z16" s="10">
        <f t="shared" si="12"/>
        <v>241.47010778917365</v>
      </c>
      <c r="AA16" s="10">
        <f t="shared" si="12"/>
        <v>249.53825686591077</v>
      </c>
      <c r="AB16" s="10">
        <f t="shared" si="12"/>
        <v>253.30982742526007</v>
      </c>
      <c r="AC16" s="10">
        <f t="shared" si="12"/>
        <v>256.52868951478837</v>
      </c>
      <c r="AD16" s="10">
        <f t="shared" si="12"/>
        <v>258.51026416908428</v>
      </c>
      <c r="AE16" s="10">
        <f t="shared" si="12"/>
        <v>261.54496358048686</v>
      </c>
      <c r="AF16" s="10">
        <f t="shared" si="12"/>
        <v>265.35363156578006</v>
      </c>
      <c r="AG16" s="10">
        <f t="shared" si="12"/>
        <v>259.73359116558578</v>
      </c>
      <c r="AH16" s="126"/>
      <c r="AI16" s="126"/>
      <c r="AJ16" s="126"/>
      <c r="AK16" s="126"/>
      <c r="AL16" s="126"/>
      <c r="AM16" s="126"/>
      <c r="AO16" s="4">
        <f t="shared" si="5"/>
        <v>7</v>
      </c>
    </row>
    <row r="17" spans="1:41" s="360" customFormat="1">
      <c r="A17" s="134" t="s">
        <v>718</v>
      </c>
      <c r="B17" s="365">
        <f t="shared" si="3"/>
        <v>9</v>
      </c>
      <c r="C17" s="330">
        <v>91.99927686334776</v>
      </c>
      <c r="D17" s="330">
        <v>94.311373368720652</v>
      </c>
      <c r="E17" s="330">
        <v>94.799919645026264</v>
      </c>
      <c r="F17" s="330">
        <v>97.841355308332979</v>
      </c>
      <c r="G17" s="330">
        <v>96.503338558927737</v>
      </c>
      <c r="H17" s="330">
        <v>99.533131506208818</v>
      </c>
      <c r="I17" s="330">
        <v>98.961742827413289</v>
      </c>
      <c r="J17" s="330">
        <v>97.69</v>
      </c>
      <c r="K17" s="330">
        <v>74.06</v>
      </c>
      <c r="L17" s="10">
        <f t="shared" ref="L17:AG17" si="13">L55/K55*K17</f>
        <v>78.041448166366408</v>
      </c>
      <c r="M17" s="10">
        <f t="shared" si="13"/>
        <v>81.975311387198715</v>
      </c>
      <c r="N17" s="10">
        <f t="shared" si="13"/>
        <v>85.981683688425946</v>
      </c>
      <c r="O17" s="10">
        <f t="shared" si="13"/>
        <v>90.014925075000178</v>
      </c>
      <c r="P17" s="10">
        <f t="shared" si="13"/>
        <v>94.090869457163677</v>
      </c>
      <c r="Q17" s="10">
        <f t="shared" si="13"/>
        <v>94.616170688120221</v>
      </c>
      <c r="R17" s="10">
        <f t="shared" si="13"/>
        <v>95.109406427908027</v>
      </c>
      <c r="S17" s="10">
        <f t="shared" si="13"/>
        <v>95.814619034938133</v>
      </c>
      <c r="T17" s="10">
        <f t="shared" si="13"/>
        <v>96.373920296684631</v>
      </c>
      <c r="U17" s="10">
        <f t="shared" si="13"/>
        <v>96.839209062394119</v>
      </c>
      <c r="V17" s="10">
        <f t="shared" si="13"/>
        <v>98.77393437221788</v>
      </c>
      <c r="W17" s="10">
        <f t="shared" si="13"/>
        <v>100.72865132600548</v>
      </c>
      <c r="X17" s="10">
        <f t="shared" si="13"/>
        <v>102.72523585185378</v>
      </c>
      <c r="Y17" s="10">
        <f t="shared" si="13"/>
        <v>104.7484058106217</v>
      </c>
      <c r="Z17" s="10">
        <f t="shared" si="13"/>
        <v>107.17176001286531</v>
      </c>
      <c r="AA17" s="10">
        <f t="shared" si="13"/>
        <v>109.56020547896695</v>
      </c>
      <c r="AB17" s="10">
        <f t="shared" si="13"/>
        <v>111.55628892603616</v>
      </c>
      <c r="AC17" s="10">
        <f t="shared" si="13"/>
        <v>113.57204054157793</v>
      </c>
      <c r="AD17" s="10">
        <f t="shared" si="13"/>
        <v>115.55061360033038</v>
      </c>
      <c r="AE17" s="10">
        <f t="shared" si="13"/>
        <v>117.64506200243405</v>
      </c>
      <c r="AF17" s="10">
        <f t="shared" si="13"/>
        <v>232.84995316461689</v>
      </c>
      <c r="AG17" s="10">
        <f t="shared" si="13"/>
        <v>348.49679150424674</v>
      </c>
      <c r="AH17" s="126"/>
      <c r="AI17" s="126"/>
      <c r="AJ17" s="126"/>
      <c r="AK17" s="126"/>
      <c r="AL17" s="126"/>
      <c r="AM17" s="126"/>
      <c r="AO17" s="360">
        <f t="shared" si="5"/>
        <v>8</v>
      </c>
    </row>
    <row r="18" spans="1:41">
      <c r="A18" s="134" t="s">
        <v>527</v>
      </c>
      <c r="B18" s="365">
        <f t="shared" si="3"/>
        <v>10</v>
      </c>
      <c r="C18" s="330">
        <v>18.748363502594032</v>
      </c>
      <c r="D18" s="330">
        <v>15.909210489014884</v>
      </c>
      <c r="E18" s="330">
        <v>14.603991495393339</v>
      </c>
      <c r="F18" s="330">
        <v>14.80978596739901</v>
      </c>
      <c r="G18" s="330">
        <v>14.414883061658401</v>
      </c>
      <c r="H18" s="330">
        <v>13.877221828490436</v>
      </c>
      <c r="I18" s="330">
        <v>13.621369241672575</v>
      </c>
      <c r="J18" s="330">
        <v>13.08</v>
      </c>
      <c r="K18" s="330">
        <v>12.33</v>
      </c>
      <c r="L18" s="10">
        <f t="shared" ref="L18:AG18" si="14">L56/K56*K18</f>
        <v>11.621819082443229</v>
      </c>
      <c r="M18" s="10">
        <f t="shared" si="14"/>
        <v>10.883235212484772</v>
      </c>
      <c r="N18" s="10">
        <f t="shared" si="14"/>
        <v>10.608781207570946</v>
      </c>
      <c r="O18" s="10">
        <f t="shared" si="14"/>
        <v>10.500179983715872</v>
      </c>
      <c r="P18" s="10">
        <f t="shared" si="14"/>
        <v>10.666539084061721</v>
      </c>
      <c r="Q18" s="10">
        <f t="shared" si="14"/>
        <v>11.340342199912005</v>
      </c>
      <c r="R18" s="10">
        <f t="shared" si="14"/>
        <v>11.82349107499056</v>
      </c>
      <c r="S18" s="10">
        <f t="shared" si="14"/>
        <v>13.551340687473628</v>
      </c>
      <c r="T18" s="10">
        <f t="shared" si="14"/>
        <v>14.417281816984527</v>
      </c>
      <c r="U18" s="10">
        <f t="shared" si="14"/>
        <v>14.623368228305232</v>
      </c>
      <c r="V18" s="10">
        <f t="shared" si="14"/>
        <v>14.599727855324689</v>
      </c>
      <c r="W18" s="10">
        <f t="shared" si="14"/>
        <v>14.518781175387597</v>
      </c>
      <c r="X18" s="10">
        <f t="shared" si="14"/>
        <v>14.585640091073321</v>
      </c>
      <c r="Y18" s="10">
        <f t="shared" si="14"/>
        <v>14.834731383723092</v>
      </c>
      <c r="Z18" s="10">
        <f t="shared" si="14"/>
        <v>17.752735655901635</v>
      </c>
      <c r="AA18" s="10">
        <f t="shared" si="14"/>
        <v>20.610076416264743</v>
      </c>
      <c r="AB18" s="10">
        <f t="shared" si="14"/>
        <v>21.020890842893735</v>
      </c>
      <c r="AC18" s="10">
        <f t="shared" si="14"/>
        <v>21.71870504906456</v>
      </c>
      <c r="AD18" s="10">
        <f t="shared" si="14"/>
        <v>21.97150623437312</v>
      </c>
      <c r="AE18" s="10">
        <f t="shared" si="14"/>
        <v>23.07378187600942</v>
      </c>
      <c r="AF18" s="10">
        <f t="shared" si="14"/>
        <v>18.673930231958153</v>
      </c>
      <c r="AG18" s="10">
        <f t="shared" si="14"/>
        <v>17.762753455832467</v>
      </c>
      <c r="AH18" s="126"/>
      <c r="AI18" s="126"/>
      <c r="AJ18" s="126"/>
      <c r="AK18" s="126"/>
      <c r="AL18" s="126"/>
      <c r="AM18" s="126"/>
      <c r="AO18" s="4">
        <f>AO16+1</f>
        <v>8</v>
      </c>
    </row>
    <row r="19" spans="1:41">
      <c r="A19" s="134" t="s">
        <v>526</v>
      </c>
      <c r="B19" s="360">
        <f t="shared" si="3"/>
        <v>11</v>
      </c>
      <c r="C19" s="330">
        <v>16.099074173411047</v>
      </c>
      <c r="D19" s="330">
        <v>16.518849146566016</v>
      </c>
      <c r="E19" s="330">
        <v>16.808536607755151</v>
      </c>
      <c r="F19" s="330">
        <v>17.0461507724374</v>
      </c>
      <c r="G19" s="330">
        <v>17.232929214387152</v>
      </c>
      <c r="H19" s="330">
        <v>17.424562753451802</v>
      </c>
      <c r="I19" s="330">
        <v>17.64894439854638</v>
      </c>
      <c r="J19" s="330">
        <v>17.63</v>
      </c>
      <c r="K19" s="330">
        <v>16.46</v>
      </c>
      <c r="L19" s="10">
        <f t="shared" ref="L19:AG19" si="15">L57/K57*K19</f>
        <v>16.960566611073084</v>
      </c>
      <c r="M19" s="10">
        <f t="shared" si="15"/>
        <v>17.305955927778051</v>
      </c>
      <c r="N19" s="10">
        <f t="shared" si="15"/>
        <v>17.683249576101005</v>
      </c>
      <c r="O19" s="10">
        <f t="shared" si="15"/>
        <v>18.081995690941248</v>
      </c>
      <c r="P19" s="10">
        <f t="shared" si="15"/>
        <v>18.501543281996994</v>
      </c>
      <c r="Q19" s="10">
        <f t="shared" si="15"/>
        <v>18.895402493101717</v>
      </c>
      <c r="R19" s="10">
        <f t="shared" si="15"/>
        <v>19.285832579693729</v>
      </c>
      <c r="S19" s="10">
        <f t="shared" si="15"/>
        <v>19.840698352210737</v>
      </c>
      <c r="T19" s="10">
        <f t="shared" si="15"/>
        <v>20.302949833411294</v>
      </c>
      <c r="U19" s="10">
        <f t="shared" si="15"/>
        <v>20.758023532639221</v>
      </c>
      <c r="V19" s="10">
        <f t="shared" si="15"/>
        <v>21.207461102485752</v>
      </c>
      <c r="W19" s="10">
        <f t="shared" si="15"/>
        <v>21.717670586488612</v>
      </c>
      <c r="X19" s="10">
        <f t="shared" si="15"/>
        <v>22.314515852611738</v>
      </c>
      <c r="Y19" s="10">
        <f t="shared" si="15"/>
        <v>22.947074658333758</v>
      </c>
      <c r="Z19" s="10">
        <f t="shared" si="15"/>
        <v>23.653780074452708</v>
      </c>
      <c r="AA19" s="10">
        <f t="shared" si="15"/>
        <v>24.300035854314562</v>
      </c>
      <c r="AB19" s="10">
        <f t="shared" si="15"/>
        <v>24.847056546682932</v>
      </c>
      <c r="AC19" s="10">
        <f t="shared" si="15"/>
        <v>25.371394797804133</v>
      </c>
      <c r="AD19" s="10">
        <f t="shared" si="15"/>
        <v>25.947352697127151</v>
      </c>
      <c r="AE19" s="10">
        <f t="shared" si="15"/>
        <v>26.537075313057503</v>
      </c>
      <c r="AF19" s="10">
        <f t="shared" si="15"/>
        <v>29.220601164054781</v>
      </c>
      <c r="AG19" s="10">
        <f t="shared" si="15"/>
        <v>30.753214398176809</v>
      </c>
      <c r="AH19" s="126"/>
      <c r="AI19" s="126"/>
      <c r="AJ19" s="126"/>
      <c r="AK19" s="126"/>
      <c r="AL19" s="126"/>
      <c r="AM19" s="126"/>
      <c r="AO19" s="4">
        <f t="shared" si="5"/>
        <v>9</v>
      </c>
    </row>
    <row r="20" spans="1:41">
      <c r="A20" s="134" t="s">
        <v>523</v>
      </c>
      <c r="B20" s="368">
        <f t="shared" si="3"/>
        <v>12</v>
      </c>
      <c r="C20" s="330">
        <v>335.77331305186084</v>
      </c>
      <c r="D20" s="330">
        <v>345.12368336779264</v>
      </c>
      <c r="E20" s="330">
        <v>351.73654833895557</v>
      </c>
      <c r="F20" s="330">
        <v>356.62847152051233</v>
      </c>
      <c r="G20" s="330">
        <v>360.31274126727499</v>
      </c>
      <c r="H20" s="330">
        <v>363.08022098030375</v>
      </c>
      <c r="I20" s="330">
        <v>367.26352107202263</v>
      </c>
      <c r="J20" s="330">
        <v>366.87</v>
      </c>
      <c r="K20" s="330">
        <v>340.31</v>
      </c>
      <c r="L20" s="10">
        <f t="shared" ref="L20:AG20" si="16">L58/K58*K20</f>
        <v>350.3308203042015</v>
      </c>
      <c r="M20" s="10">
        <f t="shared" si="16"/>
        <v>356.68437220763826</v>
      </c>
      <c r="N20" s="10">
        <f t="shared" si="16"/>
        <v>363.90566366754308</v>
      </c>
      <c r="O20" s="10">
        <f t="shared" si="16"/>
        <v>371.74494114276047</v>
      </c>
      <c r="P20" s="10">
        <f t="shared" si="16"/>
        <v>380.35460073369296</v>
      </c>
      <c r="Q20" s="10">
        <f t="shared" si="16"/>
        <v>389.22107655653406</v>
      </c>
      <c r="R20" s="10">
        <f t="shared" si="16"/>
        <v>397.61820754289687</v>
      </c>
      <c r="S20" s="10">
        <f t="shared" si="16"/>
        <v>410.96980339331054</v>
      </c>
      <c r="T20" s="10">
        <f t="shared" si="16"/>
        <v>421.62516992444944</v>
      </c>
      <c r="U20" s="10">
        <f t="shared" si="16"/>
        <v>431.31224970369129</v>
      </c>
      <c r="V20" s="10">
        <f t="shared" si="16"/>
        <v>440.01963421266925</v>
      </c>
      <c r="W20" s="10">
        <f t="shared" si="16"/>
        <v>450.46438082997543</v>
      </c>
      <c r="X20" s="10">
        <f t="shared" si="16"/>
        <v>462.91559593272189</v>
      </c>
      <c r="Y20" s="10">
        <f t="shared" si="16"/>
        <v>476.08285759472471</v>
      </c>
      <c r="Z20" s="10">
        <f t="shared" si="16"/>
        <v>494.86280707169283</v>
      </c>
      <c r="AA20" s="10">
        <f t="shared" si="16"/>
        <v>512.37836758718106</v>
      </c>
      <c r="AB20" s="10">
        <f t="shared" si="16"/>
        <v>524.27160674301081</v>
      </c>
      <c r="AC20" s="10">
        <f t="shared" si="16"/>
        <v>535.7408698137117</v>
      </c>
      <c r="AD20" s="10">
        <f t="shared" si="16"/>
        <v>548.09370601939906</v>
      </c>
      <c r="AE20" s="10">
        <f t="shared" si="16"/>
        <v>561.37749375214366</v>
      </c>
      <c r="AF20" s="10">
        <f t="shared" si="16"/>
        <v>617.40620235504696</v>
      </c>
      <c r="AG20" s="10">
        <f t="shared" si="16"/>
        <v>661.66052821282915</v>
      </c>
      <c r="AH20" s="126"/>
      <c r="AI20" s="126"/>
      <c r="AJ20" s="126"/>
      <c r="AK20" s="126"/>
      <c r="AL20" s="126"/>
      <c r="AM20" s="126"/>
      <c r="AO20" s="4">
        <f>AO19+1</f>
        <v>10</v>
      </c>
    </row>
    <row r="21" spans="1:41">
      <c r="A21" s="134" t="s">
        <v>529</v>
      </c>
      <c r="B21" s="365">
        <f t="shared" si="3"/>
        <v>13</v>
      </c>
      <c r="C21" s="330">
        <v>49.680584563226056</v>
      </c>
      <c r="D21" s="330">
        <v>48.564231533814059</v>
      </c>
      <c r="E21" s="330">
        <v>47.459267978951466</v>
      </c>
      <c r="F21" s="330">
        <v>46.356109920093544</v>
      </c>
      <c r="G21" s="330">
        <v>46.356109920093544</v>
      </c>
      <c r="H21" s="330">
        <v>46.356109920093544</v>
      </c>
      <c r="I21" s="330">
        <v>46.327221984018706</v>
      </c>
      <c r="J21" s="330">
        <v>46.32</v>
      </c>
      <c r="K21" s="330">
        <v>29.1</v>
      </c>
      <c r="L21" s="10">
        <f t="shared" ref="L21:AG21" si="17">L59/K59*K21</f>
        <v>34.378792744856135</v>
      </c>
      <c r="M21" s="10">
        <f t="shared" si="17"/>
        <v>39.314323960641687</v>
      </c>
      <c r="N21" s="10">
        <f t="shared" si="17"/>
        <v>39.277744884392376</v>
      </c>
      <c r="O21" s="10">
        <f t="shared" si="17"/>
        <v>39.241165808143059</v>
      </c>
      <c r="P21" s="10">
        <f t="shared" si="17"/>
        <v>38.197469774182451</v>
      </c>
      <c r="Q21" s="10">
        <f t="shared" si="17"/>
        <v>38.124395875226782</v>
      </c>
      <c r="R21" s="10">
        <f t="shared" si="17"/>
        <v>38.079688983820311</v>
      </c>
      <c r="S21" s="10">
        <f t="shared" si="17"/>
        <v>16.794420882717848</v>
      </c>
      <c r="T21" s="10">
        <f t="shared" si="17"/>
        <v>10.847518267951276</v>
      </c>
      <c r="U21" s="10">
        <f t="shared" si="17"/>
        <v>10.810982005717571</v>
      </c>
      <c r="V21" s="10">
        <f t="shared" si="17"/>
        <v>10.81098200571757</v>
      </c>
      <c r="W21" s="10">
        <f t="shared" si="17"/>
        <v>10.810982005717564</v>
      </c>
      <c r="X21" s="10">
        <f t="shared" si="17"/>
        <v>10.81098200571757</v>
      </c>
      <c r="Y21" s="10">
        <f t="shared" si="17"/>
        <v>10.810982005717566</v>
      </c>
      <c r="Z21" s="10">
        <f t="shared" si="17"/>
        <v>6.0759794412856882</v>
      </c>
      <c r="AA21" s="10">
        <f t="shared" si="17"/>
        <v>1.3992723301977343</v>
      </c>
      <c r="AB21" s="10">
        <f t="shared" si="17"/>
        <v>1.3992723301977326</v>
      </c>
      <c r="AC21" s="10">
        <f t="shared" si="17"/>
        <v>1.2911296046496967</v>
      </c>
      <c r="AD21" s="10">
        <f t="shared" si="17"/>
        <v>1.1829868791016607</v>
      </c>
      <c r="AE21" s="10">
        <f t="shared" si="17"/>
        <v>1.0748441535536242</v>
      </c>
      <c r="AF21" s="10">
        <f t="shared" si="17"/>
        <v>0.66166442640161605</v>
      </c>
      <c r="AG21" s="10">
        <f t="shared" si="17"/>
        <v>0.69648886989647729</v>
      </c>
      <c r="AH21" s="126"/>
      <c r="AI21" s="126"/>
      <c r="AJ21" s="126"/>
      <c r="AK21" s="126"/>
      <c r="AL21" s="126"/>
      <c r="AM21" s="126"/>
      <c r="AO21" s="4">
        <f t="shared" si="5"/>
        <v>11</v>
      </c>
    </row>
    <row r="22" spans="1:41" s="185" customFormat="1">
      <c r="A22" s="134" t="s">
        <v>524</v>
      </c>
      <c r="B22" s="365">
        <f t="shared" si="3"/>
        <v>14</v>
      </c>
      <c r="C22" s="330">
        <v>21.771602125906632</v>
      </c>
      <c r="D22" s="330">
        <v>22.321967288291042</v>
      </c>
      <c r="E22" s="330">
        <v>22.799481809844082</v>
      </c>
      <c r="F22" s="330">
        <v>23.061502598593702</v>
      </c>
      <c r="G22" s="330">
        <v>23.492490064200549</v>
      </c>
      <c r="H22" s="330">
        <v>23.649212778966675</v>
      </c>
      <c r="I22" s="330">
        <v>24.045917150718431</v>
      </c>
      <c r="J22" s="330">
        <v>24.03</v>
      </c>
      <c r="K22" s="330">
        <v>22.95</v>
      </c>
      <c r="L22" s="10">
        <f t="shared" ref="L22:AG22" si="18">L60/K60*K22</f>
        <v>23.749697329212573</v>
      </c>
      <c r="M22" s="10">
        <f t="shared" si="18"/>
        <v>24.196283924898964</v>
      </c>
      <c r="N22" s="10">
        <f t="shared" si="18"/>
        <v>24.828098906737523</v>
      </c>
      <c r="O22" s="10">
        <f t="shared" si="18"/>
        <v>25.402163084564521</v>
      </c>
      <c r="P22" s="10">
        <f t="shared" si="18"/>
        <v>25.997095683417864</v>
      </c>
      <c r="Q22" s="10">
        <f t="shared" si="18"/>
        <v>26.337050510756725</v>
      </c>
      <c r="R22" s="10">
        <f t="shared" si="18"/>
        <v>26.804087472853865</v>
      </c>
      <c r="S22" s="10">
        <f t="shared" si="18"/>
        <v>27.346603019458122</v>
      </c>
      <c r="T22" s="10">
        <f t="shared" si="18"/>
        <v>27.738946033169459</v>
      </c>
      <c r="U22" s="10">
        <f t="shared" si="18"/>
        <v>28.190696146479404</v>
      </c>
      <c r="V22" s="10">
        <f t="shared" si="18"/>
        <v>28.960971807652342</v>
      </c>
      <c r="W22" s="10">
        <f t="shared" si="18"/>
        <v>29.569828282804398</v>
      </c>
      <c r="X22" s="10">
        <f t="shared" si="18"/>
        <v>30.296340157114365</v>
      </c>
      <c r="Y22" s="10">
        <f t="shared" si="18"/>
        <v>31.079692565217201</v>
      </c>
      <c r="Z22" s="10">
        <f t="shared" si="18"/>
        <v>31.884393400398441</v>
      </c>
      <c r="AA22" s="10">
        <f t="shared" si="18"/>
        <v>32.617217403576767</v>
      </c>
      <c r="AB22" s="10">
        <f t="shared" si="18"/>
        <v>33.252751596961346</v>
      </c>
      <c r="AC22" s="10">
        <f t="shared" si="18"/>
        <v>33.930797935305591</v>
      </c>
      <c r="AD22" s="10">
        <f t="shared" si="18"/>
        <v>34.580878908959647</v>
      </c>
      <c r="AE22" s="10">
        <f t="shared" si="18"/>
        <v>35.358844378412137</v>
      </c>
      <c r="AF22" s="10">
        <f t="shared" si="18"/>
        <v>38.669433304964528</v>
      </c>
      <c r="AG22" s="10">
        <f t="shared" si="18"/>
        <v>40.591838137388571</v>
      </c>
      <c r="AH22" s="126"/>
      <c r="AI22" s="126"/>
      <c r="AJ22" s="126"/>
      <c r="AK22" s="126"/>
      <c r="AL22" s="126"/>
      <c r="AM22" s="126"/>
      <c r="AO22" s="185">
        <f t="shared" si="5"/>
        <v>12</v>
      </c>
    </row>
    <row r="23" spans="1:41" s="185" customFormat="1">
      <c r="A23" s="134" t="s">
        <v>594</v>
      </c>
      <c r="B23" s="368">
        <f t="shared" si="3"/>
        <v>15</v>
      </c>
      <c r="C23" s="330">
        <v>234.64829421512601</v>
      </c>
      <c r="D23" s="330">
        <v>241.75157173268613</v>
      </c>
      <c r="E23" s="330">
        <v>247.49716491255998</v>
      </c>
      <c r="F23" s="330">
        <v>250.49509082227485</v>
      </c>
      <c r="G23" s="330">
        <v>252.5592931181983</v>
      </c>
      <c r="H23" s="330">
        <v>256.25966914032193</v>
      </c>
      <c r="I23" s="330">
        <v>259.56135726080817</v>
      </c>
      <c r="J23" s="330">
        <v>260.25</v>
      </c>
      <c r="K23" s="330">
        <v>248.16</v>
      </c>
      <c r="L23" s="10">
        <f t="shared" ref="L23:AG23" si="19">L61/K61*K23</f>
        <v>254.78506628341049</v>
      </c>
      <c r="M23" s="10">
        <f t="shared" si="19"/>
        <v>260.39895081117061</v>
      </c>
      <c r="N23" s="10">
        <f t="shared" si="19"/>
        <v>264.93316126065753</v>
      </c>
      <c r="O23" s="10">
        <f t="shared" si="19"/>
        <v>269.51033883196277</v>
      </c>
      <c r="P23" s="10">
        <f t="shared" si="19"/>
        <v>274.04812039260742</v>
      </c>
      <c r="Q23" s="10">
        <f t="shared" si="19"/>
        <v>279.53339240904307</v>
      </c>
      <c r="R23" s="10">
        <f t="shared" si="19"/>
        <v>285.328496473825</v>
      </c>
      <c r="S23" s="10">
        <f t="shared" si="19"/>
        <v>292.50645683389973</v>
      </c>
      <c r="T23" s="10">
        <f t="shared" si="19"/>
        <v>301.00782282232535</v>
      </c>
      <c r="U23" s="10">
        <f t="shared" si="19"/>
        <v>310.53604777783363</v>
      </c>
      <c r="V23" s="10">
        <f t="shared" si="19"/>
        <v>318.87261880842919</v>
      </c>
      <c r="W23" s="10">
        <f t="shared" si="19"/>
        <v>328.56163335576599</v>
      </c>
      <c r="X23" s="10">
        <f t="shared" si="19"/>
        <v>339.52298716224897</v>
      </c>
      <c r="Y23" s="10">
        <f t="shared" si="19"/>
        <v>352.57927572466082</v>
      </c>
      <c r="Z23" s="10">
        <f t="shared" si="19"/>
        <v>364.16513695411896</v>
      </c>
      <c r="AA23" s="10">
        <f t="shared" si="19"/>
        <v>376.44991442005272</v>
      </c>
      <c r="AB23" s="10">
        <f t="shared" si="19"/>
        <v>389.01393464231768</v>
      </c>
      <c r="AC23" s="10">
        <f t="shared" si="19"/>
        <v>399.83078353158561</v>
      </c>
      <c r="AD23" s="10">
        <f t="shared" si="19"/>
        <v>412.02813484937735</v>
      </c>
      <c r="AE23" s="10">
        <f t="shared" si="19"/>
        <v>425.5444674780635</v>
      </c>
      <c r="AF23" s="10">
        <f t="shared" si="19"/>
        <v>486.1799298347953</v>
      </c>
      <c r="AG23" s="10">
        <f t="shared" si="19"/>
        <v>515.82164949263063</v>
      </c>
      <c r="AH23" s="126"/>
      <c r="AI23" s="126"/>
      <c r="AJ23" s="126"/>
      <c r="AK23" s="126"/>
      <c r="AL23" s="126"/>
      <c r="AM23" s="126"/>
      <c r="AO23" s="185" t="e">
        <f>#REF!+1</f>
        <v>#REF!</v>
      </c>
    </row>
    <row r="24" spans="1:41" s="185" customFormat="1">
      <c r="A24" s="134" t="s">
        <v>593</v>
      </c>
      <c r="B24" s="365">
        <f t="shared" si="3"/>
        <v>16</v>
      </c>
      <c r="C24" s="330">
        <v>40.911909200944407</v>
      </c>
      <c r="D24" s="330">
        <v>43.472466890059046</v>
      </c>
      <c r="E24" s="330">
        <v>46.683336524652951</v>
      </c>
      <c r="F24" s="330">
        <v>48.977367480453168</v>
      </c>
      <c r="G24" s="330">
        <v>50.507366203925315</v>
      </c>
      <c r="H24" s="330">
        <v>54.114758895803412</v>
      </c>
      <c r="I24" s="330">
        <v>58.020027445348646</v>
      </c>
      <c r="J24" s="330">
        <v>60.61</v>
      </c>
      <c r="K24" s="330">
        <v>58.58</v>
      </c>
      <c r="L24" s="10">
        <f t="shared" ref="L24:AG24" si="20">L62/K62*K24</f>
        <v>59.984635059925623</v>
      </c>
      <c r="M24" s="10">
        <f t="shared" si="20"/>
        <v>61.146206209277764</v>
      </c>
      <c r="N24" s="10">
        <f t="shared" si="20"/>
        <v>62.190512963280412</v>
      </c>
      <c r="O24" s="10">
        <f t="shared" si="20"/>
        <v>63.329951989616667</v>
      </c>
      <c r="P24" s="10">
        <f t="shared" si="20"/>
        <v>64.497059151632385</v>
      </c>
      <c r="Q24" s="10">
        <f t="shared" si="20"/>
        <v>65.524075571810613</v>
      </c>
      <c r="R24" s="10">
        <f t="shared" si="20"/>
        <v>66.781866186093325</v>
      </c>
      <c r="S24" s="10">
        <f t="shared" si="20"/>
        <v>69.049503151033164</v>
      </c>
      <c r="T24" s="10">
        <f t="shared" si="20"/>
        <v>71.378691754967008</v>
      </c>
      <c r="U24" s="10">
        <f t="shared" si="20"/>
        <v>73.751990430381525</v>
      </c>
      <c r="V24" s="10">
        <f t="shared" si="20"/>
        <v>75.965497526315858</v>
      </c>
      <c r="W24" s="10">
        <f t="shared" si="20"/>
        <v>78.410927460116014</v>
      </c>
      <c r="X24" s="10">
        <f t="shared" si="20"/>
        <v>81.152427463274904</v>
      </c>
      <c r="Y24" s="10">
        <f t="shared" si="20"/>
        <v>83.990436700021036</v>
      </c>
      <c r="Z24" s="10">
        <f t="shared" si="20"/>
        <v>87.767734057245875</v>
      </c>
      <c r="AA24" s="10">
        <f t="shared" si="20"/>
        <v>92.630475641072522</v>
      </c>
      <c r="AB24" s="10">
        <f t="shared" si="20"/>
        <v>96.549419153007321</v>
      </c>
      <c r="AC24" s="10">
        <f t="shared" si="20"/>
        <v>100.03163125884129</v>
      </c>
      <c r="AD24" s="10">
        <f t="shared" si="20"/>
        <v>103.31864559712903</v>
      </c>
      <c r="AE24" s="10">
        <f t="shared" si="20"/>
        <v>106.51680813755985</v>
      </c>
      <c r="AF24" s="10">
        <f t="shared" si="20"/>
        <v>117.72849651440561</v>
      </c>
      <c r="AG24" s="10">
        <f t="shared" si="20"/>
        <v>119.05440428782813</v>
      </c>
      <c r="AH24" s="126"/>
      <c r="AI24" s="126"/>
      <c r="AJ24" s="126"/>
      <c r="AK24" s="126"/>
      <c r="AL24" s="126"/>
      <c r="AM24" s="126"/>
      <c r="AO24" s="185" t="e">
        <f t="shared" si="5"/>
        <v>#REF!</v>
      </c>
    </row>
    <row r="25" spans="1:41" s="185" customFormat="1">
      <c r="A25" s="134" t="s">
        <v>595</v>
      </c>
      <c r="B25" s="365">
        <f t="shared" si="3"/>
        <v>17</v>
      </c>
      <c r="C25" s="330">
        <v>6.4158612357306808</v>
      </c>
      <c r="D25" s="330">
        <v>6.604363287904599</v>
      </c>
      <c r="E25" s="330">
        <v>6.7999637989778527</v>
      </c>
      <c r="F25" s="330">
        <v>6.9251895229982949</v>
      </c>
      <c r="G25" s="330">
        <v>6.9893547700170355</v>
      </c>
      <c r="H25" s="330">
        <v>7.0969867972742753</v>
      </c>
      <c r="I25" s="330">
        <v>7.234631601362862</v>
      </c>
      <c r="J25" s="330">
        <v>7.29</v>
      </c>
      <c r="K25" s="330">
        <v>6.9</v>
      </c>
      <c r="L25" s="10">
        <f t="shared" ref="L25:AG25" si="21">L63/K63*K25</f>
        <v>7.1469974000188818</v>
      </c>
      <c r="M25" s="10">
        <f t="shared" si="21"/>
        <v>7.329511920107497</v>
      </c>
      <c r="N25" s="10">
        <f t="shared" si="21"/>
        <v>7.4656569385417404</v>
      </c>
      <c r="O25" s="10">
        <f t="shared" si="21"/>
        <v>7.5997080239249053</v>
      </c>
      <c r="P25" s="10">
        <f t="shared" si="21"/>
        <v>7.7306072720302978</v>
      </c>
      <c r="Q25" s="10">
        <f t="shared" si="21"/>
        <v>7.892662571837211</v>
      </c>
      <c r="R25" s="10">
        <f t="shared" si="21"/>
        <v>8.0573637060152556</v>
      </c>
      <c r="S25" s="10">
        <f t="shared" si="21"/>
        <v>8.1620431494889694</v>
      </c>
      <c r="T25" s="10">
        <f t="shared" si="21"/>
        <v>8.3288129531499902</v>
      </c>
      <c r="U25" s="10">
        <f t="shared" si="21"/>
        <v>8.5428204084859516</v>
      </c>
      <c r="V25" s="10">
        <f t="shared" si="21"/>
        <v>8.7123145564116875</v>
      </c>
      <c r="W25" s="10">
        <f t="shared" si="21"/>
        <v>8.894486133883257</v>
      </c>
      <c r="X25" s="10">
        <f t="shared" si="21"/>
        <v>9.1090873249887991</v>
      </c>
      <c r="Y25" s="10">
        <f t="shared" si="21"/>
        <v>9.380504203849954</v>
      </c>
      <c r="Z25" s="10">
        <f t="shared" si="21"/>
        <v>9.535781563943349</v>
      </c>
      <c r="AA25" s="10">
        <f t="shared" si="21"/>
        <v>9.6656173323921699</v>
      </c>
      <c r="AB25" s="10">
        <f t="shared" si="21"/>
        <v>9.8833046823369592</v>
      </c>
      <c r="AC25" s="10">
        <f t="shared" si="21"/>
        <v>10.099042449327321</v>
      </c>
      <c r="AD25" s="10">
        <f t="shared" si="21"/>
        <v>10.365596852179095</v>
      </c>
      <c r="AE25" s="10">
        <f t="shared" si="21"/>
        <v>10.64326491492341</v>
      </c>
      <c r="AF25" s="10">
        <f t="shared" si="21"/>
        <v>11.934665374639204</v>
      </c>
      <c r="AG25" s="10">
        <f t="shared" si="21"/>
        <v>12.652073508866245</v>
      </c>
      <c r="AH25" s="126"/>
      <c r="AI25" s="126"/>
      <c r="AJ25" s="126"/>
      <c r="AK25" s="126"/>
      <c r="AL25" s="126"/>
      <c r="AM25" s="126"/>
      <c r="AO25" s="185" t="e">
        <f t="shared" si="5"/>
        <v>#REF!</v>
      </c>
    </row>
    <row r="26" spans="1:41" s="185" customFormat="1">
      <c r="A26" s="134" t="s">
        <v>599</v>
      </c>
      <c r="B26" s="365">
        <f t="shared" si="3"/>
        <v>18</v>
      </c>
      <c r="C26" s="330">
        <v>125.48003402211921</v>
      </c>
      <c r="D26" s="330">
        <v>127.1852732099033</v>
      </c>
      <c r="E26" s="330">
        <v>121.33259319855085</v>
      </c>
      <c r="F26" s="330">
        <v>115.48558072755804</v>
      </c>
      <c r="G26" s="330">
        <v>115.29855189569106</v>
      </c>
      <c r="H26" s="330">
        <v>115.15875256682079</v>
      </c>
      <c r="I26" s="330">
        <v>113.64929765104591</v>
      </c>
      <c r="J26" s="330">
        <v>113.16</v>
      </c>
      <c r="K26" s="330">
        <v>108.36</v>
      </c>
      <c r="L26" s="10">
        <f t="shared" ref="L26:AG26" si="22">L64/K64*K26</f>
        <v>107.0772131115388</v>
      </c>
      <c r="M26" s="10">
        <f t="shared" si="22"/>
        <v>105.08763332787105</v>
      </c>
      <c r="N26" s="10">
        <f t="shared" si="22"/>
        <v>101.33996541079075</v>
      </c>
      <c r="O26" s="10">
        <f t="shared" si="22"/>
        <v>98.2409049793837</v>
      </c>
      <c r="P26" s="10">
        <f t="shared" si="22"/>
        <v>94.104812257879885</v>
      </c>
      <c r="Q26" s="10">
        <f t="shared" si="22"/>
        <v>89.097783416176483</v>
      </c>
      <c r="R26" s="10">
        <f t="shared" si="22"/>
        <v>84.790039633063287</v>
      </c>
      <c r="S26" s="10">
        <f t="shared" si="22"/>
        <v>81.399265020567228</v>
      </c>
      <c r="T26" s="10">
        <f t="shared" si="22"/>
        <v>78.219129330001806</v>
      </c>
      <c r="U26" s="10">
        <f t="shared" si="22"/>
        <v>72.477042079877705</v>
      </c>
      <c r="V26" s="10">
        <f t="shared" si="22"/>
        <v>69.439286350663608</v>
      </c>
      <c r="W26" s="10">
        <f t="shared" si="22"/>
        <v>65.002618946150122</v>
      </c>
      <c r="X26" s="10">
        <f t="shared" si="22"/>
        <v>61.61032189448575</v>
      </c>
      <c r="Y26" s="10">
        <f t="shared" si="22"/>
        <v>60.123366636880348</v>
      </c>
      <c r="Z26" s="10">
        <f t="shared" si="22"/>
        <v>45.681197891292783</v>
      </c>
      <c r="AA26" s="10">
        <f t="shared" si="22"/>
        <v>33.230065424692192</v>
      </c>
      <c r="AB26" s="10">
        <f t="shared" si="22"/>
        <v>32.246594278375483</v>
      </c>
      <c r="AC26" s="10">
        <f t="shared" si="22"/>
        <v>31.790739761885174</v>
      </c>
      <c r="AD26" s="10">
        <f t="shared" si="22"/>
        <v>31.334885245394879</v>
      </c>
      <c r="AE26" s="10">
        <f t="shared" si="22"/>
        <v>30.879030728904578</v>
      </c>
      <c r="AF26" s="10">
        <f t="shared" si="22"/>
        <v>25.314030605047225</v>
      </c>
      <c r="AG26" s="10">
        <f t="shared" si="22"/>
        <v>14.517247819942995</v>
      </c>
      <c r="AH26" s="126"/>
      <c r="AI26" s="126"/>
      <c r="AJ26" s="126"/>
      <c r="AK26" s="126"/>
      <c r="AL26" s="126"/>
      <c r="AM26" s="126"/>
    </row>
    <row r="27" spans="1:41" s="185" customFormat="1">
      <c r="A27" s="134" t="s">
        <v>528</v>
      </c>
      <c r="B27" s="365">
        <f t="shared" si="3"/>
        <v>19</v>
      </c>
      <c r="C27" s="330">
        <v>154.18842101590053</v>
      </c>
      <c r="D27" s="330">
        <v>151.87047226763119</v>
      </c>
      <c r="E27" s="330">
        <v>148.71168942836181</v>
      </c>
      <c r="F27" s="330">
        <v>145.49800306349678</v>
      </c>
      <c r="G27" s="330">
        <v>142.32274916654868</v>
      </c>
      <c r="H27" s="330">
        <v>141.64560568420242</v>
      </c>
      <c r="I27" s="330">
        <v>143.22499710383713</v>
      </c>
      <c r="J27" s="330">
        <v>142.18</v>
      </c>
      <c r="K27" s="330">
        <v>135.41</v>
      </c>
      <c r="L27" s="10">
        <f t="shared" ref="L27:AG27" si="23">L65/K65*K27</f>
        <v>141.08719977273208</v>
      </c>
      <c r="M27" s="10">
        <f t="shared" si="23"/>
        <v>141.8234935646278</v>
      </c>
      <c r="N27" s="10">
        <f t="shared" si="23"/>
        <v>142.08037614819062</v>
      </c>
      <c r="O27" s="10">
        <f t="shared" si="23"/>
        <v>143.05513515969443</v>
      </c>
      <c r="P27" s="10">
        <f t="shared" si="23"/>
        <v>145.48212385412484</v>
      </c>
      <c r="Q27" s="10">
        <f t="shared" si="23"/>
        <v>147.06792909144639</v>
      </c>
      <c r="R27" s="10">
        <f t="shared" si="23"/>
        <v>148.98288144372029</v>
      </c>
      <c r="S27" s="10">
        <f t="shared" si="23"/>
        <v>151.29852151592428</v>
      </c>
      <c r="T27" s="10">
        <f t="shared" si="23"/>
        <v>154.67774626618768</v>
      </c>
      <c r="U27" s="10">
        <f t="shared" si="23"/>
        <v>156.79521477598141</v>
      </c>
      <c r="V27" s="10">
        <f t="shared" si="23"/>
        <v>161.76129461971971</v>
      </c>
      <c r="W27" s="10">
        <f t="shared" si="23"/>
        <v>166.77336009147373</v>
      </c>
      <c r="X27" s="10">
        <f t="shared" si="23"/>
        <v>172.59013159694126</v>
      </c>
      <c r="Y27" s="10">
        <f t="shared" si="23"/>
        <v>179.75468908295872</v>
      </c>
      <c r="Z27" s="10">
        <f t="shared" si="23"/>
        <v>176.55452947348576</v>
      </c>
      <c r="AA27" s="10">
        <f t="shared" si="23"/>
        <v>181.90357809510746</v>
      </c>
      <c r="AB27" s="10">
        <f t="shared" si="23"/>
        <v>195.17172736104069</v>
      </c>
      <c r="AC27" s="10">
        <f t="shared" si="23"/>
        <v>201.88116065854433</v>
      </c>
      <c r="AD27" s="10">
        <f t="shared" si="23"/>
        <v>210.27285499612742</v>
      </c>
      <c r="AE27" s="10">
        <f t="shared" si="23"/>
        <v>217.99188494714349</v>
      </c>
      <c r="AF27" s="10">
        <f t="shared" si="23"/>
        <v>244.94018891339701</v>
      </c>
      <c r="AG27" s="10">
        <f t="shared" si="23"/>
        <v>318.62054031254837</v>
      </c>
      <c r="AH27" s="126"/>
      <c r="AI27" s="126"/>
      <c r="AJ27" s="126"/>
      <c r="AK27" s="126"/>
      <c r="AL27" s="126"/>
      <c r="AM27" s="126"/>
    </row>
    <row r="28" spans="1:41">
      <c r="A28" s="5" t="s">
        <v>5</v>
      </c>
      <c r="B28" s="185">
        <f t="shared" si="3"/>
        <v>20</v>
      </c>
      <c r="C28" s="338">
        <v>2893.5650000000564</v>
      </c>
      <c r="D28" s="339">
        <v>2970.0601000000001</v>
      </c>
      <c r="E28" s="339">
        <v>3029.9541000000004</v>
      </c>
      <c r="F28" s="339">
        <v>3072.6080999999999</v>
      </c>
      <c r="G28" s="339">
        <v>3100.0580999999997</v>
      </c>
      <c r="H28" s="339">
        <v>3146.024100000001</v>
      </c>
      <c r="I28" s="339">
        <v>3186.0821000000001</v>
      </c>
      <c r="J28" s="339">
        <v>3209.1911000000009</v>
      </c>
      <c r="K28" s="339">
        <v>2976.6450999999997</v>
      </c>
      <c r="L28" s="127">
        <f t="shared" ref="L28:AG28" si="24">SUM(L7:L27)</f>
        <v>4305.0270142545141</v>
      </c>
      <c r="M28" s="127">
        <f t="shared" si="24"/>
        <v>4406.2709174043766</v>
      </c>
      <c r="N28" s="127">
        <f t="shared" si="24"/>
        <v>4499.8353495497049</v>
      </c>
      <c r="O28" s="127">
        <f t="shared" si="24"/>
        <v>4597.8607347416801</v>
      </c>
      <c r="P28" s="127">
        <f t="shared" si="24"/>
        <v>4696.1604370633722</v>
      </c>
      <c r="Q28" s="127">
        <f t="shared" si="24"/>
        <v>4784.1271506678868</v>
      </c>
      <c r="R28" s="127">
        <f t="shared" si="24"/>
        <v>4872.4016506045436</v>
      </c>
      <c r="S28" s="127">
        <f t="shared" si="24"/>
        <v>4960.7783985817914</v>
      </c>
      <c r="T28" s="127">
        <f t="shared" si="24"/>
        <v>5063.668346105449</v>
      </c>
      <c r="U28" s="127">
        <f t="shared" si="24"/>
        <v>5172.5872109189731</v>
      </c>
      <c r="V28" s="127">
        <f t="shared" si="24"/>
        <v>5283.4118856365822</v>
      </c>
      <c r="W28" s="127">
        <f t="shared" si="24"/>
        <v>5410.35334860898</v>
      </c>
      <c r="X28" s="127">
        <f t="shared" si="24"/>
        <v>5557.8675872762233</v>
      </c>
      <c r="Y28" s="127">
        <f t="shared" si="24"/>
        <v>5719.0589021471014</v>
      </c>
      <c r="Z28" s="127">
        <f t="shared" si="24"/>
        <v>5846.6567792754222</v>
      </c>
      <c r="AA28" s="127">
        <f t="shared" si="24"/>
        <v>5997.8569091170548</v>
      </c>
      <c r="AB28" s="127">
        <f t="shared" si="24"/>
        <v>6163.4199081496663</v>
      </c>
      <c r="AC28" s="127">
        <f t="shared" si="24"/>
        <v>6322.9366579160833</v>
      </c>
      <c r="AD28" s="127">
        <f t="shared" si="24"/>
        <v>6493.2320897598565</v>
      </c>
      <c r="AE28" s="127">
        <f t="shared" si="24"/>
        <v>6666.2314860336137</v>
      </c>
      <c r="AF28" s="127">
        <f t="shared" si="24"/>
        <v>7590.6213714119613</v>
      </c>
      <c r="AG28" s="127">
        <f t="shared" si="24"/>
        <v>8344.6486447414809</v>
      </c>
      <c r="AH28" s="127"/>
      <c r="AI28" s="127"/>
      <c r="AJ28" s="127"/>
      <c r="AK28" s="127"/>
      <c r="AL28" s="127"/>
      <c r="AM28" s="127"/>
    </row>
    <row r="29" spans="1:41" s="33" customFormat="1">
      <c r="A29" s="247" t="s">
        <v>279</v>
      </c>
      <c r="B29" s="185">
        <f t="shared" si="3"/>
        <v>21</v>
      </c>
      <c r="C29" s="332"/>
      <c r="D29" s="248">
        <v>2.6436281887547874E-2</v>
      </c>
      <c r="E29" s="248">
        <v>2.0165921894981231E-2</v>
      </c>
      <c r="F29" s="248">
        <v>1.407744097509589E-2</v>
      </c>
      <c r="G29" s="248">
        <v>8.9337784405372211E-3</v>
      </c>
      <c r="H29" s="248">
        <v>1.4827464040109817E-2</v>
      </c>
      <c r="I29" s="248">
        <v>1.2732896737821964E-2</v>
      </c>
      <c r="J29" s="248">
        <v>7.2531087632679014E-3</v>
      </c>
      <c r="K29" s="248">
        <v>-7.2462496857853442E-2</v>
      </c>
      <c r="L29" s="248">
        <f t="shared" ref="L29:AE29" si="25">L28/K28-1</f>
        <v>0.44626815412240939</v>
      </c>
      <c r="M29" s="248">
        <f t="shared" si="25"/>
        <v>2.3517599962701974E-2</v>
      </c>
      <c r="N29" s="248">
        <f t="shared" si="25"/>
        <v>2.12343802501469E-2</v>
      </c>
      <c r="O29" s="248">
        <f t="shared" si="25"/>
        <v>2.1784215993988498E-2</v>
      </c>
      <c r="P29" s="248">
        <f t="shared" si="25"/>
        <v>2.137944317863627E-2</v>
      </c>
      <c r="Q29" s="248">
        <f t="shared" si="25"/>
        <v>1.8731624437329231E-2</v>
      </c>
      <c r="R29" s="248">
        <f t="shared" si="25"/>
        <v>1.845153716793102E-2</v>
      </c>
      <c r="S29" s="248">
        <f t="shared" si="25"/>
        <v>1.8138231269641425E-2</v>
      </c>
      <c r="T29" s="248">
        <f t="shared" si="25"/>
        <v>2.0740686089318672E-2</v>
      </c>
      <c r="U29" s="248">
        <f t="shared" si="25"/>
        <v>2.1509873350472386E-2</v>
      </c>
      <c r="V29" s="248">
        <f t="shared" si="25"/>
        <v>2.1425385440320133E-2</v>
      </c>
      <c r="W29" s="248">
        <f t="shared" si="25"/>
        <v>2.4026418102571112E-2</v>
      </c>
      <c r="X29" s="248">
        <f t="shared" si="25"/>
        <v>2.7265176442712313E-2</v>
      </c>
      <c r="Y29" s="248">
        <f t="shared" si="25"/>
        <v>2.9002366886159425E-2</v>
      </c>
      <c r="Z29" s="248">
        <f t="shared" si="25"/>
        <v>2.2310991950164505E-2</v>
      </c>
      <c r="AA29" s="248">
        <f t="shared" si="25"/>
        <v>2.5860955337345892E-2</v>
      </c>
      <c r="AB29" s="248">
        <f t="shared" si="25"/>
        <v>2.7603692709132099E-2</v>
      </c>
      <c r="AC29" s="248">
        <f t="shared" si="25"/>
        <v>2.5881207534715234E-2</v>
      </c>
      <c r="AD29" s="248">
        <f t="shared" si="25"/>
        <v>2.6932965021968069E-2</v>
      </c>
      <c r="AE29" s="248">
        <f t="shared" si="25"/>
        <v>2.6643032912158748E-2</v>
      </c>
      <c r="AF29" s="248">
        <f>(AF28/AE28)^(1/5)-1</f>
        <v>2.6311954651126346E-2</v>
      </c>
      <c r="AG29" s="248">
        <f>(AG28/AF28)^(1/5)-1</f>
        <v>1.9121925786364846E-2</v>
      </c>
      <c r="AH29" s="247"/>
      <c r="AI29" s="247"/>
      <c r="AJ29" s="247"/>
      <c r="AK29" s="247"/>
      <c r="AL29" s="247"/>
      <c r="AM29" s="247"/>
    </row>
    <row r="30" spans="1:41">
      <c r="A30" s="4" t="s">
        <v>610</v>
      </c>
      <c r="B30" s="185">
        <f t="shared" si="3"/>
        <v>22</v>
      </c>
      <c r="C30" s="331">
        <v>52.325432882070082</v>
      </c>
      <c r="D30" s="330">
        <v>53.104386458423342</v>
      </c>
      <c r="E30" s="330">
        <v>53.912365691429272</v>
      </c>
      <c r="F30" s="330">
        <v>54.750491457321111</v>
      </c>
      <c r="G30" s="330">
        <v>55.619940469824826</v>
      </c>
      <c r="H30" s="330">
        <v>56.521948041648095</v>
      </c>
      <c r="I30" s="330">
        <v>57.436000617299655</v>
      </c>
      <c r="J30" s="330">
        <v>58.364834921819444</v>
      </c>
      <c r="K30" s="330">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23</v>
      </c>
      <c r="C31" s="333">
        <v>0.5</v>
      </c>
      <c r="D31" s="333">
        <v>0.5</v>
      </c>
      <c r="E31" s="333">
        <v>0.5</v>
      </c>
      <c r="F31" s="333">
        <v>0.5</v>
      </c>
      <c r="G31" s="333">
        <v>0.5</v>
      </c>
      <c r="H31" s="333">
        <v>0.5</v>
      </c>
      <c r="I31" s="333">
        <v>0.5</v>
      </c>
      <c r="J31" s="333">
        <v>0.50152754832852431</v>
      </c>
      <c r="K31" s="333">
        <v>0.51748350868667314</v>
      </c>
      <c r="L31" s="24">
        <f>L81/SUM(L$81:L$83)</f>
        <v>0.52186669514317507</v>
      </c>
      <c r="M31" s="24">
        <f t="shared" ref="M31:AG33" si="26">M81/SUM(M$81:M$83)</f>
        <v>0.51117410117755013</v>
      </c>
      <c r="N31" s="24">
        <f t="shared" si="26"/>
        <v>0.50324081501035201</v>
      </c>
      <c r="O31" s="24">
        <f t="shared" si="26"/>
        <v>0.49554135596375626</v>
      </c>
      <c r="P31" s="24">
        <f t="shared" si="26"/>
        <v>0.48737684471949072</v>
      </c>
      <c r="Q31" s="24">
        <f t="shared" si="26"/>
        <v>0.48023580480672495</v>
      </c>
      <c r="R31" s="24">
        <f t="shared" si="26"/>
        <v>0.47384742022345078</v>
      </c>
      <c r="S31" s="24">
        <f t="shared" si="26"/>
        <v>0.46999553272983247</v>
      </c>
      <c r="T31" s="24">
        <f t="shared" si="26"/>
        <v>0.46407776269606493</v>
      </c>
      <c r="U31" s="24">
        <f t="shared" si="26"/>
        <v>0.4556223912924634</v>
      </c>
      <c r="V31" s="24">
        <f t="shared" si="26"/>
        <v>0.44650184534745613</v>
      </c>
      <c r="W31" s="24">
        <f t="shared" si="26"/>
        <v>0.43652580441084671</v>
      </c>
      <c r="X31" s="24">
        <f t="shared" si="26"/>
        <v>0.42527878459879398</v>
      </c>
      <c r="Y31" s="24">
        <f t="shared" si="26"/>
        <v>0.41367943613521468</v>
      </c>
      <c r="Z31" s="24">
        <f t="shared" si="26"/>
        <v>0.40546267627250082</v>
      </c>
      <c r="AA31" s="24">
        <f t="shared" si="26"/>
        <v>0.3993920999035811</v>
      </c>
      <c r="AB31" s="24">
        <f t="shared" si="26"/>
        <v>0.3906059547794406</v>
      </c>
      <c r="AC31" s="24">
        <f t="shared" si="26"/>
        <v>0.38178717205307933</v>
      </c>
      <c r="AD31" s="24">
        <f t="shared" si="26"/>
        <v>0.37335657700369873</v>
      </c>
      <c r="AE31" s="24">
        <f t="shared" si="26"/>
        <v>0.36467936722373323</v>
      </c>
      <c r="AF31" s="24">
        <f t="shared" si="26"/>
        <v>0.32663833992860486</v>
      </c>
      <c r="AG31" s="24">
        <f t="shared" si="26"/>
        <v>0.30168724178983258</v>
      </c>
      <c r="AH31" s="126"/>
      <c r="AI31" s="126"/>
      <c r="AJ31" s="126"/>
      <c r="AK31" s="126"/>
      <c r="AL31" s="126"/>
      <c r="AM31" s="126"/>
    </row>
    <row r="32" spans="1:41">
      <c r="A32" s="4" t="s">
        <v>397</v>
      </c>
      <c r="B32" s="185">
        <f t="shared" si="3"/>
        <v>24</v>
      </c>
      <c r="C32" s="333">
        <v>0.3</v>
      </c>
      <c r="D32" s="333">
        <v>0.3</v>
      </c>
      <c r="E32" s="333">
        <v>0.3</v>
      </c>
      <c r="F32" s="333">
        <v>0.3</v>
      </c>
      <c r="G32" s="333">
        <v>0.3</v>
      </c>
      <c r="H32" s="333">
        <v>0.3</v>
      </c>
      <c r="I32" s="333">
        <v>0.3</v>
      </c>
      <c r="J32" s="333">
        <v>0.29852364948703553</v>
      </c>
      <c r="K32" s="333">
        <v>0.28256768912888669</v>
      </c>
      <c r="L32" s="24">
        <f t="shared" ref="L32:AA32" si="27">L82/SUM(L$81:L$83)</f>
        <v>0.27813330485682491</v>
      </c>
      <c r="M32" s="24">
        <f t="shared" si="27"/>
        <v>0.28882589882244986</v>
      </c>
      <c r="N32" s="24">
        <f t="shared" si="27"/>
        <v>0.29675918498964798</v>
      </c>
      <c r="O32" s="24">
        <f t="shared" si="27"/>
        <v>0.30154707153955712</v>
      </c>
      <c r="P32" s="24">
        <f t="shared" si="27"/>
        <v>0.30421936747090661</v>
      </c>
      <c r="Q32" s="24">
        <f t="shared" si="27"/>
        <v>0.3070477738000873</v>
      </c>
      <c r="R32" s="24">
        <f t="shared" si="27"/>
        <v>0.30914696468461722</v>
      </c>
      <c r="S32" s="24">
        <f t="shared" si="27"/>
        <v>0.31170578275139688</v>
      </c>
      <c r="T32" s="24">
        <f t="shared" si="27"/>
        <v>0.31294500542573178</v>
      </c>
      <c r="U32" s="24">
        <f t="shared" si="27"/>
        <v>0.31497558101650314</v>
      </c>
      <c r="V32" s="24">
        <f t="shared" si="27"/>
        <v>0.31731753314797678</v>
      </c>
      <c r="W32" s="24">
        <f t="shared" si="27"/>
        <v>0.31964562301665356</v>
      </c>
      <c r="X32" s="24">
        <f t="shared" si="27"/>
        <v>0.32217339889883084</v>
      </c>
      <c r="Y32" s="24">
        <f t="shared" si="27"/>
        <v>0.32503533230507359</v>
      </c>
      <c r="Z32" s="24">
        <f t="shared" si="27"/>
        <v>0.3290425038152982</v>
      </c>
      <c r="AA32" s="24">
        <f t="shared" si="27"/>
        <v>0.33090108036491855</v>
      </c>
      <c r="AB32" s="24">
        <f t="shared" si="26"/>
        <v>0.33225620198565176</v>
      </c>
      <c r="AC32" s="24">
        <f t="shared" si="26"/>
        <v>0.33492077646619711</v>
      </c>
      <c r="AD32" s="24">
        <f t="shared" si="26"/>
        <v>0.33639906330487873</v>
      </c>
      <c r="AE32" s="24">
        <f t="shared" si="26"/>
        <v>0.33898899417672296</v>
      </c>
      <c r="AF32" s="24">
        <f t="shared" si="26"/>
        <v>0.34832061410740006</v>
      </c>
      <c r="AG32" s="24">
        <f t="shared" si="26"/>
        <v>0.35654771264935253</v>
      </c>
      <c r="AH32" s="126"/>
      <c r="AI32" s="126"/>
      <c r="AJ32" s="126"/>
      <c r="AK32" s="126"/>
      <c r="AL32" s="126"/>
      <c r="AM32" s="126"/>
    </row>
    <row r="33" spans="1:41">
      <c r="A33" s="4" t="s">
        <v>398</v>
      </c>
      <c r="B33" s="185">
        <f t="shared" si="3"/>
        <v>25</v>
      </c>
      <c r="C33" s="333">
        <v>0.19999999999999996</v>
      </c>
      <c r="D33" s="333">
        <v>0.19999999999999996</v>
      </c>
      <c r="E33" s="333">
        <v>0.19999999999999996</v>
      </c>
      <c r="F33" s="333">
        <v>0.19999999999999996</v>
      </c>
      <c r="G33" s="333">
        <v>0.19999999999999996</v>
      </c>
      <c r="H33" s="333">
        <v>0.19999999999999996</v>
      </c>
      <c r="I33" s="333">
        <v>0.19999999999999996</v>
      </c>
      <c r="J33" s="333">
        <v>0.19994880218444017</v>
      </c>
      <c r="K33" s="333">
        <v>0.19994880218444014</v>
      </c>
      <c r="L33" s="24">
        <f>L83/SUM(L$81:L$83)</f>
        <v>0.19999999999999998</v>
      </c>
      <c r="M33" s="24">
        <f t="shared" si="26"/>
        <v>0.20000000000000004</v>
      </c>
      <c r="N33" s="24">
        <f t="shared" si="26"/>
        <v>0.2</v>
      </c>
      <c r="O33" s="24">
        <f t="shared" si="26"/>
        <v>0.20291157249668662</v>
      </c>
      <c r="P33" s="24">
        <f t="shared" si="26"/>
        <v>0.20840378780960273</v>
      </c>
      <c r="Q33" s="24">
        <f t="shared" si="26"/>
        <v>0.21271642139318789</v>
      </c>
      <c r="R33" s="24">
        <f t="shared" si="26"/>
        <v>0.21700561509193192</v>
      </c>
      <c r="S33" s="24">
        <f t="shared" si="26"/>
        <v>0.21829868451877066</v>
      </c>
      <c r="T33" s="24">
        <f t="shared" si="26"/>
        <v>0.22297723187820334</v>
      </c>
      <c r="U33" s="24">
        <f t="shared" si="26"/>
        <v>0.22940202769103349</v>
      </c>
      <c r="V33" s="24">
        <f t="shared" si="26"/>
        <v>0.2361806215045672</v>
      </c>
      <c r="W33" s="24">
        <f t="shared" si="26"/>
        <v>0.24382857257249985</v>
      </c>
      <c r="X33" s="24">
        <f t="shared" si="26"/>
        <v>0.25254781650237518</v>
      </c>
      <c r="Y33" s="24">
        <f t="shared" si="26"/>
        <v>0.26128523155971173</v>
      </c>
      <c r="Z33" s="24">
        <f t="shared" si="26"/>
        <v>0.26549481991220103</v>
      </c>
      <c r="AA33" s="24">
        <f t="shared" si="26"/>
        <v>0.26970681973150024</v>
      </c>
      <c r="AB33" s="24">
        <f t="shared" si="26"/>
        <v>0.27713784323490753</v>
      </c>
      <c r="AC33" s="24">
        <f t="shared" si="26"/>
        <v>0.28329205148072351</v>
      </c>
      <c r="AD33" s="24">
        <f t="shared" si="26"/>
        <v>0.29024435969142243</v>
      </c>
      <c r="AE33" s="24">
        <f t="shared" si="26"/>
        <v>0.29633163859954387</v>
      </c>
      <c r="AF33" s="24">
        <f t="shared" si="26"/>
        <v>0.32504104596399519</v>
      </c>
      <c r="AG33" s="24">
        <f t="shared" si="26"/>
        <v>0.341765045560815</v>
      </c>
      <c r="AH33" s="126"/>
      <c r="AI33" s="126"/>
      <c r="AJ33" s="126"/>
      <c r="AK33" s="126"/>
      <c r="AL33" s="126"/>
      <c r="AM33" s="126"/>
    </row>
    <row r="34" spans="1:41">
      <c r="A34" t="s">
        <v>399</v>
      </c>
      <c r="B34" s="185">
        <f t="shared" si="3"/>
        <v>26</v>
      </c>
      <c r="C34" s="330">
        <v>26.162716441035041</v>
      </c>
      <c r="D34" s="330">
        <v>26.124793740612695</v>
      </c>
      <c r="E34" s="330">
        <v>25.810272238913001</v>
      </c>
      <c r="F34" s="330">
        <v>25.676476665132281</v>
      </c>
      <c r="G34" s="330">
        <v>25.758415053648385</v>
      </c>
      <c r="H34" s="330">
        <v>25.755361891142741</v>
      </c>
      <c r="I34" s="330">
        <v>25.706039736299225</v>
      </c>
      <c r="J34" s="330">
        <v>25.946710085536886</v>
      </c>
      <c r="K34" s="330">
        <v>26.998265626975765</v>
      </c>
      <c r="L34" s="10">
        <f t="shared" ref="L34:AG34" si="28">L31*L$30</f>
        <v>31.307607825442144</v>
      </c>
      <c r="M34" s="10">
        <f t="shared" si="28"/>
        <v>31.019237445954008</v>
      </c>
      <c r="N34" s="10">
        <f t="shared" si="28"/>
        <v>30.889444916133222</v>
      </c>
      <c r="O34" s="10">
        <f t="shared" si="28"/>
        <v>30.767068877880462</v>
      </c>
      <c r="P34" s="10">
        <f t="shared" si="28"/>
        <v>30.608572993081566</v>
      </c>
      <c r="Q34" s="10">
        <f t="shared" si="28"/>
        <v>30.45706635621773</v>
      </c>
      <c r="R34" s="10">
        <f t="shared" si="28"/>
        <v>30.347812751253425</v>
      </c>
      <c r="S34" s="10">
        <f t="shared" si="28"/>
        <v>30.397505624631386</v>
      </c>
      <c r="T34" s="10">
        <f t="shared" si="28"/>
        <v>30.310305833401944</v>
      </c>
      <c r="U34" s="10">
        <f t="shared" si="28"/>
        <v>30.051071446100934</v>
      </c>
      <c r="V34" s="10">
        <f t="shared" si="28"/>
        <v>29.700846066267385</v>
      </c>
      <c r="W34" s="10">
        <f t="shared" si="28"/>
        <v>29.285061807177946</v>
      </c>
      <c r="X34" s="10">
        <f t="shared" si="28"/>
        <v>28.774024072065799</v>
      </c>
      <c r="Y34" s="10">
        <f t="shared" si="28"/>
        <v>28.228089006631244</v>
      </c>
      <c r="Z34" s="10">
        <f t="shared" si="28"/>
        <v>27.903526187293007</v>
      </c>
      <c r="AA34" s="10">
        <f t="shared" si="28"/>
        <v>27.686982852572893</v>
      </c>
      <c r="AB34" s="10">
        <f t="shared" si="28"/>
        <v>27.276144140067739</v>
      </c>
      <c r="AC34" s="10">
        <f t="shared" si="28"/>
        <v>26.855510014554152</v>
      </c>
      <c r="AD34" s="10">
        <f t="shared" si="28"/>
        <v>26.454760490599114</v>
      </c>
      <c r="AE34" s="10">
        <f t="shared" si="28"/>
        <v>26.029101427480327</v>
      </c>
      <c r="AF34" s="10">
        <f t="shared" si="28"/>
        <v>24.046966291737554</v>
      </c>
      <c r="AG34" s="10">
        <f t="shared" si="28"/>
        <v>22.782789671945572</v>
      </c>
      <c r="AH34" s="10"/>
      <c r="AI34" s="10"/>
      <c r="AJ34" s="10"/>
      <c r="AK34" s="10"/>
      <c r="AL34" s="10"/>
      <c r="AM34" s="10"/>
    </row>
    <row r="35" spans="1:41">
      <c r="A35" s="4" t="s">
        <v>400</v>
      </c>
      <c r="B35" s="185">
        <f t="shared" si="3"/>
        <v>27</v>
      </c>
      <c r="C35" s="330">
        <v>15.697629864621025</v>
      </c>
      <c r="D35" s="330">
        <v>15.706931206012538</v>
      </c>
      <c r="E35" s="330">
        <v>16.206450010480257</v>
      </c>
      <c r="F35" s="330">
        <v>16.65350655721161</v>
      </c>
      <c r="G35" s="330">
        <v>17.096293177200256</v>
      </c>
      <c r="H35" s="330">
        <v>17.422744808714206</v>
      </c>
      <c r="I35" s="330">
        <v>17.892835083270921</v>
      </c>
      <c r="J35" s="330">
        <v>18.376375848815535</v>
      </c>
      <c r="K35" s="330">
        <v>19.311259441517389</v>
      </c>
      <c r="L35" s="10">
        <f t="shared" ref="L35:AG35" si="29">L32*L$30</f>
        <v>16.685656533921268</v>
      </c>
      <c r="M35" s="10">
        <f t="shared" si="29"/>
        <v>17.526629607165493</v>
      </c>
      <c r="N35" s="10">
        <f t="shared" si="29"/>
        <v>18.215387593126273</v>
      </c>
      <c r="O35" s="10">
        <f t="shared" si="29"/>
        <v>18.722392002856914</v>
      </c>
      <c r="P35" s="10">
        <f t="shared" si="29"/>
        <v>19.1057921935165</v>
      </c>
      <c r="Q35" s="10">
        <f t="shared" si="29"/>
        <v>19.473296925292551</v>
      </c>
      <c r="R35" s="10">
        <f t="shared" si="29"/>
        <v>19.799483539327721</v>
      </c>
      <c r="S35" s="10">
        <f t="shared" si="29"/>
        <v>20.159932647407256</v>
      </c>
      <c r="T35" s="10">
        <f t="shared" si="29"/>
        <v>20.43937371268057</v>
      </c>
      <c r="U35" s="10">
        <f t="shared" si="29"/>
        <v>20.774557769326773</v>
      </c>
      <c r="V35" s="10">
        <f t="shared" si="29"/>
        <v>21.107637749675543</v>
      </c>
      <c r="W35" s="10">
        <f t="shared" si="29"/>
        <v>21.443959857242302</v>
      </c>
      <c r="X35" s="10">
        <f t="shared" si="29"/>
        <v>21.797995740699132</v>
      </c>
      <c r="Y35" s="10">
        <f t="shared" si="29"/>
        <v>22.179314438072797</v>
      </c>
      <c r="Z35" s="10">
        <f t="shared" si="29"/>
        <v>22.644368173044917</v>
      </c>
      <c r="AA35" s="10">
        <f t="shared" si="29"/>
        <v>22.938992884869524</v>
      </c>
      <c r="AB35" s="10">
        <f t="shared" si="29"/>
        <v>23.201561435256206</v>
      </c>
      <c r="AC35" s="10">
        <f t="shared" si="29"/>
        <v>23.558854055001412</v>
      </c>
      <c r="AD35" s="10">
        <f t="shared" si="29"/>
        <v>23.836078422436074</v>
      </c>
      <c r="AE35" s="10">
        <f t="shared" si="29"/>
        <v>24.195443189995817</v>
      </c>
      <c r="AF35" s="10">
        <f t="shared" si="29"/>
        <v>25.643205473027979</v>
      </c>
      <c r="AG35" s="10">
        <f t="shared" si="29"/>
        <v>26.925737718011948</v>
      </c>
      <c r="AH35" s="10"/>
      <c r="AI35" s="10"/>
      <c r="AJ35" s="10"/>
      <c r="AK35" s="10"/>
      <c r="AL35" s="10"/>
      <c r="AM35" s="10"/>
    </row>
    <row r="36" spans="1:41">
      <c r="A36" s="4" t="s">
        <v>401</v>
      </c>
      <c r="B36" s="185">
        <f t="shared" si="3"/>
        <v>28</v>
      </c>
      <c r="C36" s="330">
        <v>10.465086576414015</v>
      </c>
      <c r="D36" s="330">
        <v>11.272661511798107</v>
      </c>
      <c r="E36" s="330">
        <v>11.895643442036015</v>
      </c>
      <c r="F36" s="330">
        <v>12.420508234977223</v>
      </c>
      <c r="G36" s="330">
        <v>12.765232238976191</v>
      </c>
      <c r="H36" s="330">
        <v>13.343841341791148</v>
      </c>
      <c r="I36" s="330">
        <v>13.837125797729508</v>
      </c>
      <c r="J36" s="330">
        <v>14.041748987467024</v>
      </c>
      <c r="K36" s="186">
        <f t="shared" ref="K36:AG36" si="30">K33*K$30</f>
        <v>11.858701524628284</v>
      </c>
      <c r="L36" s="10">
        <f t="shared" si="30"/>
        <v>11.998316089840852</v>
      </c>
      <c r="M36" s="10">
        <f t="shared" si="30"/>
        <v>12.136466763279879</v>
      </c>
      <c r="N36" s="10">
        <f t="shared" si="30"/>
        <v>12.276208127314874</v>
      </c>
      <c r="O36" s="10">
        <f t="shared" si="30"/>
        <v>12.598331606416323</v>
      </c>
      <c r="P36" s="10">
        <f t="shared" si="30"/>
        <v>13.088316813401962</v>
      </c>
      <c r="Q36" s="10">
        <f t="shared" si="30"/>
        <v>13.49070206049487</v>
      </c>
      <c r="R36" s="10">
        <f t="shared" si="30"/>
        <v>13.898241272844645</v>
      </c>
      <c r="S36" s="10">
        <f t="shared" si="30"/>
        <v>14.118720346057808</v>
      </c>
      <c r="T36" s="10">
        <f t="shared" si="30"/>
        <v>14.563309504101419</v>
      </c>
      <c r="U36" s="10">
        <f t="shared" si="30"/>
        <v>15.130460784572298</v>
      </c>
      <c r="V36" s="10">
        <f t="shared" si="30"/>
        <v>15.710493374744742</v>
      </c>
      <c r="W36" s="10">
        <f t="shared" si="30"/>
        <v>16.357646549162869</v>
      </c>
      <c r="X36" s="10">
        <f t="shared" si="30"/>
        <v>17.08718425313052</v>
      </c>
      <c r="Y36" s="10">
        <f t="shared" si="30"/>
        <v>17.829222650011118</v>
      </c>
      <c r="Z36" s="10">
        <f t="shared" si="30"/>
        <v>18.271081639662086</v>
      </c>
      <c r="AA36" s="10">
        <f t="shared" si="30"/>
        <v>18.696834751941122</v>
      </c>
      <c r="AB36" s="10">
        <f t="shared" si="30"/>
        <v>19.352628054560096</v>
      </c>
      <c r="AC36" s="10">
        <f t="shared" si="30"/>
        <v>19.927208357137882</v>
      </c>
      <c r="AD36" s="10">
        <f t="shared" si="30"/>
        <v>20.565715169677624</v>
      </c>
      <c r="AE36" s="10">
        <f t="shared" si="30"/>
        <v>21.150761382523854</v>
      </c>
      <c r="AF36" s="10">
        <f t="shared" si="30"/>
        <v>23.929374235234448</v>
      </c>
      <c r="AG36" s="10">
        <f t="shared" si="30"/>
        <v>25.809381610042475</v>
      </c>
      <c r="AH36" s="10"/>
      <c r="AI36" s="10"/>
      <c r="AJ36" s="10"/>
      <c r="AK36" s="10"/>
      <c r="AL36" s="10"/>
      <c r="AM36" s="10"/>
    </row>
    <row r="37" spans="1:41">
      <c r="A37" t="s">
        <v>402</v>
      </c>
      <c r="B37" s="185">
        <f t="shared" si="3"/>
        <v>29</v>
      </c>
      <c r="C37" s="334">
        <v>0.33936777226430637</v>
      </c>
      <c r="D37" s="333">
        <v>0.34922378908645002</v>
      </c>
      <c r="E37" s="333">
        <v>0.35473666462293074</v>
      </c>
      <c r="F37" s="333">
        <v>0.35856192519926422</v>
      </c>
      <c r="G37" s="333">
        <v>0.35979950950337214</v>
      </c>
      <c r="H37" s="333">
        <v>0.36519987737584303</v>
      </c>
      <c r="I37" s="333">
        <v>0.36857510729613735</v>
      </c>
      <c r="J37" s="333">
        <v>0.36699999999999999</v>
      </c>
      <c r="K37" s="333">
        <v>0.33910000000000001</v>
      </c>
      <c r="L37" s="24">
        <f t="shared" ref="L37:AG37" si="31">L75/K75*K37</f>
        <v>0.34776795832099094</v>
      </c>
      <c r="M37" s="24">
        <f t="shared" si="31"/>
        <v>0.35643591664198176</v>
      </c>
      <c r="N37" s="186">
        <f t="shared" si="31"/>
        <v>0.36031769029251876</v>
      </c>
      <c r="O37" s="186">
        <f t="shared" si="31"/>
        <v>0.42444333517465727</v>
      </c>
      <c r="P37" s="186">
        <f t="shared" si="31"/>
        <v>0.42899053618026356</v>
      </c>
      <c r="Q37" s="186">
        <f t="shared" si="31"/>
        <v>0.43353773718587002</v>
      </c>
      <c r="R37" s="186">
        <f t="shared" si="31"/>
        <v>0.43773916205209318</v>
      </c>
      <c r="S37" s="186">
        <f t="shared" si="31"/>
        <v>0.43883830381950351</v>
      </c>
      <c r="T37" s="186">
        <f t="shared" si="31"/>
        <v>0.44453015211526042</v>
      </c>
      <c r="U37" s="186">
        <f t="shared" si="31"/>
        <v>0.45189531423587764</v>
      </c>
      <c r="V37" s="186">
        <f t="shared" si="31"/>
        <v>0.45989669062079008</v>
      </c>
      <c r="W37" s="186">
        <f t="shared" si="31"/>
        <v>0.46955766533209264</v>
      </c>
      <c r="X37" s="186">
        <f t="shared" si="31"/>
        <v>0.48107515710690951</v>
      </c>
      <c r="Y37" s="186">
        <f t="shared" si="31"/>
        <v>0.49292976952478373</v>
      </c>
      <c r="Z37" s="186">
        <f t="shared" si="31"/>
        <v>0.49711542218301391</v>
      </c>
      <c r="AA37" s="186">
        <f t="shared" si="31"/>
        <v>0.50324716882113807</v>
      </c>
      <c r="AB37" s="186">
        <f t="shared" si="31"/>
        <v>0.51506882354654815</v>
      </c>
      <c r="AC37" s="186">
        <f t="shared" si="31"/>
        <v>0.52399867623923169</v>
      </c>
      <c r="AD37" s="186">
        <f t="shared" si="31"/>
        <v>0.53616429318693615</v>
      </c>
      <c r="AE37" s="186">
        <f t="shared" si="31"/>
        <v>0.54572866766524453</v>
      </c>
      <c r="AF37" s="186">
        <f t="shared" si="31"/>
        <v>0.6594975037038564</v>
      </c>
      <c r="AG37" s="186">
        <f t="shared" si="31"/>
        <v>0.69567744066306458</v>
      </c>
      <c r="AH37" s="126"/>
      <c r="AI37" s="126"/>
      <c r="AJ37" s="126"/>
      <c r="AK37" s="126"/>
      <c r="AL37" s="126"/>
      <c r="AM37" s="126"/>
    </row>
    <row r="38" spans="1:41">
      <c r="A38" s="4" t="s">
        <v>279</v>
      </c>
      <c r="B38" s="4"/>
      <c r="C38" s="109"/>
      <c r="D38" s="340">
        <f>(D37/C37)^(1/(D$5-C$5))-1</f>
        <v>2.9042288713459818E-2</v>
      </c>
      <c r="E38" s="340">
        <f t="shared" ref="E38:L38" si="32">(E37/D37)^(1/(E$5-D$5))-1</f>
        <v>1.5786082474226859E-2</v>
      </c>
      <c r="F38" s="340">
        <f t="shared" si="32"/>
        <v>1.0783380907072537E-2</v>
      </c>
      <c r="G38" s="340">
        <f t="shared" si="32"/>
        <v>3.4515218073423171E-3</v>
      </c>
      <c r="H38" s="340">
        <f t="shared" si="32"/>
        <v>1.5009380863039379E-2</v>
      </c>
      <c r="I38" s="340">
        <f t="shared" si="32"/>
        <v>9.2421441774492852E-3</v>
      </c>
      <c r="J38" s="340">
        <f t="shared" si="32"/>
        <v>-4.2735042735043693E-3</v>
      </c>
      <c r="K38" s="340">
        <f t="shared" si="32"/>
        <v>-7.6021798365122573E-2</v>
      </c>
      <c r="L38" s="109">
        <f t="shared" si="32"/>
        <v>2.5561658274818377E-2</v>
      </c>
      <c r="M38" s="109">
        <f t="shared" ref="M38" si="33">(M37/L37)^(1/(M$5-L$5))-1</f>
        <v>2.4924545558594247E-2</v>
      </c>
      <c r="N38" s="109">
        <f t="shared" ref="N38" si="34">(N37/M37)^(1/(N$5-M$5))-1</f>
        <v>1.0890523287068188E-2</v>
      </c>
      <c r="O38" s="109">
        <f t="shared" ref="O38" si="35">(O37/N37)^(1/(O$5-N$5))-1</f>
        <v>0.17796973784461989</v>
      </c>
      <c r="P38" s="109">
        <f t="shared" ref="P38" si="36">(P37/O37)^(1/(P$5-O$5))-1</f>
        <v>1.0713328797435695E-2</v>
      </c>
      <c r="Q38" s="109">
        <f t="shared" ref="Q38" si="37">(Q37/P37)^(1/(Q$5-P$5))-1</f>
        <v>1.0599769976500584E-2</v>
      </c>
      <c r="R38" s="109">
        <f t="shared" ref="R38" si="38">(R37/Q37)^(1/(R$5-Q$5))-1</f>
        <v>9.6910245772259263E-3</v>
      </c>
      <c r="S38" s="109">
        <f t="shared" ref="S38" si="39">(S37/R37)^(1/(S$5-R$5))-1</f>
        <v>2.510951412840523E-3</v>
      </c>
      <c r="T38" s="109">
        <f t="shared" ref="T38" si="40">(T37/S37)^(1/(T$5-S$5))-1</f>
        <v>1.2970263183994968E-2</v>
      </c>
      <c r="U38" s="109">
        <f t="shared" ref="U38" si="41">(U37/T37)^(1/(U$5-T$5))-1</f>
        <v>1.6568419679904078E-2</v>
      </c>
      <c r="V38" s="109">
        <f t="shared" ref="V38" si="42">(V37/U37)^(1/(V$5-U$5))-1</f>
        <v>1.7706261014107216E-2</v>
      </c>
      <c r="W38" s="109">
        <f t="shared" ref="W38" si="43">(W37/V37)^(1/(W$5-V$5))-1</f>
        <v>2.1006836770801174E-2</v>
      </c>
      <c r="X38" s="109">
        <f t="shared" ref="X38" si="44">(X37/W37)^(1/(X$5-W$5))-1</f>
        <v>2.4528386234885957E-2</v>
      </c>
      <c r="Y38" s="109">
        <f t="shared" ref="Y38" si="45">(Y37/X37)^(1/(Y$5-X$5))-1</f>
        <v>2.464191351963696E-2</v>
      </c>
      <c r="Z38" s="109">
        <f t="shared" ref="Z38" si="46">(Z37/Y37)^(1/(Z$5-Y$5))-1</f>
        <v>8.4913773056665143E-3</v>
      </c>
      <c r="AA38" s="109">
        <f t="shared" ref="AA38" si="47">(AA37/Z37)^(1/(AA$5-Z$5))-1</f>
        <v>1.2334653813791174E-2</v>
      </c>
      <c r="AB38" s="109">
        <f t="shared" ref="AB38" si="48">(AB37/AA37)^(1/(AB$5-AA$5))-1</f>
        <v>2.3490752572145501E-2</v>
      </c>
      <c r="AC38" s="109">
        <f t="shared" ref="AC38" si="49">(AC37/AB37)^(1/(AC$5-AB$5))-1</f>
        <v>1.7337202883288994E-2</v>
      </c>
      <c r="AD38" s="109">
        <f t="shared" ref="AD38" si="50">(AD37/AC37)^(1/(AD$5-AC$5))-1</f>
        <v>2.3216884887988343E-2</v>
      </c>
      <c r="AE38" s="109">
        <f t="shared" ref="AE38" si="51">(AE37/AD37)^(1/(AE$5-AD$5))-1</f>
        <v>1.783851442522999E-2</v>
      </c>
      <c r="AF38" s="109">
        <f t="shared" ref="AF38" si="52">(AF37/AE37)^(1/(AF$5-AE$5))-1</f>
        <v>3.8597511167779874E-2</v>
      </c>
      <c r="AG38" s="109">
        <f t="shared" ref="AG38" si="53">(AG37/AF37)^(1/(AG$5-AF$5))-1</f>
        <v>1.0738835494410459E-2</v>
      </c>
      <c r="AH38" s="109"/>
      <c r="AI38" s="109"/>
      <c r="AJ38" s="109"/>
      <c r="AK38" s="109"/>
      <c r="AL38" s="109"/>
      <c r="AM38" s="109"/>
    </row>
    <row r="39" spans="1:41">
      <c r="L39" s="10"/>
      <c r="Y39" s="109"/>
      <c r="Z39" s="109"/>
      <c r="AA39" s="109"/>
    </row>
    <row r="40" spans="1:41">
      <c r="A40" s="213" t="s">
        <v>658</v>
      </c>
    </row>
    <row r="41" spans="1:41" s="337"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7" customFormat="1"/>
    <row r="43" spans="1:41" s="337" customFormat="1">
      <c r="A43" s="337" t="s">
        <v>608</v>
      </c>
      <c r="C43" s="337">
        <v>2012</v>
      </c>
      <c r="D43" s="337">
        <v>2013</v>
      </c>
      <c r="E43" s="337">
        <v>2014</v>
      </c>
      <c r="F43" s="337">
        <v>2015</v>
      </c>
      <c r="G43" s="337">
        <v>2016</v>
      </c>
      <c r="H43" s="337">
        <v>2017</v>
      </c>
      <c r="I43" s="337">
        <v>2018</v>
      </c>
      <c r="J43" s="337">
        <v>2019</v>
      </c>
      <c r="K43" s="337">
        <v>2020</v>
      </c>
      <c r="L43" s="337">
        <v>2021</v>
      </c>
      <c r="M43" s="337">
        <v>2022</v>
      </c>
      <c r="N43" s="337">
        <v>2023</v>
      </c>
      <c r="O43" s="337">
        <v>2024</v>
      </c>
      <c r="P43" s="337">
        <v>2025</v>
      </c>
      <c r="Q43" s="337">
        <v>2026</v>
      </c>
      <c r="R43" s="337">
        <v>2027</v>
      </c>
      <c r="S43" s="337">
        <v>2028</v>
      </c>
      <c r="T43" s="337">
        <v>2029</v>
      </c>
      <c r="U43" s="337">
        <v>2030</v>
      </c>
      <c r="V43" s="337">
        <v>2031</v>
      </c>
      <c r="W43" s="337">
        <v>2032</v>
      </c>
      <c r="X43" s="337">
        <v>2033</v>
      </c>
      <c r="Y43" s="337">
        <v>2034</v>
      </c>
      <c r="Z43" s="337">
        <v>2035</v>
      </c>
      <c r="AA43" s="337">
        <v>2036</v>
      </c>
      <c r="AB43" s="337">
        <v>2037</v>
      </c>
      <c r="AC43" s="337">
        <v>2038</v>
      </c>
      <c r="AD43" s="337">
        <v>2039</v>
      </c>
      <c r="AE43" s="337">
        <v>2040</v>
      </c>
      <c r="AF43" s="337">
        <v>2045</v>
      </c>
      <c r="AG43" s="337">
        <v>2050</v>
      </c>
      <c r="AN43" s="5"/>
    </row>
    <row r="44" spans="1:41" s="337" customFormat="1">
      <c r="A44" s="337" t="s">
        <v>609</v>
      </c>
      <c r="C44" s="337">
        <v>0</v>
      </c>
      <c r="D44" s="337">
        <f>C44+1</f>
        <v>1</v>
      </c>
      <c r="E44" s="337">
        <f t="shared" ref="E44" si="54">D44+1</f>
        <v>2</v>
      </c>
      <c r="F44" s="337">
        <f t="shared" ref="F44" si="55">E44+1</f>
        <v>3</v>
      </c>
      <c r="G44" s="337">
        <f t="shared" ref="G44" si="56">F44+1</f>
        <v>4</v>
      </c>
      <c r="H44" s="337">
        <f t="shared" ref="H44" si="57">G44+1</f>
        <v>5</v>
      </c>
      <c r="I44" s="337">
        <f t="shared" ref="I44" si="58">H44+1</f>
        <v>6</v>
      </c>
      <c r="J44" s="337">
        <f t="shared" ref="J44" si="59">I44+1</f>
        <v>7</v>
      </c>
      <c r="K44" s="337">
        <f t="shared" ref="K44" si="60">J44+1</f>
        <v>8</v>
      </c>
      <c r="L44" s="337">
        <f t="shared" ref="L44" si="61">K44+1</f>
        <v>9</v>
      </c>
      <c r="M44" s="337">
        <f t="shared" ref="M44" si="62">L44+1</f>
        <v>10</v>
      </c>
      <c r="N44" s="337">
        <f t="shared" ref="N44" si="63">M44+1</f>
        <v>11</v>
      </c>
      <c r="O44" s="337">
        <f t="shared" ref="O44" si="64">N44+1</f>
        <v>12</v>
      </c>
      <c r="P44" s="337">
        <f t="shared" ref="P44" si="65">O44+1</f>
        <v>13</v>
      </c>
      <c r="Q44" s="337">
        <f t="shared" ref="Q44" si="66">P44+1</f>
        <v>14</v>
      </c>
      <c r="R44" s="337">
        <f t="shared" ref="R44" si="67">Q44+1</f>
        <v>15</v>
      </c>
      <c r="S44" s="337">
        <f t="shared" ref="S44" si="68">R44+1</f>
        <v>16</v>
      </c>
      <c r="T44" s="337">
        <f t="shared" ref="T44" si="69">S44+1</f>
        <v>17</v>
      </c>
      <c r="U44" s="337">
        <f t="shared" ref="U44" si="70">T44+1</f>
        <v>18</v>
      </c>
      <c r="V44" s="337">
        <f t="shared" ref="V44" si="71">U44+1</f>
        <v>19</v>
      </c>
      <c r="W44" s="337">
        <f t="shared" ref="W44" si="72">V44+1</f>
        <v>20</v>
      </c>
      <c r="X44" s="337">
        <f t="shared" ref="X44" si="73">W44+1</f>
        <v>21</v>
      </c>
      <c r="Y44" s="337">
        <f t="shared" ref="Y44" si="74">X44+1</f>
        <v>22</v>
      </c>
      <c r="Z44" s="337">
        <f t="shared" ref="Z44" si="75">Y44+1</f>
        <v>23</v>
      </c>
      <c r="AA44" s="337">
        <f t="shared" ref="AA44" si="76">Z44+1</f>
        <v>24</v>
      </c>
      <c r="AB44" s="337">
        <f t="shared" ref="AB44" si="77">AA44+1</f>
        <v>25</v>
      </c>
      <c r="AC44" s="337">
        <f t="shared" ref="AC44" si="78">AB44+1</f>
        <v>26</v>
      </c>
      <c r="AD44" s="337">
        <f t="shared" ref="AD44" si="79">AC44+1</f>
        <v>27</v>
      </c>
      <c r="AE44" s="337">
        <f t="shared" ref="AE44" si="80">AD44+1</f>
        <v>28</v>
      </c>
      <c r="AF44" s="337">
        <f t="shared" ref="AF44" si="81">AE44+1</f>
        <v>29</v>
      </c>
      <c r="AG44" s="337">
        <f t="shared" ref="AG44" si="82">AF44+1</f>
        <v>30</v>
      </c>
    </row>
    <row r="45" spans="1:41" s="337" customFormat="1">
      <c r="A45" s="134" t="s">
        <v>138</v>
      </c>
      <c r="B45" s="337">
        <v>1</v>
      </c>
      <c r="C45" s="330">
        <v>96.797279590965346</v>
      </c>
      <c r="D45" s="330">
        <v>101.32801029182565</v>
      </c>
      <c r="E45" s="330">
        <v>105.4512845971946</v>
      </c>
      <c r="F45" s="330">
        <v>104.03295587682055</v>
      </c>
      <c r="G45" s="330">
        <v>102.86973222443167</v>
      </c>
      <c r="H45" s="330">
        <v>106.45368114150588</v>
      </c>
      <c r="I45" s="330">
        <v>104.83293209544796</v>
      </c>
      <c r="J45" s="10">
        <f>INDEX(DriversGams!$A$5:$AN$26,MATCH(Drivers!$A45,DriversGams!$A$5:$A$26,0),MATCH(Drivers!J$3,DriversGams!$A$5:$AN$5,0))</f>
        <v>102.77045496481564</v>
      </c>
      <c r="K45" s="10">
        <f>INDEX(DriversGams!$A$5:$AN$26,MATCH(Drivers!$A45,DriversGams!$A$5:$A$26,0),MATCH(Drivers!K$3,DriversGams!$A$5:$AN$5,0))</f>
        <v>101.82057017632599</v>
      </c>
      <c r="L45" s="10">
        <f>INDEX(DriversGams!$A$5:$AN$26,MATCH(Drivers!$A45,DriversGams!$A$5:$A$26,0),MATCH(Drivers!L$3,DriversGams!$A$5:$AN$5,0))</f>
        <v>104.49318793096988</v>
      </c>
      <c r="M45" s="10">
        <f>INDEX(DriversGams!$A$5:$AN$26,MATCH(Drivers!$A45,DriversGams!$A$5:$A$26,0),MATCH(Drivers!M$3,DriversGams!$A$5:$AN$5,0))</f>
        <v>106.72410144234162</v>
      </c>
      <c r="N45" s="10">
        <f>INDEX(DriversGams!$A$5:$AN$26,MATCH(Drivers!$A45,DriversGams!$A$5:$A$26,0),MATCH(Drivers!N$3,DriversGams!$A$5:$AN$5,0))</f>
        <v>108.78016349450037</v>
      </c>
      <c r="O45" s="10">
        <f>INDEX(DriversGams!$A$5:$AN$26,MATCH(Drivers!$A45,DriversGams!$A$5:$A$26,0),MATCH(Drivers!O$3,DriversGams!$A$5:$AN$5,0))</f>
        <v>110.79428502465565</v>
      </c>
      <c r="P45" s="10">
        <f>INDEX(DriversGams!$A$5:$AN$26,MATCH(Drivers!$A45,DriversGams!$A$5:$A$26,0),MATCH(Drivers!P$3,DriversGams!$A$5:$AN$5,0))</f>
        <v>112.84281150719205</v>
      </c>
      <c r="Q45" s="10">
        <f>INDEX(DriversGams!$A$5:$AN$26,MATCH(Drivers!$A45,DriversGams!$A$5:$A$26,0),MATCH(Drivers!Q$3,DriversGams!$A$5:$AN$5,0))</f>
        <v>114.63868264757163</v>
      </c>
      <c r="R45" s="10">
        <f>INDEX(DriversGams!$A$5:$AN$26,MATCH(Drivers!$A45,DriversGams!$A$5:$A$26,0),MATCH(Drivers!R$3,DriversGams!$A$5:$AN$5,0))</f>
        <v>116.32408833037245</v>
      </c>
      <c r="S45" s="10">
        <f>INDEX(DriversGams!$A$5:$AN$26,MATCH(Drivers!$A45,DriversGams!$A$5:$A$26,0),MATCH(Drivers!S$3,DriversGams!$A$5:$AN$5,0))</f>
        <v>119.73360410056877</v>
      </c>
      <c r="T45" s="10">
        <f>INDEX(DriversGams!$A$5:$AN$26,MATCH(Drivers!$A45,DriversGams!$A$5:$A$26,0),MATCH(Drivers!T$3,DriversGams!$A$5:$AN$5,0))</f>
        <v>122.65112072971327</v>
      </c>
      <c r="U45" s="10">
        <f>INDEX(DriversGams!$A$5:$AN$26,MATCH(Drivers!$A45,DriversGams!$A$5:$A$26,0),MATCH(Drivers!U$3,DriversGams!$A$5:$AN$5,0))</f>
        <v>125.09653004037737</v>
      </c>
      <c r="V45" s="10">
        <f>INDEX(DriversGams!$A$5:$AN$26,MATCH(Drivers!$A45,DriversGams!$A$5:$A$26,0),MATCH(Drivers!V$3,DriversGams!$A$5:$AN$5,0))</f>
        <v>127.25733109047871</v>
      </c>
      <c r="W45" s="10">
        <f>INDEX(DriversGams!$A$5:$AN$26,MATCH(Drivers!$A45,DriversGams!$A$5:$A$26,0),MATCH(Drivers!W$3,DriversGams!$A$5:$AN$5,0))</f>
        <v>129.55731413420611</v>
      </c>
      <c r="X45" s="10">
        <f>INDEX(DriversGams!$A$5:$AN$26,MATCH(Drivers!$A45,DriversGams!$A$5:$A$26,0),MATCH(Drivers!X$3,DriversGams!$A$5:$AN$5,0))</f>
        <v>132.09519324349372</v>
      </c>
      <c r="Y45" s="10">
        <f>INDEX(DriversGams!$A$5:$AN$26,MATCH(Drivers!$A45,DriversGams!$A$5:$A$26,0),MATCH(Drivers!Y$3,DriversGams!$A$5:$AN$5,0))</f>
        <v>134.66132986489117</v>
      </c>
      <c r="Z45" s="10">
        <f>INDEX(DriversGams!$A$5:$AN$26,MATCH(Drivers!$A45,DriversGams!$A$5:$A$26,0),MATCH(Drivers!Z$3,DriversGams!$A$5:$AN$5,0))</f>
        <v>139.18932186116655</v>
      </c>
      <c r="AA45" s="10">
        <f>INDEX(DriversGams!$A$5:$AN$26,MATCH(Drivers!$A45,DriversGams!$A$5:$A$26,0),MATCH(Drivers!AA$3,DriversGams!$A$5:$AN$5,0))</f>
        <v>144.61906267335928</v>
      </c>
      <c r="AB45" s="10">
        <f>INDEX(DriversGams!$A$5:$AN$26,MATCH(Drivers!$A45,DriversGams!$A$5:$A$26,0),MATCH(Drivers!AB$3,DriversGams!$A$5:$AN$5,0))</f>
        <v>148.11188256572001</v>
      </c>
      <c r="AC45" s="10">
        <f>INDEX(DriversGams!$A$5:$AN$26,MATCH(Drivers!$A45,DriversGams!$A$5:$A$26,0),MATCH(Drivers!AC$3,DriversGams!$A$5:$AN$5,0))</f>
        <v>151.0979792323642</v>
      </c>
      <c r="AD45" s="10">
        <f>INDEX(DriversGams!$A$5:$AN$26,MATCH(Drivers!$A45,DriversGams!$A$5:$A$26,0),MATCH(Drivers!AD$3,DriversGams!$A$5:$AN$5,0))</f>
        <v>153.7897964434284</v>
      </c>
      <c r="AE45" s="10">
        <f>INDEX(DriversGams!$A$5:$AN$26,MATCH(Drivers!$A45,DriversGams!$A$5:$A$26,0),MATCH(Drivers!AE$3,DriversGams!$A$5:$AN$5,0))</f>
        <v>156.80982968325679</v>
      </c>
      <c r="AF45" s="10">
        <f>INDEX(DriversGams!$A$5:$AN$26,MATCH(Drivers!$A45,DriversGams!$A$5:$A$26,0),MATCH(Drivers!AF$3,DriversGams!$A$5:$AN$5,0))</f>
        <v>168.68600788535002</v>
      </c>
      <c r="AG45" s="10">
        <f>INDEX(DriversGams!$A$5:$AN$26,MATCH(Drivers!$A45,DriversGams!$A$5:$A$26,0),MATCH(Drivers!AG$3,DriversGams!$A$5:$AN$5,0))</f>
        <v>171.86927468981875</v>
      </c>
      <c r="AH45" s="126"/>
      <c r="AI45" s="126"/>
      <c r="AJ45" s="126"/>
      <c r="AK45" s="126"/>
      <c r="AL45" s="126"/>
      <c r="AM45" s="126"/>
      <c r="AO45" s="337">
        <v>1</v>
      </c>
    </row>
    <row r="46" spans="1:41" s="337" customFormat="1">
      <c r="A46" s="134" t="s">
        <v>4</v>
      </c>
      <c r="B46" s="337">
        <f>B45+1</f>
        <v>2</v>
      </c>
      <c r="C46" s="330">
        <v>2420.5059603282948</v>
      </c>
      <c r="D46" s="330">
        <v>2489.1047071827661</v>
      </c>
      <c r="E46" s="330">
        <v>2551.5982527371866</v>
      </c>
      <c r="F46" s="330">
        <v>2595.1630396206046</v>
      </c>
      <c r="G46" s="330">
        <v>2628.6516711665686</v>
      </c>
      <c r="H46" s="330">
        <v>2667.1308637985835</v>
      </c>
      <c r="I46" s="330">
        <v>2710.4237502366891</v>
      </c>
      <c r="J46" s="10">
        <f>INDEX(DriversGams!$A$5:$AN$26,MATCH(Drivers!$A46,DriversGams!$A$5:$A$26,0),MATCH(Drivers!J$3,DriversGams!$A$5:$AN$5,0))</f>
        <v>2742.6992888923405</v>
      </c>
      <c r="K46" s="10">
        <f>INDEX(DriversGams!$A$5:$AN$26,MATCH(Drivers!$A46,DriversGams!$A$5:$A$26,0),MATCH(Drivers!K$3,DriversGams!$A$5:$AN$5,0))</f>
        <v>2569.6355778478173</v>
      </c>
      <c r="L46" s="10">
        <f>INDEX(DriversGams!$A$5:$AN$26,MATCH(Drivers!$A46,DriversGams!$A$5:$A$26,0),MATCH(Drivers!L$3,DriversGams!$A$5:$AN$5,0))</f>
        <v>2660.8503426165503</v>
      </c>
      <c r="M46" s="10">
        <f>INDEX(DriversGams!$A$5:$AN$26,MATCH(Drivers!$A46,DriversGams!$A$5:$A$26,0),MATCH(Drivers!M$3,DriversGams!$A$5:$AN$5,0))</f>
        <v>2729.9655118174769</v>
      </c>
      <c r="N46" s="10">
        <f>INDEX(DriversGams!$A$5:$AN$26,MATCH(Drivers!$A46,DriversGams!$A$5:$A$26,0),MATCH(Drivers!N$3,DriversGams!$A$5:$AN$5,0))</f>
        <v>2798.316556794864</v>
      </c>
      <c r="O46" s="10">
        <f>INDEX(DriversGams!$A$5:$AN$26,MATCH(Drivers!$A46,DriversGams!$A$5:$A$26,0),MATCH(Drivers!O$3,DriversGams!$A$5:$AN$5,0))</f>
        <v>2868.8867334590418</v>
      </c>
      <c r="P46" s="10">
        <f>INDEX(DriversGams!$A$5:$AN$26,MATCH(Drivers!$A46,DriversGams!$A$5:$A$26,0),MATCH(Drivers!P$3,DriversGams!$A$5:$AN$5,0))</f>
        <v>2938.91891795945</v>
      </c>
      <c r="Q46" s="10">
        <f>INDEX(DriversGams!$A$5:$AN$26,MATCH(Drivers!$A46,DriversGams!$A$5:$A$26,0),MATCH(Drivers!Q$3,DriversGams!$A$5:$AN$5,0))</f>
        <v>3002.8440897556011</v>
      </c>
      <c r="R46" s="10">
        <f>INDEX(DriversGams!$A$5:$AN$26,MATCH(Drivers!$A46,DriversGams!$A$5:$A$26,0),MATCH(Drivers!R$3,DriversGams!$A$5:$AN$5,0))</f>
        <v>3066.2620636727092</v>
      </c>
      <c r="S46" s="10">
        <f>INDEX(DriversGams!$A$5:$AN$26,MATCH(Drivers!$A46,DriversGams!$A$5:$A$26,0),MATCH(Drivers!S$3,DriversGams!$A$5:$AN$5,0))</f>
        <v>3131.3426322983796</v>
      </c>
      <c r="T46" s="10">
        <f>INDEX(DriversGams!$A$5:$AN$26,MATCH(Drivers!$A46,DriversGams!$A$5:$A$26,0),MATCH(Drivers!T$3,DriversGams!$A$5:$AN$5,0))</f>
        <v>3201.764867371518</v>
      </c>
      <c r="U46" s="10">
        <f>INDEX(DriversGams!$A$5:$AN$26,MATCH(Drivers!$A46,DriversGams!$A$5:$A$26,0),MATCH(Drivers!U$3,DriversGams!$A$5:$AN$5,0))</f>
        <v>3278.8646304596359</v>
      </c>
      <c r="V46" s="10">
        <f>INDEX(DriversGams!$A$5:$AN$26,MATCH(Drivers!$A46,DriversGams!$A$5:$A$26,0),MATCH(Drivers!V$3,DriversGams!$A$5:$AN$5,0))</f>
        <v>3357.132144630139</v>
      </c>
      <c r="W46" s="10">
        <f>INDEX(DriversGams!$A$5:$AN$26,MATCH(Drivers!$A46,DriversGams!$A$5:$A$26,0),MATCH(Drivers!W$3,DriversGams!$A$5:$AN$5,0))</f>
        <v>3447.2477312350065</v>
      </c>
      <c r="X46" s="10">
        <f>INDEX(DriversGams!$A$5:$AN$26,MATCH(Drivers!$A46,DriversGams!$A$5:$A$26,0),MATCH(Drivers!X$3,DriversGams!$A$5:$AN$5,0))</f>
        <v>3550.444136428504</v>
      </c>
      <c r="Y46" s="10">
        <f>INDEX(DriversGams!$A$5:$AN$26,MATCH(Drivers!$A46,DriversGams!$A$5:$A$26,0),MATCH(Drivers!Y$3,DriversGams!$A$5:$AN$5,0))</f>
        <v>3660.4956855330393</v>
      </c>
      <c r="Z46" s="10">
        <f>INDEX(DriversGams!$A$5:$AN$26,MATCH(Drivers!$A46,DriversGams!$A$5:$A$26,0),MATCH(Drivers!Z$3,DriversGams!$A$5:$AN$5,0))</f>
        <v>3764.6221170745484</v>
      </c>
      <c r="AA46" s="10">
        <f>INDEX(DriversGams!$A$5:$AN$26,MATCH(Drivers!$A46,DriversGams!$A$5:$A$26,0),MATCH(Drivers!AA$3,DriversGams!$A$5:$AN$5,0))</f>
        <v>3874.1836032935803</v>
      </c>
      <c r="AB46" s="10">
        <f>INDEX(DriversGams!$A$5:$AN$26,MATCH(Drivers!$A46,DriversGams!$A$5:$A$26,0),MATCH(Drivers!AB$3,DriversGams!$A$5:$AN$5,0))</f>
        <v>3980.4038086115543</v>
      </c>
      <c r="AC46" s="10">
        <f>INDEX(DriversGams!$A$5:$AN$26,MATCH(Drivers!$A46,DriversGams!$A$5:$A$26,0),MATCH(Drivers!AC$3,DriversGams!$A$5:$AN$5,0))</f>
        <v>4088.9320716731281</v>
      </c>
      <c r="AD46" s="10">
        <f>INDEX(DriversGams!$A$5:$AN$26,MATCH(Drivers!$A46,DriversGams!$A$5:$A$26,0),MATCH(Drivers!AD$3,DriversGams!$A$5:$AN$5,0))</f>
        <v>4206.9777972595111</v>
      </c>
      <c r="AE46" s="10">
        <f>INDEX(DriversGams!$A$5:$AN$26,MATCH(Drivers!$A46,DriversGams!$A$5:$A$26,0),MATCH(Drivers!AE$3,DriversGams!$A$5:$AN$5,0))</f>
        <v>4325.2477649432458</v>
      </c>
      <c r="AF46" s="10">
        <f>INDEX(DriversGams!$A$5:$AN$26,MATCH(Drivers!$A46,DriversGams!$A$5:$A$26,0),MATCH(Drivers!AF$3,DriversGams!$A$5:$AN$5,0))</f>
        <v>4936.3310856321632</v>
      </c>
      <c r="AG46" s="10">
        <f>INDEX(DriversGams!$A$5:$AN$26,MATCH(Drivers!$A46,DriversGams!$A$5:$A$26,0),MATCH(Drivers!AG$3,DriversGams!$A$5:$AN$5,0))</f>
        <v>5410.3616313664234</v>
      </c>
      <c r="AH46" s="126"/>
      <c r="AI46" s="126"/>
      <c r="AJ46" s="126"/>
      <c r="AK46" s="126"/>
      <c r="AL46" s="126"/>
      <c r="AM46" s="126"/>
      <c r="AO46" s="337">
        <f>AO45+1</f>
        <v>2</v>
      </c>
    </row>
    <row r="47" spans="1:41" s="337" customFormat="1">
      <c r="A47" s="134" t="s">
        <v>525</v>
      </c>
      <c r="B47" s="337">
        <f t="shared" ref="B47:B75" si="83">B46+1</f>
        <v>3</v>
      </c>
      <c r="C47" s="330">
        <v>72.107894835057621</v>
      </c>
      <c r="D47" s="330">
        <v>74.266300997437128</v>
      </c>
      <c r="E47" s="330">
        <v>75.801027741220466</v>
      </c>
      <c r="F47" s="330">
        <v>76.644854367250801</v>
      </c>
      <c r="G47" s="330">
        <v>77.466834349241523</v>
      </c>
      <c r="H47" s="330">
        <v>78.131791577197461</v>
      </c>
      <c r="I47" s="330">
        <v>79.016580660802092</v>
      </c>
      <c r="J47" s="10">
        <f>INDEX(DriversGams!$A$5:$AN$26,MATCH(Drivers!$A47,DriversGams!$A$5:$A$26,0),MATCH(Drivers!J$3,DriversGams!$A$5:$AN$5,0))</f>
        <v>78.804647701523265</v>
      </c>
      <c r="K47" s="10">
        <f>INDEX(DriversGams!$A$5:$AN$26,MATCH(Drivers!$A47,DriversGams!$A$5:$A$26,0),MATCH(Drivers!K$3,DriversGams!$A$5:$AN$5,0))</f>
        <v>77.647477798897086</v>
      </c>
      <c r="L47" s="10">
        <f>INDEX(DriversGams!$A$5:$AN$26,MATCH(Drivers!$A47,DriversGams!$A$5:$A$26,0),MATCH(Drivers!L$3,DriversGams!$A$5:$AN$5,0))</f>
        <v>76.650071189439458</v>
      </c>
      <c r="M47" s="10">
        <f>INDEX(DriversGams!$A$5:$AN$26,MATCH(Drivers!$A47,DriversGams!$A$5:$A$26,0),MATCH(Drivers!M$3,DriversGams!$A$5:$AN$5,0))</f>
        <v>77.116492859000061</v>
      </c>
      <c r="N47" s="10">
        <f>INDEX(DriversGams!$A$5:$AN$26,MATCH(Drivers!$A47,DriversGams!$A$5:$A$26,0),MATCH(Drivers!N$3,DriversGams!$A$5:$AN$5,0))</f>
        <v>77.87377557157636</v>
      </c>
      <c r="O47" s="10">
        <f>INDEX(DriversGams!$A$5:$AN$26,MATCH(Drivers!$A47,DriversGams!$A$5:$A$26,0),MATCH(Drivers!O$3,DriversGams!$A$5:$AN$5,0))</f>
        <v>78.578037504474082</v>
      </c>
      <c r="P47" s="10">
        <f>INDEX(DriversGams!$A$5:$AN$26,MATCH(Drivers!$A47,DriversGams!$A$5:$A$26,0),MATCH(Drivers!P$3,DriversGams!$A$5:$AN$5,0))</f>
        <v>79.303573962727455</v>
      </c>
      <c r="Q47" s="10">
        <f>INDEX(DriversGams!$A$5:$AN$26,MATCH(Drivers!$A47,DriversGams!$A$5:$A$26,0),MATCH(Drivers!Q$3,DriversGams!$A$5:$AN$5,0))</f>
        <v>79.91550497689316</v>
      </c>
      <c r="R47" s="10">
        <f>INDEX(DriversGams!$A$5:$AN$26,MATCH(Drivers!$A47,DriversGams!$A$5:$A$26,0),MATCH(Drivers!R$3,DriversGams!$A$5:$AN$5,0))</f>
        <v>80.601992356632721</v>
      </c>
      <c r="S47" s="10">
        <f>INDEX(DriversGams!$A$5:$AN$26,MATCH(Drivers!$A47,DriversGams!$A$5:$A$26,0),MATCH(Drivers!S$3,DriversGams!$A$5:$AN$5,0))</f>
        <v>81.64166693333047</v>
      </c>
      <c r="T47" s="10">
        <f>INDEX(DriversGams!$A$5:$AN$26,MATCH(Drivers!$A47,DriversGams!$A$5:$A$26,0),MATCH(Drivers!T$3,DriversGams!$A$5:$AN$5,0))</f>
        <v>82.045154849297091</v>
      </c>
      <c r="U47" s="10">
        <f>INDEX(DriversGams!$A$5:$AN$26,MATCH(Drivers!$A47,DriversGams!$A$5:$A$26,0),MATCH(Drivers!U$3,DriversGams!$A$5:$AN$5,0))</f>
        <v>82.662848576129818</v>
      </c>
      <c r="V47" s="10">
        <f>INDEX(DriversGams!$A$5:$AN$26,MATCH(Drivers!$A47,DriversGams!$A$5:$A$26,0),MATCH(Drivers!V$3,DriversGams!$A$5:$AN$5,0))</f>
        <v>83.458222219789462</v>
      </c>
      <c r="W47" s="10">
        <f>INDEX(DriversGams!$A$5:$AN$26,MATCH(Drivers!$A47,DriversGams!$A$5:$A$26,0),MATCH(Drivers!W$3,DriversGams!$A$5:$AN$5,0))</f>
        <v>83.869596248656933</v>
      </c>
      <c r="X47" s="10">
        <f>INDEX(DriversGams!$A$5:$AN$26,MATCH(Drivers!$A47,DriversGams!$A$5:$A$26,0),MATCH(Drivers!X$3,DriversGams!$A$5:$AN$5,0))</f>
        <v>84.77206081040957</v>
      </c>
      <c r="Y47" s="10">
        <f>INDEX(DriversGams!$A$5:$AN$26,MATCH(Drivers!$A47,DriversGams!$A$5:$A$26,0),MATCH(Drivers!Y$3,DriversGams!$A$5:$AN$5,0))</f>
        <v>85.815373759275658</v>
      </c>
      <c r="Z47" s="10">
        <f>INDEX(DriversGams!$A$5:$AN$26,MATCH(Drivers!$A47,DriversGams!$A$5:$A$26,0),MATCH(Drivers!Z$3,DriversGams!$A$5:$AN$5,0))</f>
        <v>67.140918714637195</v>
      </c>
      <c r="AA47" s="10">
        <f>INDEX(DriversGams!$A$5:$AN$26,MATCH(Drivers!$A47,DriversGams!$A$5:$A$26,0),MATCH(Drivers!AA$3,DriversGams!$A$5:$AN$5,0))</f>
        <v>51.447685159973602</v>
      </c>
      <c r="AB47" s="10">
        <f>INDEX(DriversGams!$A$5:$AN$26,MATCH(Drivers!$A47,DriversGams!$A$5:$A$26,0),MATCH(Drivers!AB$3,DriversGams!$A$5:$AN$5,0))</f>
        <v>49.544918078387383</v>
      </c>
      <c r="AC47" s="10">
        <f>INDEX(DriversGams!$A$5:$AN$26,MATCH(Drivers!$A47,DriversGams!$A$5:$A$26,0),MATCH(Drivers!AC$3,DriversGams!$A$5:$AN$5,0))</f>
        <v>50.827427105291747</v>
      </c>
      <c r="AD47" s="10">
        <f>INDEX(DriversGams!$A$5:$AN$26,MATCH(Drivers!$A47,DriversGams!$A$5:$A$26,0),MATCH(Drivers!AD$3,DriversGams!$A$5:$AN$5,0))</f>
        <v>52.477176644394646</v>
      </c>
      <c r="AE47" s="10">
        <f>INDEX(DriversGams!$A$5:$AN$26,MATCH(Drivers!$A47,DriversGams!$A$5:$A$26,0),MATCH(Drivers!AE$3,DriversGams!$A$5:$AN$5,0))</f>
        <v>51.347797225649479</v>
      </c>
      <c r="AF47" s="10">
        <f>INDEX(DriversGams!$A$5:$AN$26,MATCH(Drivers!$A47,DriversGams!$A$5:$A$26,0),MATCH(Drivers!AF$3,DriversGams!$A$5:$AN$5,0))</f>
        <v>55.983214312597148</v>
      </c>
      <c r="AG47" s="10">
        <f>INDEX(DriversGams!$A$5:$AN$26,MATCH(Drivers!$A47,DriversGams!$A$5:$A$26,0),MATCH(Drivers!AG$3,DriversGams!$A$5:$AN$5,0))</f>
        <v>60.007157813306321</v>
      </c>
      <c r="AH47" s="126"/>
      <c r="AI47" s="126"/>
      <c r="AJ47" s="126"/>
      <c r="AK47" s="126"/>
      <c r="AL47" s="126"/>
      <c r="AM47" s="126"/>
      <c r="AO47" s="337">
        <f t="shared" ref="AO47:AO63" si="84">AO46+1</f>
        <v>3</v>
      </c>
    </row>
    <row r="48" spans="1:41" s="365" customFormat="1">
      <c r="A48" s="134" t="s">
        <v>712</v>
      </c>
      <c r="B48" s="365">
        <f t="shared" si="83"/>
        <v>4</v>
      </c>
      <c r="C48" s="330">
        <v>2.4554419284149018</v>
      </c>
      <c r="D48" s="330">
        <v>2.4807404210106916</v>
      </c>
      <c r="E48" s="330">
        <v>2.5000863271133542</v>
      </c>
      <c r="F48" s="330">
        <v>2.4936376917457999</v>
      </c>
      <c r="G48" s="330">
        <v>2.4903306992496184</v>
      </c>
      <c r="H48" s="330">
        <v>2.5025665714854908</v>
      </c>
      <c r="I48" s="330">
        <v>2.5113301016003717</v>
      </c>
      <c r="J48" s="10">
        <f>INDEX(DriversGams!$A$5:$AN$26,MATCH(Drivers!$A48,DriversGams!$A$5:$A$26,0),MATCH(Drivers!J$3,DriversGams!$A$5:$AN$5,0))</f>
        <v>2.4857265311424119</v>
      </c>
      <c r="K48" s="10">
        <f>INDEX(DriversGams!$A$5:$AN$26,MATCH(Drivers!$A48,DriversGams!$A$5:$A$26,0),MATCH(Drivers!K$3,DriversGams!$A$5:$AN$5,0))</f>
        <v>2.3553521989656421</v>
      </c>
      <c r="L48" s="10">
        <f>INDEX(DriversGams!$A$5:$AN$26,MATCH(Drivers!$A48,DriversGams!$A$5:$A$26,0),MATCH(Drivers!L$3,DriversGams!$A$5:$AN$5,0))</f>
        <v>2.3559758743183967</v>
      </c>
      <c r="M48" s="10">
        <f>INDEX(DriversGams!$A$5:$AN$26,MATCH(Drivers!$A48,DriversGams!$A$5:$A$26,0),MATCH(Drivers!M$3,DriversGams!$A$5:$AN$5,0))</f>
        <v>2.3890410884850724</v>
      </c>
      <c r="N48" s="10">
        <f>INDEX(DriversGams!$A$5:$AN$26,MATCH(Drivers!$A48,DriversGams!$A$5:$A$26,0),MATCH(Drivers!N$3,DriversGams!$A$5:$AN$5,0))</f>
        <v>2.413462414223662</v>
      </c>
      <c r="O48" s="10">
        <f>INDEX(DriversGams!$A$5:$AN$26,MATCH(Drivers!$A48,DriversGams!$A$5:$A$26,0),MATCH(Drivers!O$3,DriversGams!$A$5:$AN$5,0))</f>
        <v>2.4383393760193375</v>
      </c>
      <c r="P48" s="10">
        <f>INDEX(DriversGams!$A$5:$AN$26,MATCH(Drivers!$A48,DriversGams!$A$5:$A$26,0),MATCH(Drivers!P$3,DriversGams!$A$5:$AN$5,0))</f>
        <v>2.4625729234664075</v>
      </c>
      <c r="Q48" s="10">
        <f>INDEX(DriversGams!$A$5:$AN$26,MATCH(Drivers!$A48,DriversGams!$A$5:$A$26,0),MATCH(Drivers!Q$3,DriversGams!$A$5:$AN$5,0))</f>
        <v>2.4919895867226409</v>
      </c>
      <c r="R48" s="10">
        <f>INDEX(DriversGams!$A$5:$AN$26,MATCH(Drivers!$A48,DriversGams!$A$5:$A$26,0),MATCH(Drivers!R$3,DriversGams!$A$5:$AN$5,0))</f>
        <v>2.5217461999231925</v>
      </c>
      <c r="S48" s="10">
        <f>INDEX(DriversGams!$A$5:$AN$26,MATCH(Drivers!$A48,DriversGams!$A$5:$A$26,0),MATCH(Drivers!S$3,DriversGams!$A$5:$AN$5,0))</f>
        <v>2.4848733890846151</v>
      </c>
      <c r="T48" s="10">
        <f>INDEX(DriversGams!$A$5:$AN$26,MATCH(Drivers!$A48,DriversGams!$A$5:$A$26,0),MATCH(Drivers!T$3,DriversGams!$A$5:$AN$5,0))</f>
        <v>2.4869681975284261</v>
      </c>
      <c r="U48" s="10">
        <f>INDEX(DriversGams!$A$5:$AN$26,MATCH(Drivers!$A48,DriversGams!$A$5:$A$26,0),MATCH(Drivers!U$3,DriversGams!$A$5:$AN$5,0))</f>
        <v>2.5130859212038197</v>
      </c>
      <c r="V48" s="10">
        <f>INDEX(DriversGams!$A$5:$AN$26,MATCH(Drivers!$A48,DriversGams!$A$5:$A$26,0),MATCH(Drivers!V$3,DriversGams!$A$5:$AN$5,0))</f>
        <v>2.5430016926011167</v>
      </c>
      <c r="W48" s="10">
        <f>INDEX(DriversGams!$A$5:$AN$26,MATCH(Drivers!$A48,DriversGams!$A$5:$A$26,0),MATCH(Drivers!W$3,DriversGams!$A$5:$AN$5,0))</f>
        <v>2.5620512638778434</v>
      </c>
      <c r="X48" s="10">
        <f>INDEX(DriversGams!$A$5:$AN$26,MATCH(Drivers!$A48,DriversGams!$A$5:$A$26,0),MATCH(Drivers!X$3,DriversGams!$A$5:$AN$5,0))</f>
        <v>2.5962165221084836</v>
      </c>
      <c r="Y48" s="10">
        <f>INDEX(DriversGams!$A$5:$AN$26,MATCH(Drivers!$A48,DriversGams!$A$5:$A$26,0),MATCH(Drivers!Y$3,DriversGams!$A$5:$AN$5,0))</f>
        <v>2.6372206165365126</v>
      </c>
      <c r="Z48" s="10">
        <f>INDEX(DriversGams!$A$5:$AN$26,MATCH(Drivers!$A48,DriversGams!$A$5:$A$26,0),MATCH(Drivers!Z$3,DriversGams!$A$5:$AN$5,0))</f>
        <v>2.1842380785055435</v>
      </c>
      <c r="AA48" s="10">
        <f>INDEX(DriversGams!$A$5:$AN$26,MATCH(Drivers!$A48,DriversGams!$A$5:$A$26,0),MATCH(Drivers!AA$3,DriversGams!$A$5:$AN$5,0))</f>
        <v>1.8074367346538276</v>
      </c>
      <c r="AB48" s="10">
        <f>INDEX(DriversGams!$A$5:$AN$26,MATCH(Drivers!$A48,DriversGams!$A$5:$A$26,0),MATCH(Drivers!AB$3,DriversGams!$A$5:$AN$5,0))</f>
        <v>1.7773664707270178</v>
      </c>
      <c r="AC48" s="10">
        <f>INDEX(DriversGams!$A$5:$AN$26,MATCH(Drivers!$A48,DriversGams!$A$5:$A$26,0),MATCH(Drivers!AC$3,DriversGams!$A$5:$AN$5,0))</f>
        <v>1.831959406457925</v>
      </c>
      <c r="AD48" s="10">
        <f>INDEX(DriversGams!$A$5:$AN$26,MATCH(Drivers!$A48,DriversGams!$A$5:$A$26,0),MATCH(Drivers!AD$3,DriversGams!$A$5:$AN$5,0))</f>
        <v>1.8912513576721532</v>
      </c>
      <c r="AE48" s="10">
        <f>INDEX(DriversGams!$A$5:$AN$26,MATCH(Drivers!$A48,DriversGams!$A$5:$A$26,0),MATCH(Drivers!AE$3,DriversGams!$A$5:$AN$5,0))</f>
        <v>1.8893012888098748</v>
      </c>
      <c r="AF48" s="10">
        <f>INDEX(DriversGams!$A$5:$AN$26,MATCH(Drivers!$A48,DriversGams!$A$5:$A$26,0),MATCH(Drivers!AF$3,DriversGams!$A$5:$AN$5,0))</f>
        <v>2.0297384613843863</v>
      </c>
      <c r="AG48" s="10">
        <f>INDEX(DriversGams!$A$5:$AN$26,MATCH(Drivers!$A48,DriversGams!$A$5:$A$26,0),MATCH(Drivers!AG$3,DriversGams!$A$5:$AN$5,0))</f>
        <v>2.1699319512258155</v>
      </c>
      <c r="AH48" s="126"/>
      <c r="AI48" s="126"/>
      <c r="AJ48" s="126"/>
      <c r="AK48" s="126"/>
      <c r="AL48" s="126"/>
      <c r="AM48" s="126"/>
      <c r="AO48" s="365">
        <f t="shared" si="84"/>
        <v>4</v>
      </c>
    </row>
    <row r="49" spans="1:41" s="337" customFormat="1">
      <c r="A49" s="134" t="s">
        <v>522</v>
      </c>
      <c r="B49" s="365">
        <f t="shared" si="83"/>
        <v>5</v>
      </c>
      <c r="C49" s="330">
        <v>138.08343097582718</v>
      </c>
      <c r="D49" s="330">
        <v>143.16360238477418</v>
      </c>
      <c r="E49" s="330">
        <v>146.98438355117329</v>
      </c>
      <c r="F49" s="330">
        <v>148.78204922418408</v>
      </c>
      <c r="G49" s="330">
        <v>151.86270236184362</v>
      </c>
      <c r="H49" s="330">
        <v>153.55950890468549</v>
      </c>
      <c r="I49" s="330">
        <v>155.74281242834212</v>
      </c>
      <c r="J49" s="10">
        <f>INDEX(DriversGams!$A$5:$AN$26,MATCH(Drivers!$A49,DriversGams!$A$5:$A$26,0),MATCH(Drivers!J$3,DriversGams!$A$5:$AN$5,0))</f>
        <v>155.19916098390723</v>
      </c>
      <c r="K49" s="10">
        <f>INDEX(DriversGams!$A$5:$AN$26,MATCH(Drivers!$A49,DriversGams!$A$5:$A$26,0),MATCH(Drivers!K$3,DriversGams!$A$5:$AN$5,0))</f>
        <v>154.48074520483934</v>
      </c>
      <c r="L49" s="10">
        <f>INDEX(DriversGams!$A$5:$AN$26,MATCH(Drivers!$A49,DriversGams!$A$5:$A$26,0),MATCH(Drivers!L$3,DriversGams!$A$5:$AN$5,0))</f>
        <v>161.04328113614898</v>
      </c>
      <c r="M49" s="10">
        <f>INDEX(DriversGams!$A$5:$AN$26,MATCH(Drivers!$A49,DriversGams!$A$5:$A$26,0),MATCH(Drivers!M$3,DriversGams!$A$5:$AN$5,0))</f>
        <v>166.68182597031981</v>
      </c>
      <c r="N49" s="10">
        <f>INDEX(DriversGams!$A$5:$AN$26,MATCH(Drivers!$A49,DriversGams!$A$5:$A$26,0),MATCH(Drivers!N$3,DriversGams!$A$5:$AN$5,0))</f>
        <v>171.93031999437346</v>
      </c>
      <c r="O49" s="10">
        <f>INDEX(DriversGams!$A$5:$AN$26,MATCH(Drivers!$A49,DriversGams!$A$5:$A$26,0),MATCH(Drivers!O$3,DriversGams!$A$5:$AN$5,0))</f>
        <v>177.11687960330227</v>
      </c>
      <c r="P49" s="10">
        <f>INDEX(DriversGams!$A$5:$AN$26,MATCH(Drivers!$A49,DriversGams!$A$5:$A$26,0),MATCH(Drivers!P$3,DriversGams!$A$5:$AN$5,0))</f>
        <v>182.21043354430608</v>
      </c>
      <c r="Q49" s="10">
        <f>INDEX(DriversGams!$A$5:$AN$26,MATCH(Drivers!$A49,DriversGams!$A$5:$A$26,0),MATCH(Drivers!Q$3,DriversGams!$A$5:$AN$5,0))</f>
        <v>186.5545583814627</v>
      </c>
      <c r="R49" s="10">
        <f>INDEX(DriversGams!$A$5:$AN$26,MATCH(Drivers!$A49,DriversGams!$A$5:$A$26,0),MATCH(Drivers!R$3,DriversGams!$A$5:$AN$5,0))</f>
        <v>190.79618943242303</v>
      </c>
      <c r="S49" s="10">
        <f>INDEX(DriversGams!$A$5:$AN$26,MATCH(Drivers!$A49,DriversGams!$A$5:$A$26,0),MATCH(Drivers!S$3,DriversGams!$A$5:$AN$5,0))</f>
        <v>198.29101749900275</v>
      </c>
      <c r="T49" s="10">
        <f>INDEX(DriversGams!$A$5:$AN$26,MATCH(Drivers!$A49,DriversGams!$A$5:$A$26,0),MATCH(Drivers!T$3,DriversGams!$A$5:$AN$5,0))</f>
        <v>203.91114473928124</v>
      </c>
      <c r="U49" s="10">
        <f>INDEX(DriversGams!$A$5:$AN$26,MATCH(Drivers!$A49,DriversGams!$A$5:$A$26,0),MATCH(Drivers!U$3,DriversGams!$A$5:$AN$5,0))</f>
        <v>208.69759536926341</v>
      </c>
      <c r="V49" s="10">
        <f>INDEX(DriversGams!$A$5:$AN$26,MATCH(Drivers!$A49,DriversGams!$A$5:$A$26,0),MATCH(Drivers!V$3,DriversGams!$A$5:$AN$5,0))</f>
        <v>213.09310427968825</v>
      </c>
      <c r="W49" s="10">
        <f>INDEX(DriversGams!$A$5:$AN$26,MATCH(Drivers!$A49,DriversGams!$A$5:$A$26,0),MATCH(Drivers!W$3,DriversGams!$A$5:$AN$5,0))</f>
        <v>217.94766996255947</v>
      </c>
      <c r="X49" s="10">
        <f>INDEX(DriversGams!$A$5:$AN$26,MATCH(Drivers!$A49,DriversGams!$A$5:$A$26,0),MATCH(Drivers!X$3,DriversGams!$A$5:$AN$5,0))</f>
        <v>223.32657402999629</v>
      </c>
      <c r="Y49" s="10">
        <f>INDEX(DriversGams!$A$5:$AN$26,MATCH(Drivers!$A49,DriversGams!$A$5:$A$26,0),MATCH(Drivers!Y$3,DriversGams!$A$5:$AN$5,0))</f>
        <v>228.78289327012948</v>
      </c>
      <c r="Z49" s="10">
        <f>INDEX(DriversGams!$A$5:$AN$26,MATCH(Drivers!$A49,DriversGams!$A$5:$A$26,0),MATCH(Drivers!Z$3,DriversGams!$A$5:$AN$5,0))</f>
        <v>239.55296424840259</v>
      </c>
      <c r="AA49" s="10">
        <f>INDEX(DriversGams!$A$5:$AN$26,MATCH(Drivers!$A49,DriversGams!$A$5:$A$26,0),MATCH(Drivers!AA$3,DriversGams!$A$5:$AN$5,0))</f>
        <v>251.6457731804278</v>
      </c>
      <c r="AB49" s="10">
        <f>INDEX(DriversGams!$A$5:$AN$26,MATCH(Drivers!$A49,DriversGams!$A$5:$A$26,0),MATCH(Drivers!AB$3,DriversGams!$A$5:$AN$5,0))</f>
        <v>258.24024469365906</v>
      </c>
      <c r="AC49" s="10">
        <f>INDEX(DriversGams!$A$5:$AN$26,MATCH(Drivers!$A49,DriversGams!$A$5:$A$26,0),MATCH(Drivers!AC$3,DriversGams!$A$5:$AN$5,0))</f>
        <v>263.62244714311691</v>
      </c>
      <c r="AD49" s="10">
        <f>INDEX(DriversGams!$A$5:$AN$26,MATCH(Drivers!$A49,DriversGams!$A$5:$A$26,0),MATCH(Drivers!AD$3,DriversGams!$A$5:$AN$5,0))</f>
        <v>268.09922676529783</v>
      </c>
      <c r="AE49" s="10">
        <f>INDEX(DriversGams!$A$5:$AN$26,MATCH(Drivers!$A49,DriversGams!$A$5:$A$26,0),MATCH(Drivers!AE$3,DriversGams!$A$5:$AN$5,0))</f>
        <v>273.75101332779263</v>
      </c>
      <c r="AF49" s="10">
        <f>INDEX(DriversGams!$A$5:$AN$26,MATCH(Drivers!$A49,DriversGams!$A$5:$A$26,0),MATCH(Drivers!AF$3,DriversGams!$A$5:$AN$5,0))</f>
        <v>294.83434421690265</v>
      </c>
      <c r="AG49" s="10">
        <f>INDEX(DriversGams!$A$5:$AN$26,MATCH(Drivers!$A49,DriversGams!$A$5:$A$26,0),MATCH(Drivers!AG$3,DriversGams!$A$5:$AN$5,0))</f>
        <v>299.16774384846855</v>
      </c>
      <c r="AH49" s="126"/>
      <c r="AI49" s="126"/>
      <c r="AJ49" s="126"/>
      <c r="AK49" s="126"/>
      <c r="AL49" s="126"/>
      <c r="AM49" s="126"/>
      <c r="AO49" s="337">
        <f>AO47+1</f>
        <v>4</v>
      </c>
    </row>
    <row r="50" spans="1:41" s="337" customFormat="1">
      <c r="A50" s="134" t="s">
        <v>598</v>
      </c>
      <c r="B50" s="365">
        <f t="shared" si="83"/>
        <v>6</v>
      </c>
      <c r="C50" s="330">
        <v>0.14875454246747444</v>
      </c>
      <c r="D50" s="330">
        <v>0.12</v>
      </c>
      <c r="E50" s="330">
        <v>0.12</v>
      </c>
      <c r="F50" s="330">
        <v>0.12</v>
      </c>
      <c r="G50" s="330">
        <v>0.12</v>
      </c>
      <c r="H50" s="330">
        <v>0.12</v>
      </c>
      <c r="I50" s="330">
        <v>0.12</v>
      </c>
      <c r="J50" s="10">
        <f>INDEX(DriversGams!$A$5:$AN$26,MATCH(Drivers!$A50,DriversGams!$A$5:$A$26,0),MATCH(Drivers!J$3,DriversGams!$A$5:$AN$5,0))</f>
        <v>0.12086732559633409</v>
      </c>
      <c r="K50" s="10">
        <f>INDEX(DriversGams!$A$5:$AN$26,MATCH(Drivers!$A50,DriversGams!$A$5:$A$26,0),MATCH(Drivers!K$3,DriversGams!$A$5:$AN$5,0))</f>
        <v>0.12717159535454167</v>
      </c>
      <c r="L50" s="10">
        <f>INDEX(DriversGams!$A$5:$AN$26,MATCH(Drivers!$A50,DriversGams!$A$5:$A$26,0),MATCH(Drivers!L$3,DriversGams!$A$5:$AN$5,0))</f>
        <v>0.16945290795631249</v>
      </c>
      <c r="M50" s="10">
        <f>INDEX(DriversGams!$A$5:$AN$26,MATCH(Drivers!$A50,DriversGams!$A$5:$A$26,0),MATCH(Drivers!M$3,DriversGams!$A$5:$AN$5,0))</f>
        <v>0.22503271703243349</v>
      </c>
      <c r="N50" s="10">
        <f>INDEX(DriversGams!$A$5:$AN$26,MATCH(Drivers!$A50,DriversGams!$A$5:$A$26,0),MATCH(Drivers!N$3,DriversGams!$A$5:$AN$5,0))</f>
        <v>0.29225669852019021</v>
      </c>
      <c r="O50" s="10">
        <f>INDEX(DriversGams!$A$5:$AN$26,MATCH(Drivers!$A50,DriversGams!$A$5:$A$26,0),MATCH(Drivers!O$3,DriversGams!$A$5:$AN$5,0))</f>
        <v>0.38323271266969755</v>
      </c>
      <c r="P50" s="10">
        <f>INDEX(DriversGams!$A$5:$AN$26,MATCH(Drivers!$A50,DriversGams!$A$5:$A$26,0),MATCH(Drivers!P$3,DriversGams!$A$5:$AN$5,0))</f>
        <v>0.50286438145405943</v>
      </c>
      <c r="Q50" s="10">
        <f>INDEX(DriversGams!$A$5:$AN$26,MATCH(Drivers!$A50,DriversGams!$A$5:$A$26,0),MATCH(Drivers!Q$3,DriversGams!$A$5:$AN$5,0))</f>
        <v>0.65978772333195934</v>
      </c>
      <c r="R50" s="10">
        <f>INDEX(DriversGams!$A$5:$AN$26,MATCH(Drivers!$A50,DriversGams!$A$5:$A$26,0),MATCH(Drivers!R$3,DriversGams!$A$5:$AN$5,0))</f>
        <v>0.86716744662610257</v>
      </c>
      <c r="S50" s="10">
        <f>INDEX(DriversGams!$A$5:$AN$26,MATCH(Drivers!$A50,DriversGams!$A$5:$A$26,0),MATCH(Drivers!S$3,DriversGams!$A$5:$AN$5,0))</f>
        <v>1.1701666263454074</v>
      </c>
      <c r="T50" s="10">
        <f>INDEX(DriversGams!$A$5:$AN$26,MATCH(Drivers!$A50,DriversGams!$A$5:$A$26,0),MATCH(Drivers!T$3,DriversGams!$A$5:$AN$5,0))</f>
        <v>1.5714106040789759</v>
      </c>
      <c r="U50" s="10">
        <f>INDEX(DriversGams!$A$5:$AN$26,MATCH(Drivers!$A50,DriversGams!$A$5:$A$26,0),MATCH(Drivers!U$3,DriversGams!$A$5:$AN$5,0))</f>
        <v>2.0718043750230684</v>
      </c>
      <c r="V50" s="10">
        <f>INDEX(DriversGams!$A$5:$AN$26,MATCH(Drivers!$A50,DriversGams!$A$5:$A$26,0),MATCH(Drivers!V$3,DriversGams!$A$5:$AN$5,0))</f>
        <v>0.41123447195037172</v>
      </c>
      <c r="W50" s="10">
        <f>INDEX(DriversGams!$A$5:$AN$26,MATCH(Drivers!$A50,DriversGams!$A$5:$A$26,0),MATCH(Drivers!W$3,DriversGams!$A$5:$AN$5,0))</f>
        <v>0.89870383103318419</v>
      </c>
      <c r="X50" s="10">
        <f>INDEX(DriversGams!$A$5:$AN$26,MATCH(Drivers!$A50,DriversGams!$A$5:$A$26,0),MATCH(Drivers!X$3,DriversGams!$A$5:$AN$5,0))</f>
        <v>1.3508994194774167</v>
      </c>
      <c r="Y50" s="10">
        <f>INDEX(DriversGams!$A$5:$AN$26,MATCH(Drivers!$A50,DriversGams!$A$5:$A$26,0),MATCH(Drivers!Y$3,DriversGams!$A$5:$AN$5,0))</f>
        <v>1.8256555732395134</v>
      </c>
      <c r="Z50" s="10">
        <f>INDEX(DriversGams!$A$5:$AN$26,MATCH(Drivers!$A50,DriversGams!$A$5:$A$26,0),MATCH(Drivers!Z$3,DriversGams!$A$5:$AN$5,0))</f>
        <v>2.5192655673173912</v>
      </c>
      <c r="AA50" s="10">
        <f>INDEX(DriversGams!$A$5:$AN$26,MATCH(Drivers!$A50,DriversGams!$A$5:$A$26,0),MATCH(Drivers!AA$3,DriversGams!$A$5:$AN$5,0))</f>
        <v>4.2157734656197361</v>
      </c>
      <c r="AB50" s="10">
        <f>INDEX(DriversGams!$A$5:$AN$26,MATCH(Drivers!$A50,DriversGams!$A$5:$A$26,0),MATCH(Drivers!AB$3,DriversGams!$A$5:$AN$5,0))</f>
        <v>6.8743695296643583</v>
      </c>
      <c r="AC50" s="10">
        <f>INDEX(DriversGams!$A$5:$AN$26,MATCH(Drivers!$A50,DriversGams!$A$5:$A$26,0),MATCH(Drivers!AC$3,DriversGams!$A$5:$AN$5,0))</f>
        <v>8.4208250129857767</v>
      </c>
      <c r="AD50" s="10">
        <f>INDEX(DriversGams!$A$5:$AN$26,MATCH(Drivers!$A50,DriversGams!$A$5:$A$26,0),MATCH(Drivers!AD$3,DriversGams!$A$5:$AN$5,0))</f>
        <v>9.9672804963071915</v>
      </c>
      <c r="AE50" s="10">
        <f>INDEX(DriversGams!$A$5:$AN$26,MATCH(Drivers!$A50,DriversGams!$A$5:$A$26,0),MATCH(Drivers!AE$3,DriversGams!$A$5:$AN$5,0))</f>
        <v>11.513735979628603</v>
      </c>
      <c r="AF50" s="10">
        <f>INDEX(DriversGams!$A$5:$AN$26,MATCH(Drivers!$A50,DriversGams!$A$5:$A$26,0),MATCH(Drivers!AF$3,DriversGams!$A$5:$AN$5,0))</f>
        <v>14.884755958546716</v>
      </c>
      <c r="AG50" s="10">
        <f>INDEX(DriversGams!$A$5:$AN$26,MATCH(Drivers!$A50,DriversGams!$A$5:$A$26,0),MATCH(Drivers!AG$3,DriversGams!$A$5:$AN$5,0))</f>
        <v>30.58182540902261</v>
      </c>
      <c r="AH50" s="126"/>
      <c r="AI50" s="126"/>
      <c r="AJ50" s="126"/>
      <c r="AK50" s="126"/>
      <c r="AL50" s="126"/>
      <c r="AM50" s="126"/>
      <c r="AO50" s="337">
        <f t="shared" si="84"/>
        <v>5</v>
      </c>
    </row>
    <row r="51" spans="1:41" s="368" customFormat="1">
      <c r="A51" s="134" t="s">
        <v>720</v>
      </c>
      <c r="B51" s="368">
        <f t="shared" si="83"/>
        <v>7</v>
      </c>
      <c r="C51" s="330">
        <v>0.28999999999999998</v>
      </c>
      <c r="D51" s="330">
        <v>0.28999999999999998</v>
      </c>
      <c r="E51" s="330">
        <v>0.28999999999999998</v>
      </c>
      <c r="F51" s="330">
        <v>0.28999999999999998</v>
      </c>
      <c r="G51" s="330">
        <v>0.28999999999999998</v>
      </c>
      <c r="H51" s="330">
        <v>0.28999999999999998</v>
      </c>
      <c r="I51" s="330">
        <v>0.28999999999999998</v>
      </c>
      <c r="J51" s="10">
        <f>INDEX(DriversGams!$A$5:$AN$26,MATCH(Drivers!$A51,DriversGams!$A$5:$A$26,0),MATCH(Drivers!J$3,DriversGams!$A$5:$AN$5,0))</f>
        <v>0.28999999999999998</v>
      </c>
      <c r="K51" s="10">
        <f>INDEX(DriversGams!$A$5:$AN$26,MATCH(Drivers!$A51,DriversGams!$A$5:$A$26,0),MATCH(Drivers!K$3,DriversGams!$A$5:$AN$5,0))</f>
        <v>0.28998414138621043</v>
      </c>
      <c r="L51" s="10">
        <f>INDEX(DriversGams!$A$5:$AN$26,MATCH(Drivers!$A51,DriversGams!$A$5:$A$26,0),MATCH(Drivers!L$3,DriversGams!$A$5:$AN$5,0))</f>
        <v>0.2895955664510847</v>
      </c>
      <c r="M51" s="10">
        <f>INDEX(DriversGams!$A$5:$AN$26,MATCH(Drivers!$A51,DriversGams!$A$5:$A$26,0),MATCH(Drivers!M$3,DriversGams!$A$5:$AN$5,0))</f>
        <v>0.28937825214897134</v>
      </c>
      <c r="N51" s="10">
        <f>INDEX(DriversGams!$A$5:$AN$26,MATCH(Drivers!$A51,DriversGams!$A$5:$A$26,0),MATCH(Drivers!N$3,DriversGams!$A$5:$AN$5,0))</f>
        <v>0.28937825214897139</v>
      </c>
      <c r="O51" s="10">
        <f>INDEX(DriversGams!$A$5:$AN$26,MATCH(Drivers!$A51,DriversGams!$A$5:$A$26,0),MATCH(Drivers!O$3,DriversGams!$A$5:$AN$5,0))</f>
        <v>0.28937825214897139</v>
      </c>
      <c r="P51" s="10">
        <f>INDEX(DriversGams!$A$5:$AN$26,MATCH(Drivers!$A51,DriversGams!$A$5:$A$26,0),MATCH(Drivers!P$3,DriversGams!$A$5:$AN$5,0))</f>
        <v>0.2893782521489715</v>
      </c>
      <c r="Q51" s="10">
        <f>INDEX(DriversGams!$A$5:$AN$26,MATCH(Drivers!$A51,DriversGams!$A$5:$A$26,0),MATCH(Drivers!Q$3,DriversGams!$A$5:$AN$5,0))</f>
        <v>0.28910150787455602</v>
      </c>
      <c r="R51" s="10">
        <f>INDEX(DriversGams!$A$5:$AN$26,MATCH(Drivers!$A51,DriversGams!$A$5:$A$26,0),MATCH(Drivers!R$3,DriversGams!$A$5:$AN$5,0))</f>
        <v>0.28903954909042573</v>
      </c>
      <c r="S51" s="10">
        <f>INDEX(DriversGams!$A$5:$AN$26,MATCH(Drivers!$A51,DriversGams!$A$5:$A$26,0),MATCH(Drivers!S$3,DriversGams!$A$5:$AN$5,0))</f>
        <v>0.28903954909042567</v>
      </c>
      <c r="T51" s="10">
        <f>INDEX(DriversGams!$A$5:$AN$26,MATCH(Drivers!$A51,DriversGams!$A$5:$A$26,0),MATCH(Drivers!T$3,DriversGams!$A$5:$AN$5,0))</f>
        <v>0.28903954909042556</v>
      </c>
      <c r="U51" s="10">
        <f>INDEX(DriversGams!$A$5:$AN$26,MATCH(Drivers!$A51,DriversGams!$A$5:$A$26,0),MATCH(Drivers!U$3,DriversGams!$A$5:$AN$5,0))</f>
        <v>0.28903954909042556</v>
      </c>
      <c r="V51" s="10">
        <f>INDEX(DriversGams!$A$5:$AN$26,MATCH(Drivers!$A51,DriversGams!$A$5:$A$26,0),MATCH(Drivers!V$3,DriversGams!$A$5:$AN$5,0))</f>
        <v>1.5268446569399403</v>
      </c>
      <c r="W51" s="10">
        <f>INDEX(DriversGams!$A$5:$AN$26,MATCH(Drivers!$A51,DriversGams!$A$5:$A$26,0),MATCH(Drivers!W$3,DriversGams!$A$5:$AN$5,0))</f>
        <v>1.7658215017945567</v>
      </c>
      <c r="X51" s="10">
        <f>INDEX(DriversGams!$A$5:$AN$26,MATCH(Drivers!$A51,DriversGams!$A$5:$A$26,0),MATCH(Drivers!X$3,DriversGams!$A$5:$AN$5,0))</f>
        <v>1.4969521191164437</v>
      </c>
      <c r="Y51" s="10">
        <f>INDEX(DriversGams!$A$5:$AN$26,MATCH(Drivers!$A51,DriversGams!$A$5:$A$26,0),MATCH(Drivers!Y$3,DriversGams!$A$5:$AN$5,0))</f>
        <v>1.8621514959712446</v>
      </c>
      <c r="Z51" s="10">
        <f>INDEX(DriversGams!$A$5:$AN$26,MATCH(Drivers!$A51,DriversGams!$A$5:$A$26,0),MATCH(Drivers!Z$3,DriversGams!$A$5:$AN$5,0))</f>
        <v>1.9656369788309156</v>
      </c>
      <c r="AA51" s="10">
        <f>INDEX(DriversGams!$A$5:$AN$26,MATCH(Drivers!$A51,DriversGams!$A$5:$A$26,0),MATCH(Drivers!AA$3,DriversGams!$A$5:$AN$5,0))</f>
        <v>2.0786752116509031</v>
      </c>
      <c r="AB51" s="10">
        <f>INDEX(DriversGams!$A$5:$AN$26,MATCH(Drivers!$A51,DriversGams!$A$5:$A$26,0),MATCH(Drivers!AB$3,DriversGams!$A$5:$AN$5,0))</f>
        <v>5.2670950640830299</v>
      </c>
      <c r="AC51" s="10">
        <f>INDEX(DriversGams!$A$5:$AN$26,MATCH(Drivers!$A51,DriversGams!$A$5:$A$26,0),MATCH(Drivers!AC$3,DriversGams!$A$5:$AN$5,0))</f>
        <v>11.133981784566698</v>
      </c>
      <c r="AD51" s="10">
        <f>INDEX(DriversGams!$A$5:$AN$26,MATCH(Drivers!$A51,DriversGams!$A$5:$A$26,0),MATCH(Drivers!AD$3,DriversGams!$A$5:$AN$5,0))</f>
        <v>17.000868505050363</v>
      </c>
      <c r="AE51" s="10">
        <f>INDEX(DriversGams!$A$5:$AN$26,MATCH(Drivers!$A51,DriversGams!$A$5:$A$26,0),MATCH(Drivers!AE$3,DriversGams!$A$5:$AN$5,0))</f>
        <v>22.867755225534019</v>
      </c>
      <c r="AF51" s="10">
        <f>INDEX(DriversGams!$A$5:$AN$26,MATCH(Drivers!$A51,DriversGams!$A$5:$A$26,0),MATCH(Drivers!AF$3,DriversGams!$A$5:$AN$5,0))</f>
        <v>35.561474265549123</v>
      </c>
      <c r="AG51" s="10">
        <f>INDEX(DriversGams!$A$5:$AN$26,MATCH(Drivers!$A51,DriversGams!$A$5:$A$26,0),MATCH(Drivers!AG$3,DriversGams!$A$5:$AN$5,0))</f>
        <v>32.296354872253318</v>
      </c>
      <c r="AH51" s="126"/>
      <c r="AI51" s="126"/>
      <c r="AJ51" s="126"/>
      <c r="AK51" s="126"/>
      <c r="AL51" s="126"/>
      <c r="AM51" s="126"/>
      <c r="AO51" s="368">
        <f t="shared" si="84"/>
        <v>6</v>
      </c>
    </row>
    <row r="52" spans="1:41" s="368" customFormat="1">
      <c r="A52" s="134" t="s">
        <v>721</v>
      </c>
      <c r="B52" s="368">
        <f t="shared" si="83"/>
        <v>8</v>
      </c>
      <c r="C52" s="330">
        <v>0.08</v>
      </c>
      <c r="D52" s="330">
        <v>0.08</v>
      </c>
      <c r="E52" s="330">
        <v>0.08</v>
      </c>
      <c r="F52" s="330">
        <v>0.08</v>
      </c>
      <c r="G52" s="330">
        <v>0.08</v>
      </c>
      <c r="H52" s="330">
        <v>0.08</v>
      </c>
      <c r="I52" s="330">
        <v>0.08</v>
      </c>
      <c r="J52" s="10">
        <f>INDEX(DriversGams!$A$5:$AN$26,MATCH(Drivers!$A52,DriversGams!$A$5:$A$26,0),MATCH(Drivers!J$3,DriversGams!$A$5:$AN$5,0))</f>
        <v>7.8476290328821835E-2</v>
      </c>
      <c r="K52" s="10">
        <f>INDEX(DriversGams!$A$5:$AN$26,MATCH(Drivers!$A52,DriversGams!$A$5:$A$26,0),MATCH(Drivers!K$3,DriversGams!$A$5:$AN$5,0))</f>
        <v>7.8471998862684036E-2</v>
      </c>
      <c r="L52" s="10">
        <f>INDEX(DriversGams!$A$5:$AN$26,MATCH(Drivers!$A52,DriversGams!$A$5:$A$26,0),MATCH(Drivers!L$3,DriversGams!$A$5:$AN$5,0))</f>
        <v>7.8366847416396351E-2</v>
      </c>
      <c r="M52" s="10">
        <f>INDEX(DriversGams!$A$5:$AN$26,MATCH(Drivers!$A52,DriversGams!$A$5:$A$26,0),MATCH(Drivers!M$3,DriversGams!$A$5:$AN$5,0))</f>
        <v>7.8308040449964478E-2</v>
      </c>
      <c r="N52" s="10">
        <f>INDEX(DriversGams!$A$5:$AN$26,MATCH(Drivers!$A52,DriversGams!$A$5:$A$26,0),MATCH(Drivers!N$3,DriversGams!$A$5:$AN$5,0))</f>
        <v>7.8308040449964506E-2</v>
      </c>
      <c r="O52" s="10">
        <f>INDEX(DriversGams!$A$5:$AN$26,MATCH(Drivers!$A52,DriversGams!$A$5:$A$26,0),MATCH(Drivers!O$3,DriversGams!$A$5:$AN$5,0))</f>
        <v>7.8308040449964506E-2</v>
      </c>
      <c r="P52" s="10">
        <f>INDEX(DriversGams!$A$5:$AN$26,MATCH(Drivers!$A52,DriversGams!$A$5:$A$26,0),MATCH(Drivers!P$3,DriversGams!$A$5:$AN$5,0))</f>
        <v>7.8308040449964533E-2</v>
      </c>
      <c r="Q52" s="10">
        <f>INDEX(DriversGams!$A$5:$AN$26,MATCH(Drivers!$A52,DriversGams!$A$5:$A$26,0),MATCH(Drivers!Q$3,DriversGams!$A$5:$AN$5,0))</f>
        <v>7.8233151263668435E-2</v>
      </c>
      <c r="R52" s="10">
        <f>INDEX(DriversGams!$A$5:$AN$26,MATCH(Drivers!$A52,DriversGams!$A$5:$A$26,0),MATCH(Drivers!R$3,DriversGams!$A$5:$AN$5,0))</f>
        <v>7.8216384727351776E-2</v>
      </c>
      <c r="S52" s="10">
        <f>INDEX(DriversGams!$A$5:$AN$26,MATCH(Drivers!$A52,DriversGams!$A$5:$A$26,0),MATCH(Drivers!S$3,DriversGams!$A$5:$AN$5,0))</f>
        <v>7.8216384727351748E-2</v>
      </c>
      <c r="T52" s="10">
        <f>INDEX(DriversGams!$A$5:$AN$26,MATCH(Drivers!$A52,DriversGams!$A$5:$A$26,0),MATCH(Drivers!T$3,DriversGams!$A$5:$AN$5,0))</f>
        <v>7.8216384727351734E-2</v>
      </c>
      <c r="U52" s="10">
        <f>INDEX(DriversGams!$A$5:$AN$26,MATCH(Drivers!$A52,DriversGams!$A$5:$A$26,0),MATCH(Drivers!U$3,DriversGams!$A$5:$AN$5,0))</f>
        <v>7.8216384727351734E-2</v>
      </c>
      <c r="V52" s="10">
        <f>INDEX(DriversGams!$A$5:$AN$26,MATCH(Drivers!$A52,DriversGams!$A$5:$A$26,0),MATCH(Drivers!V$3,DriversGams!$A$5:$AN$5,0))</f>
        <v>7.821638472735172E-2</v>
      </c>
      <c r="W52" s="10">
        <f>INDEX(DriversGams!$A$5:$AN$26,MATCH(Drivers!$A52,DriversGams!$A$5:$A$26,0),MATCH(Drivers!W$3,DriversGams!$A$5:$AN$5,0))</f>
        <v>7.8216384727351693E-2</v>
      </c>
      <c r="X52" s="10">
        <f>INDEX(DriversGams!$A$5:$AN$26,MATCH(Drivers!$A52,DriversGams!$A$5:$A$26,0),MATCH(Drivers!X$3,DriversGams!$A$5:$AN$5,0))</f>
        <v>7.8216384727351734E-2</v>
      </c>
      <c r="Y52" s="10">
        <f>INDEX(DriversGams!$A$5:$AN$26,MATCH(Drivers!$A52,DriversGams!$A$5:$A$26,0),MATCH(Drivers!Y$3,DriversGams!$A$5:$AN$5,0))</f>
        <v>7.8216384727351734E-2</v>
      </c>
      <c r="Z52" s="10">
        <f>INDEX(DriversGams!$A$5:$AN$26,MATCH(Drivers!$A52,DriversGams!$A$5:$A$26,0),MATCH(Drivers!Z$3,DriversGams!$A$5:$AN$5,0))</f>
        <v>7.8216384727351734E-2</v>
      </c>
      <c r="AA52" s="10">
        <f>INDEX(DriversGams!$A$5:$AN$26,MATCH(Drivers!$A52,DriversGams!$A$5:$A$26,0),MATCH(Drivers!AA$3,DriversGams!$A$5:$AN$5,0))</f>
        <v>7.8216384727351776E-2</v>
      </c>
      <c r="AB52" s="10">
        <f>INDEX(DriversGams!$A$5:$AN$26,MATCH(Drivers!$A52,DriversGams!$A$5:$A$26,0),MATCH(Drivers!AB$3,DriversGams!$A$5:$AN$5,0))</f>
        <v>7.8216384727351748E-2</v>
      </c>
      <c r="AC52" s="10">
        <f>INDEX(DriversGams!$A$5:$AN$26,MATCH(Drivers!$A52,DriversGams!$A$5:$A$26,0),MATCH(Drivers!AC$3,DriversGams!$A$5:$AN$5,0))</f>
        <v>7.8216384727351748E-2</v>
      </c>
      <c r="AD52" s="10">
        <f>INDEX(DriversGams!$A$5:$AN$26,MATCH(Drivers!$A52,DriversGams!$A$5:$A$26,0),MATCH(Drivers!AD$3,DriversGams!$A$5:$AN$5,0))</f>
        <v>7.8216384727351748E-2</v>
      </c>
      <c r="AE52" s="10">
        <f>INDEX(DriversGams!$A$5:$AN$26,MATCH(Drivers!$A52,DriversGams!$A$5:$A$26,0),MATCH(Drivers!AE$3,DriversGams!$A$5:$AN$5,0))</f>
        <v>7.8216384727351734E-2</v>
      </c>
      <c r="AF52" s="10">
        <f>INDEX(DriversGams!$A$5:$AN$26,MATCH(Drivers!$A52,DriversGams!$A$5:$A$26,0),MATCH(Drivers!AF$3,DriversGams!$A$5:$AN$5,0))</f>
        <v>7.8216384727351818E-2</v>
      </c>
      <c r="AG52" s="10">
        <f>INDEX(DriversGams!$A$5:$AN$26,MATCH(Drivers!$A52,DriversGams!$A$5:$A$26,0),MATCH(Drivers!AG$3,DriversGams!$A$5:$AN$5,0))</f>
        <v>13.584055168484998</v>
      </c>
      <c r="AH52" s="126"/>
      <c r="AI52" s="126"/>
      <c r="AJ52" s="126"/>
      <c r="AK52" s="126"/>
      <c r="AL52" s="126"/>
      <c r="AM52" s="126"/>
      <c r="AO52" s="368">
        <f t="shared" si="84"/>
        <v>7</v>
      </c>
    </row>
    <row r="53" spans="1:41" s="337" customFormat="1">
      <c r="A53" s="134" t="s">
        <v>388</v>
      </c>
      <c r="B53" s="365">
        <f>B50+1</f>
        <v>7</v>
      </c>
      <c r="C53" s="330">
        <v>19.344853564503961</v>
      </c>
      <c r="D53" s="330">
        <v>19.93389877641825</v>
      </c>
      <c r="E53" s="330">
        <v>20.313674916573973</v>
      </c>
      <c r="F53" s="330">
        <v>20.822458982202448</v>
      </c>
      <c r="G53" s="330">
        <v>20.887687708565075</v>
      </c>
      <c r="H53" s="330">
        <v>21.03698901557286</v>
      </c>
      <c r="I53" s="330">
        <v>21.050034760845385</v>
      </c>
      <c r="J53" s="10">
        <f>INDEX(DriversGams!$A$5:$AN$26,MATCH(Drivers!$A53,DriversGams!$A$5:$A$26,0),MATCH(Drivers!J$3,DriversGams!$A$5:$AN$5,0))</f>
        <v>20.838620435938601</v>
      </c>
      <c r="K53" s="10">
        <f>INDEX(DriversGams!$A$5:$AN$26,MATCH(Drivers!$A53,DriversGams!$A$5:$A$26,0),MATCH(Drivers!K$3,DriversGams!$A$5:$AN$5,0))</f>
        <v>19.719047415802809</v>
      </c>
      <c r="L53" s="10">
        <f>INDEX(DriversGams!$A$5:$AN$26,MATCH(Drivers!$A53,DriversGams!$A$5:$A$26,0),MATCH(Drivers!L$3,DriversGams!$A$5:$AN$5,0))</f>
        <v>19.906072607124134</v>
      </c>
      <c r="M53" s="10">
        <f>INDEX(DriversGams!$A$5:$AN$26,MATCH(Drivers!$A53,DriversGams!$A$5:$A$26,0),MATCH(Drivers!M$3,DriversGams!$A$5:$AN$5,0))</f>
        <v>19.967373183255415</v>
      </c>
      <c r="N53" s="10">
        <f>INDEX(DriversGams!$A$5:$AN$26,MATCH(Drivers!$A53,DriversGams!$A$5:$A$26,0),MATCH(Drivers!N$3,DriversGams!$A$5:$AN$5,0))</f>
        <v>20.137401235050206</v>
      </c>
      <c r="O53" s="10">
        <f>INDEX(DriversGams!$A$5:$AN$26,MATCH(Drivers!$A53,DriversGams!$A$5:$A$26,0),MATCH(Drivers!O$3,DriversGams!$A$5:$AN$5,0))</f>
        <v>20.353030834183418</v>
      </c>
      <c r="P53" s="10">
        <f>INDEX(DriversGams!$A$5:$AN$26,MATCH(Drivers!$A53,DriversGams!$A$5:$A$26,0),MATCH(Drivers!P$3,DriversGams!$A$5:$AN$5,0))</f>
        <v>20.641513370925082</v>
      </c>
      <c r="Q53" s="10">
        <f>INDEX(DriversGams!$A$5:$AN$26,MATCH(Drivers!$A53,DriversGams!$A$5:$A$26,0),MATCH(Drivers!Q$3,DriversGams!$A$5:$AN$5,0))</f>
        <v>21.014534226365953</v>
      </c>
      <c r="R53" s="10">
        <f>INDEX(DriversGams!$A$5:$AN$26,MATCH(Drivers!$A53,DriversGams!$A$5:$A$26,0),MATCH(Drivers!R$3,DriversGams!$A$5:$AN$5,0))</f>
        <v>21.339550470727346</v>
      </c>
      <c r="S53" s="10">
        <f>INDEX(DriversGams!$A$5:$AN$26,MATCH(Drivers!$A53,DriversGams!$A$5:$A$26,0),MATCH(Drivers!S$3,DriversGams!$A$5:$AN$5,0))</f>
        <v>22.030111737151671</v>
      </c>
      <c r="T53" s="10">
        <f>INDEX(DriversGams!$A$5:$AN$26,MATCH(Drivers!$A53,DriversGams!$A$5:$A$26,0),MATCH(Drivers!T$3,DriversGams!$A$5:$AN$5,0))</f>
        <v>22.477958241800149</v>
      </c>
      <c r="U53" s="10">
        <f>INDEX(DriversGams!$A$5:$AN$26,MATCH(Drivers!$A53,DriversGams!$A$5:$A$26,0),MATCH(Drivers!U$3,DriversGams!$A$5:$AN$5,0))</f>
        <v>22.780422403515736</v>
      </c>
      <c r="V53" s="10">
        <f>INDEX(DriversGams!$A$5:$AN$26,MATCH(Drivers!$A53,DriversGams!$A$5:$A$26,0),MATCH(Drivers!V$3,DriversGams!$A$5:$AN$5,0))</f>
        <v>23.052625026699388</v>
      </c>
      <c r="W53" s="10">
        <f>INDEX(DriversGams!$A$5:$AN$26,MATCH(Drivers!$A53,DriversGams!$A$5:$A$26,0),MATCH(Drivers!W$3,DriversGams!$A$5:$AN$5,0))</f>
        <v>23.353803683846539</v>
      </c>
      <c r="X53" s="10">
        <f>INDEX(DriversGams!$A$5:$AN$26,MATCH(Drivers!$A53,DriversGams!$A$5:$A$26,0),MATCH(Drivers!X$3,DriversGams!$A$5:$AN$5,0))</f>
        <v>23.733763697304717</v>
      </c>
      <c r="Y53" s="10">
        <f>INDEX(DriversGams!$A$5:$AN$26,MATCH(Drivers!$A53,DriversGams!$A$5:$A$26,0),MATCH(Drivers!Y$3,DriversGams!$A$5:$AN$5,0))</f>
        <v>24.184301843553282</v>
      </c>
      <c r="Z53" s="10">
        <f>INDEX(DriversGams!$A$5:$AN$26,MATCH(Drivers!$A53,DriversGams!$A$5:$A$26,0),MATCH(Drivers!Z$3,DriversGams!$A$5:$AN$5,0))</f>
        <v>25.227783223549824</v>
      </c>
      <c r="AA53" s="10">
        <f>INDEX(DriversGams!$A$5:$AN$26,MATCH(Drivers!$A53,DriversGams!$A$5:$A$26,0),MATCH(Drivers!AA$3,DriversGams!$A$5:$AN$5,0))</f>
        <v>26.170955180650363</v>
      </c>
      <c r="AB53" s="10">
        <f>INDEX(DriversGams!$A$5:$AN$26,MATCH(Drivers!$A53,DriversGams!$A$5:$A$26,0),MATCH(Drivers!AB$3,DriversGams!$A$5:$AN$5,0))</f>
        <v>26.625184619187031</v>
      </c>
      <c r="AC53" s="10">
        <f>INDEX(DriversGams!$A$5:$AN$26,MATCH(Drivers!$A53,DriversGams!$A$5:$A$26,0),MATCH(Drivers!AC$3,DriversGams!$A$5:$AN$5,0))</f>
        <v>27.182199926868801</v>
      </c>
      <c r="AD53" s="10">
        <f>INDEX(DriversGams!$A$5:$AN$26,MATCH(Drivers!$A53,DriversGams!$A$5:$A$26,0),MATCH(Drivers!AD$3,DriversGams!$A$5:$AN$5,0))</f>
        <v>27.7105376586481</v>
      </c>
      <c r="AE53" s="10">
        <f>INDEX(DriversGams!$A$5:$AN$26,MATCH(Drivers!$A53,DriversGams!$A$5:$A$26,0),MATCH(Drivers!AE$3,DriversGams!$A$5:$AN$5,0))</f>
        <v>28.405842052742539</v>
      </c>
      <c r="AF53" s="10">
        <f>INDEX(DriversGams!$A$5:$AN$26,MATCH(Drivers!$A53,DriversGams!$A$5:$A$26,0),MATCH(Drivers!AF$3,DriversGams!$A$5:$AN$5,0))</f>
        <v>29.988442066978742</v>
      </c>
      <c r="AG53" s="10">
        <f>INDEX(DriversGams!$A$5:$AN$26,MATCH(Drivers!$A53,DriversGams!$A$5:$A$26,0),MATCH(Drivers!AG$3,DriversGams!$A$5:$AN$5,0))</f>
        <v>31.891168551233083</v>
      </c>
      <c r="AH53" s="126"/>
      <c r="AI53" s="126"/>
      <c r="AJ53" s="126"/>
      <c r="AK53" s="126"/>
      <c r="AL53" s="126"/>
      <c r="AM53" s="126"/>
      <c r="AO53" s="337">
        <f>AO50+1</f>
        <v>6</v>
      </c>
    </row>
    <row r="54" spans="1:41" s="337" customFormat="1">
      <c r="A54" s="134" t="s">
        <v>387</v>
      </c>
      <c r="B54" s="365">
        <f t="shared" si="83"/>
        <v>8</v>
      </c>
      <c r="C54" s="330">
        <v>186.51301855651582</v>
      </c>
      <c r="D54" s="330">
        <v>191.20040429598868</v>
      </c>
      <c r="E54" s="330">
        <v>192.19084947996168</v>
      </c>
      <c r="F54" s="330">
        <v>198.3568473622208</v>
      </c>
      <c r="G54" s="330">
        <v>195.64424405359443</v>
      </c>
      <c r="H54" s="330">
        <v>201.78663829260577</v>
      </c>
      <c r="I54" s="330">
        <v>200.62824410860065</v>
      </c>
      <c r="J54" s="10">
        <f>INDEX(DriversGams!$A$5:$AN$26,MATCH(Drivers!$A54,DriversGams!$A$5:$A$26,0),MATCH(Drivers!J$3,DriversGams!$A$5:$AN$5,0))</f>
        <v>197.32396542857336</v>
      </c>
      <c r="K54" s="10">
        <f>INDEX(DriversGams!$A$5:$AN$26,MATCH(Drivers!$A54,DriversGams!$A$5:$A$26,0),MATCH(Drivers!K$3,DriversGams!$A$5:$AN$5,0))</f>
        <v>188.83359304835332</v>
      </c>
      <c r="L54" s="10">
        <f>INDEX(DriversGams!$A$5:$AN$26,MATCH(Drivers!$A54,DriversGams!$A$5:$A$26,0),MATCH(Drivers!L$3,DriversGams!$A$5:$AN$5,0))</f>
        <v>193.07245445686877</v>
      </c>
      <c r="M54" s="10">
        <f>INDEX(DriversGams!$A$5:$AN$26,MATCH(Drivers!$A54,DriversGams!$A$5:$A$26,0),MATCH(Drivers!M$3,DriversGams!$A$5:$AN$5,0))</f>
        <v>195.74570172797883</v>
      </c>
      <c r="N54" s="10">
        <f>INDEX(DriversGams!$A$5:$AN$26,MATCH(Drivers!$A54,DriversGams!$A$5:$A$26,0),MATCH(Drivers!N$3,DriversGams!$A$5:$AN$5,0))</f>
        <v>198.49165540906722</v>
      </c>
      <c r="O54" s="10">
        <f>INDEX(DriversGams!$A$5:$AN$26,MATCH(Drivers!$A54,DriversGams!$A$5:$A$26,0),MATCH(Drivers!O$3,DriversGams!$A$5:$AN$5,0))</f>
        <v>201.28833360731272</v>
      </c>
      <c r="P54" s="10">
        <f>INDEX(DriversGams!$A$5:$AN$26,MATCH(Drivers!$A54,DriversGams!$A$5:$A$26,0),MATCH(Drivers!P$3,DriversGams!$A$5:$AN$5,0))</f>
        <v>204.30859282622896</v>
      </c>
      <c r="Q54" s="10">
        <f>INDEX(DriversGams!$A$5:$AN$26,MATCH(Drivers!$A54,DriversGams!$A$5:$A$26,0),MATCH(Drivers!Q$3,DriversGams!$A$5:$AN$5,0))</f>
        <v>207.05891335087856</v>
      </c>
      <c r="R54" s="10">
        <f>INDEX(DriversGams!$A$5:$AN$26,MATCH(Drivers!$A54,DriversGams!$A$5:$A$26,0),MATCH(Drivers!R$3,DriversGams!$A$5:$AN$5,0))</f>
        <v>209.73179985489344</v>
      </c>
      <c r="S54" s="10">
        <f>INDEX(DriversGams!$A$5:$AN$26,MATCH(Drivers!$A54,DriversGams!$A$5:$A$26,0),MATCH(Drivers!S$3,DriversGams!$A$5:$AN$5,0))</f>
        <v>216.06025137584442</v>
      </c>
      <c r="T54" s="10">
        <f>INDEX(DriversGams!$A$5:$AN$26,MATCH(Drivers!$A54,DriversGams!$A$5:$A$26,0),MATCH(Drivers!T$3,DriversGams!$A$5:$AN$5,0))</f>
        <v>220.559270573942</v>
      </c>
      <c r="U54" s="10">
        <f>INDEX(DriversGams!$A$5:$AN$26,MATCH(Drivers!$A54,DriversGams!$A$5:$A$26,0),MATCH(Drivers!U$3,DriversGams!$A$5:$AN$5,0))</f>
        <v>223.99420772046969</v>
      </c>
      <c r="V54" s="10">
        <f>INDEX(DriversGams!$A$5:$AN$26,MATCH(Drivers!$A54,DriversGams!$A$5:$A$26,0),MATCH(Drivers!V$3,DriversGams!$A$5:$AN$5,0))</f>
        <v>225.97122597565829</v>
      </c>
      <c r="W54" s="10">
        <f>INDEX(DriversGams!$A$5:$AN$26,MATCH(Drivers!$A54,DriversGams!$A$5:$A$26,0),MATCH(Drivers!W$3,DriversGams!$A$5:$AN$5,0))</f>
        <v>228.11285855454972</v>
      </c>
      <c r="X54" s="10">
        <f>INDEX(DriversGams!$A$5:$AN$26,MATCH(Drivers!$A54,DriversGams!$A$5:$A$26,0),MATCH(Drivers!X$3,DriversGams!$A$5:$AN$5,0))</f>
        <v>230.57811611835089</v>
      </c>
      <c r="Y54" s="10">
        <f>INDEX(DriversGams!$A$5:$AN$26,MATCH(Drivers!$A54,DriversGams!$A$5:$A$26,0),MATCH(Drivers!Y$3,DriversGams!$A$5:$AN$5,0))</f>
        <v>232.99832509280202</v>
      </c>
      <c r="Z54" s="10">
        <f>INDEX(DriversGams!$A$5:$AN$26,MATCH(Drivers!$A54,DriversGams!$A$5:$A$26,0),MATCH(Drivers!Z$3,DriversGams!$A$5:$AN$5,0))</f>
        <v>239.83625114455495</v>
      </c>
      <c r="AA54" s="10">
        <f>INDEX(DriversGams!$A$5:$AN$26,MATCH(Drivers!$A54,DriversGams!$A$5:$A$26,0),MATCH(Drivers!AA$3,DriversGams!$A$5:$AN$5,0))</f>
        <v>247.84980878925316</v>
      </c>
      <c r="AB54" s="10">
        <f>INDEX(DriversGams!$A$5:$AN$26,MATCH(Drivers!$A54,DriversGams!$A$5:$A$26,0),MATCH(Drivers!AB$3,DriversGams!$A$5:$AN$5,0))</f>
        <v>251.59585981048878</v>
      </c>
      <c r="AC54" s="10">
        <f>INDEX(DriversGams!$A$5:$AN$26,MATCH(Drivers!$A54,DriversGams!$A$5:$A$26,0),MATCH(Drivers!AC$3,DriversGams!$A$5:$AN$5,0))</f>
        <v>254.79294214739576</v>
      </c>
      <c r="AD54" s="10">
        <f>INDEX(DriversGams!$A$5:$AN$26,MATCH(Drivers!$A54,DriversGams!$A$5:$A$26,0),MATCH(Drivers!AD$3,DriversGams!$A$5:$AN$5,0))</f>
        <v>256.76110889399916</v>
      </c>
      <c r="AE54" s="10">
        <f>INDEX(DriversGams!$A$5:$AN$26,MATCH(Drivers!$A54,DriversGams!$A$5:$A$26,0),MATCH(Drivers!AE$3,DriversGams!$A$5:$AN$5,0))</f>
        <v>259.77527465076793</v>
      </c>
      <c r="AF54" s="10">
        <f>INDEX(DriversGams!$A$5:$AN$26,MATCH(Drivers!$A54,DriversGams!$A$5:$A$26,0),MATCH(Drivers!AF$3,DriversGams!$A$5:$AN$5,0))</f>
        <v>263.55817208602537</v>
      </c>
      <c r="AG54" s="10">
        <f>INDEX(DriversGams!$A$5:$AN$26,MATCH(Drivers!$A54,DriversGams!$A$5:$A$26,0),MATCH(Drivers!AG$3,DriversGams!$A$5:$AN$5,0))</f>
        <v>257.97615850594127</v>
      </c>
      <c r="AH54" s="126"/>
      <c r="AI54" s="126"/>
      <c r="AJ54" s="126"/>
      <c r="AK54" s="126"/>
      <c r="AL54" s="126"/>
      <c r="AM54" s="126"/>
      <c r="AO54" s="337">
        <f t="shared" si="84"/>
        <v>7</v>
      </c>
    </row>
    <row r="55" spans="1:41" s="360" customFormat="1">
      <c r="A55" s="134" t="s">
        <v>718</v>
      </c>
      <c r="B55" s="365">
        <f t="shared" si="83"/>
        <v>9</v>
      </c>
      <c r="C55" s="330">
        <v>91.99927686334776</v>
      </c>
      <c r="D55" s="330">
        <v>94.311373368720652</v>
      </c>
      <c r="E55" s="330">
        <v>94.799919645026264</v>
      </c>
      <c r="F55" s="330">
        <v>97.841355308332979</v>
      </c>
      <c r="G55" s="330">
        <v>96.503338558927737</v>
      </c>
      <c r="H55" s="330">
        <v>99.533131506208818</v>
      </c>
      <c r="I55" s="330">
        <v>98.961742827413289</v>
      </c>
      <c r="J55" s="10">
        <f>INDEX(DriversGams!$A$5:$AN$26,MATCH(Drivers!$A55,DriversGams!$A$5:$A$26,0),MATCH(Drivers!J$3,DriversGams!$A$5:$AN$5,0))</f>
        <v>97.820469381023628</v>
      </c>
      <c r="K55" s="10">
        <f>INDEX(DriversGams!$A$5:$AN$26,MATCH(Drivers!$A55,DriversGams!$A$5:$A$26,0),MATCH(Drivers!K$3,DriversGams!$A$5:$AN$5,0))</f>
        <v>74.108944451349444</v>
      </c>
      <c r="L55" s="10">
        <f>INDEX(DriversGams!$A$5:$AN$26,MATCH(Drivers!$A55,DriversGams!$A$5:$A$26,0),MATCH(Drivers!L$3,DriversGams!$A$5:$AN$5,0))</f>
        <v>78.093023859898935</v>
      </c>
      <c r="M55" s="10">
        <f>INDEX(DriversGams!$A$5:$AN$26,MATCH(Drivers!$A55,DriversGams!$A$5:$A$26,0),MATCH(Drivers!M$3,DriversGams!$A$5:$AN$5,0))</f>
        <v>82.029486875182059</v>
      </c>
      <c r="N55" s="10">
        <f>INDEX(DriversGams!$A$5:$AN$26,MATCH(Drivers!$A55,DriversGams!$A$5:$A$26,0),MATCH(Drivers!N$3,DriversGams!$A$5:$AN$5,0))</f>
        <v>86.038506890346426</v>
      </c>
      <c r="O55" s="10">
        <f>INDEX(DriversGams!$A$5:$AN$26,MATCH(Drivers!$A55,DriversGams!$A$5:$A$26,0),MATCH(Drivers!O$3,DriversGams!$A$5:$AN$5,0))</f>
        <v>90.074413747982319</v>
      </c>
      <c r="P55" s="10">
        <f>INDEX(DriversGams!$A$5:$AN$26,MATCH(Drivers!$A55,DriversGams!$A$5:$A$26,0),MATCH(Drivers!P$3,DriversGams!$A$5:$AN$5,0))</f>
        <v>94.153051822577851</v>
      </c>
      <c r="Q55" s="10">
        <f>INDEX(DriversGams!$A$5:$AN$26,MATCH(Drivers!$A55,DriversGams!$A$5:$A$26,0),MATCH(Drivers!Q$3,DriversGams!$A$5:$AN$5,0))</f>
        <v>94.67870021233189</v>
      </c>
      <c r="R55" s="10">
        <f>INDEX(DriversGams!$A$5:$AN$26,MATCH(Drivers!$A55,DriversGams!$A$5:$A$26,0),MATCH(Drivers!R$3,DriversGams!$A$5:$AN$5,0))</f>
        <v>95.17226191961457</v>
      </c>
      <c r="S55" s="10">
        <f>INDEX(DriversGams!$A$5:$AN$26,MATCH(Drivers!$A55,DriversGams!$A$5:$A$26,0),MATCH(Drivers!S$3,DriversGams!$A$5:$AN$5,0))</f>
        <v>95.877940584491512</v>
      </c>
      <c r="T55" s="10">
        <f>INDEX(DriversGams!$A$5:$AN$26,MATCH(Drivers!$A55,DriversGams!$A$5:$A$26,0),MATCH(Drivers!T$3,DriversGams!$A$5:$AN$5,0))</f>
        <v>96.437611474828273</v>
      </c>
      <c r="U55" s="10">
        <f>INDEX(DriversGams!$A$5:$AN$26,MATCH(Drivers!$A55,DriversGams!$A$5:$A$26,0),MATCH(Drivers!U$3,DriversGams!$A$5:$AN$5,0))</f>
        <v>96.903207738557697</v>
      </c>
      <c r="V55" s="10">
        <f>INDEX(DriversGams!$A$5:$AN$26,MATCH(Drivers!$A55,DriversGams!$A$5:$A$26,0),MATCH(Drivers!V$3,DriversGams!$A$5:$AN$5,0))</f>
        <v>98.839211661246736</v>
      </c>
      <c r="W55" s="10">
        <f>INDEX(DriversGams!$A$5:$AN$26,MATCH(Drivers!$A55,DriversGams!$A$5:$A$26,0),MATCH(Drivers!W$3,DriversGams!$A$5:$AN$5,0))</f>
        <v>100.79522043989049</v>
      </c>
      <c r="X55" s="10">
        <f>INDEX(DriversGams!$A$5:$AN$26,MATCH(Drivers!$A55,DriversGams!$A$5:$A$26,0),MATCH(Drivers!X$3,DriversGams!$A$5:$AN$5,0))</f>
        <v>102.79312445985424</v>
      </c>
      <c r="Y55" s="10">
        <f>INDEX(DriversGams!$A$5:$AN$26,MATCH(Drivers!$A55,DriversGams!$A$5:$A$26,0),MATCH(Drivers!Y$3,DriversGams!$A$5:$AN$5,0))</f>
        <v>104.81763148240314</v>
      </c>
      <c r="Z55" s="10">
        <f>INDEX(DriversGams!$A$5:$AN$26,MATCH(Drivers!$A55,DriversGams!$A$5:$A$26,0),MATCH(Drivers!Z$3,DriversGams!$A$5:$AN$5,0))</f>
        <v>107.24258722045359</v>
      </c>
      <c r="AA55" s="10">
        <f>INDEX(DriversGams!$A$5:$AN$26,MATCH(Drivers!$A55,DriversGams!$A$5:$A$26,0),MATCH(Drivers!AA$3,DriversGams!$A$5:$AN$5,0))</f>
        <v>109.63261115202805</v>
      </c>
      <c r="AB55" s="10">
        <f>INDEX(DriversGams!$A$5:$AN$26,MATCH(Drivers!$A55,DriversGams!$A$5:$A$26,0),MATCH(Drivers!AB$3,DriversGams!$A$5:$AN$5,0))</f>
        <v>111.63001376206194</v>
      </c>
      <c r="AC55" s="10">
        <f>INDEX(DriversGams!$A$5:$AN$26,MATCH(Drivers!$A55,DriversGams!$A$5:$A$26,0),MATCH(Drivers!AC$3,DriversGams!$A$5:$AN$5,0))</f>
        <v>113.64709753878222</v>
      </c>
      <c r="AD55" s="10">
        <f>INDEX(DriversGams!$A$5:$AN$26,MATCH(Drivers!$A55,DriversGams!$A$5:$A$26,0),MATCH(Drivers!AD$3,DriversGams!$A$5:$AN$5,0))</f>
        <v>115.62697818830993</v>
      </c>
      <c r="AE55" s="10">
        <f>INDEX(DriversGams!$A$5:$AN$26,MATCH(Drivers!$A55,DriversGams!$A$5:$A$26,0),MATCH(Drivers!AE$3,DriversGams!$A$5:$AN$5,0))</f>
        <v>117.72281076038281</v>
      </c>
      <c r="AF55" s="10">
        <f>INDEX(DriversGams!$A$5:$AN$26,MATCH(Drivers!$A55,DriversGams!$A$5:$A$26,0),MATCH(Drivers!AF$3,DriversGams!$A$5:$AN$5,0))</f>
        <v>233.00383803100087</v>
      </c>
      <c r="AG55" s="10">
        <f>INDEX(DriversGams!$A$5:$AN$26,MATCH(Drivers!$A55,DriversGams!$A$5:$A$26,0),MATCH(Drivers!AG$3,DriversGams!$A$5:$AN$5,0))</f>
        <v>348.72710455119835</v>
      </c>
      <c r="AH55" s="126"/>
      <c r="AI55" s="126"/>
      <c r="AJ55" s="126"/>
      <c r="AK55" s="126"/>
      <c r="AL55" s="126"/>
      <c r="AM55" s="126"/>
      <c r="AO55" s="360">
        <f t="shared" si="84"/>
        <v>8</v>
      </c>
    </row>
    <row r="56" spans="1:41" s="337" customFormat="1">
      <c r="A56" s="134" t="s">
        <v>527</v>
      </c>
      <c r="B56" s="365">
        <f t="shared" si="83"/>
        <v>10</v>
      </c>
      <c r="C56" s="330">
        <v>18.748363502594032</v>
      </c>
      <c r="D56" s="330">
        <v>15.909210489014884</v>
      </c>
      <c r="E56" s="330">
        <v>14.603991495393339</v>
      </c>
      <c r="F56" s="330">
        <v>14.80978596739901</v>
      </c>
      <c r="G56" s="330">
        <v>14.414883061658401</v>
      </c>
      <c r="H56" s="330">
        <v>13.877221828490436</v>
      </c>
      <c r="I56" s="330">
        <v>13.621369241672575</v>
      </c>
      <c r="J56" s="10">
        <f>INDEX(DriversGams!$A$5:$AN$26,MATCH(Drivers!$A56,DriversGams!$A$5:$A$26,0),MATCH(Drivers!J$3,DriversGams!$A$5:$AN$5,0))</f>
        <v>13.07365125103245</v>
      </c>
      <c r="K56" s="10">
        <f>INDEX(DriversGams!$A$5:$AN$26,MATCH(Drivers!$A56,DriversGams!$A$5:$A$26,0),MATCH(Drivers!K$3,DriversGams!$A$5:$AN$5,0))</f>
        <v>12.019787236636578</v>
      </c>
      <c r="L56" s="10">
        <f>INDEX(DriversGams!$A$5:$AN$26,MATCH(Drivers!$A56,DriversGams!$A$5:$A$26,0),MATCH(Drivers!L$3,DriversGams!$A$5:$AN$5,0))</f>
        <v>11.329423574505316</v>
      </c>
      <c r="M56" s="10">
        <f>INDEX(DriversGams!$A$5:$AN$26,MATCH(Drivers!$A56,DriversGams!$A$5:$A$26,0),MATCH(Drivers!M$3,DriversGams!$A$5:$AN$5,0))</f>
        <v>10.609421873506751</v>
      </c>
      <c r="N56" s="10">
        <f>INDEX(DriversGams!$A$5:$AN$26,MATCH(Drivers!$A56,DriversGams!$A$5:$A$26,0),MATCH(Drivers!N$3,DriversGams!$A$5:$AN$5,0))</f>
        <v>10.341872907950627</v>
      </c>
      <c r="O56" s="10">
        <f>INDEX(DriversGams!$A$5:$AN$26,MATCH(Drivers!$A56,DriversGams!$A$5:$A$26,0),MATCH(Drivers!O$3,DriversGams!$A$5:$AN$5,0))</f>
        <v>10.236004002486204</v>
      </c>
      <c r="P56" s="10">
        <f>INDEX(DriversGams!$A$5:$AN$26,MATCH(Drivers!$A56,DriversGams!$A$5:$A$26,0),MATCH(Drivers!P$3,DriversGams!$A$5:$AN$5,0))</f>
        <v>10.398177643283883</v>
      </c>
      <c r="Q56" s="10">
        <f>INDEX(DriversGams!$A$5:$AN$26,MATCH(Drivers!$A56,DriversGams!$A$5:$A$26,0),MATCH(Drivers!Q$3,DriversGams!$A$5:$AN$5,0))</f>
        <v>11.055028421216015</v>
      </c>
      <c r="R56" s="10">
        <f>INDEX(DriversGams!$A$5:$AN$26,MATCH(Drivers!$A56,DriversGams!$A$5:$A$26,0),MATCH(Drivers!R$3,DriversGams!$A$5:$AN$5,0))</f>
        <v>11.526021663881428</v>
      </c>
      <c r="S56" s="10">
        <f>INDEX(DriversGams!$A$5:$AN$26,MATCH(Drivers!$A56,DriversGams!$A$5:$A$26,0),MATCH(Drivers!S$3,DriversGams!$A$5:$AN$5,0))</f>
        <v>13.210399986586328</v>
      </c>
      <c r="T56" s="10">
        <f>INDEX(DriversGams!$A$5:$AN$26,MATCH(Drivers!$A56,DriversGams!$A$5:$A$26,0),MATCH(Drivers!T$3,DriversGams!$A$5:$AN$5,0))</f>
        <v>14.054554742155975</v>
      </c>
      <c r="U56" s="10">
        <f>INDEX(DriversGams!$A$5:$AN$26,MATCH(Drivers!$A56,DriversGams!$A$5:$A$26,0),MATCH(Drivers!U$3,DriversGams!$A$5:$AN$5,0))</f>
        <v>14.255456187122466</v>
      </c>
      <c r="V56" s="10">
        <f>INDEX(DriversGams!$A$5:$AN$26,MATCH(Drivers!$A56,DriversGams!$A$5:$A$26,0),MATCH(Drivers!V$3,DriversGams!$A$5:$AN$5,0))</f>
        <v>14.232410586682819</v>
      </c>
      <c r="W56" s="10">
        <f>INDEX(DriversGams!$A$5:$AN$26,MATCH(Drivers!$A56,DriversGams!$A$5:$A$26,0),MATCH(Drivers!W$3,DriversGams!$A$5:$AN$5,0))</f>
        <v>14.153500459322238</v>
      </c>
      <c r="X56" s="10">
        <f>INDEX(DriversGams!$A$5:$AN$26,MATCH(Drivers!$A56,DriversGams!$A$5:$A$26,0),MATCH(Drivers!X$3,DriversGams!$A$5:$AN$5,0))</f>
        <v>14.218677259112559</v>
      </c>
      <c r="Y56" s="10">
        <f>INDEX(DriversGams!$A$5:$AN$26,MATCH(Drivers!$A56,DriversGams!$A$5:$A$26,0),MATCH(Drivers!Y$3,DriversGams!$A$5:$AN$5,0))</f>
        <v>14.461501617599909</v>
      </c>
      <c r="Z56" s="10">
        <f>INDEX(DriversGams!$A$5:$AN$26,MATCH(Drivers!$A56,DriversGams!$A$5:$A$26,0),MATCH(Drivers!Z$3,DriversGams!$A$5:$AN$5,0))</f>
        <v>17.306091277549839</v>
      </c>
      <c r="AA56" s="10">
        <f>INDEX(DriversGams!$A$5:$AN$26,MATCH(Drivers!$A56,DriversGams!$A$5:$A$26,0),MATCH(Drivers!AA$3,DriversGams!$A$5:$AN$5,0))</f>
        <v>20.091543670261434</v>
      </c>
      <c r="AB56" s="10">
        <f>INDEX(DriversGams!$A$5:$AN$26,MATCH(Drivers!$A56,DriversGams!$A$5:$A$26,0),MATCH(Drivers!AB$3,DriversGams!$A$5:$AN$5,0))</f>
        <v>20.492022340319934</v>
      </c>
      <c r="AC56" s="10">
        <f>INDEX(DriversGams!$A$5:$AN$26,MATCH(Drivers!$A56,DriversGams!$A$5:$A$26,0),MATCH(Drivers!AC$3,DriversGams!$A$5:$AN$5,0))</f>
        <v>21.172280109085204</v>
      </c>
      <c r="AD56" s="10">
        <f>INDEX(DriversGams!$A$5:$AN$26,MATCH(Drivers!$A56,DriversGams!$A$5:$A$26,0),MATCH(Drivers!AD$3,DriversGams!$A$5:$AN$5,0))</f>
        <v>21.418721022351907</v>
      </c>
      <c r="AE56" s="10">
        <f>INDEX(DriversGams!$A$5:$AN$26,MATCH(Drivers!$A56,DriversGams!$A$5:$A$26,0),MATCH(Drivers!AE$3,DriversGams!$A$5:$AN$5,0))</f>
        <v>22.493264306098492</v>
      </c>
      <c r="AF56" s="10">
        <f>INDEX(DriversGams!$A$5:$AN$26,MATCH(Drivers!$A56,DriversGams!$A$5:$A$26,0),MATCH(Drivers!AF$3,DriversGams!$A$5:$AN$5,0))</f>
        <v>18.204109347926401</v>
      </c>
      <c r="AG56" s="10">
        <f>INDEX(DriversGams!$A$5:$AN$26,MATCH(Drivers!$A56,DriversGams!$A$5:$A$26,0),MATCH(Drivers!AG$3,DriversGams!$A$5:$AN$5,0))</f>
        <v>17.315857037788916</v>
      </c>
      <c r="AH56" s="126"/>
      <c r="AI56" s="126"/>
      <c r="AJ56" s="126"/>
      <c r="AK56" s="126"/>
      <c r="AL56" s="126"/>
      <c r="AM56" s="126"/>
      <c r="AO56" s="337">
        <f>AO54+1</f>
        <v>8</v>
      </c>
    </row>
    <row r="57" spans="1:41" s="337" customFormat="1">
      <c r="A57" s="134" t="s">
        <v>526</v>
      </c>
      <c r="B57" s="360">
        <f t="shared" si="83"/>
        <v>11</v>
      </c>
      <c r="C57" s="330">
        <v>16.099074173411047</v>
      </c>
      <c r="D57" s="330">
        <v>16.518849146566016</v>
      </c>
      <c r="E57" s="330">
        <v>16.808536607755151</v>
      </c>
      <c r="F57" s="330">
        <v>17.0461507724374</v>
      </c>
      <c r="G57" s="330">
        <v>17.232929214387152</v>
      </c>
      <c r="H57" s="330">
        <v>17.424562753451802</v>
      </c>
      <c r="I57" s="330">
        <v>17.64894439854638</v>
      </c>
      <c r="J57" s="10">
        <f>INDEX(DriversGams!$A$5:$AN$26,MATCH(Drivers!$A57,DriversGams!$A$5:$A$26,0),MATCH(Drivers!J$3,DriversGams!$A$5:$AN$5,0))</f>
        <v>17.626887984269285</v>
      </c>
      <c r="K57" s="10">
        <f>INDEX(DriversGams!$A$5:$AN$26,MATCH(Drivers!$A57,DriversGams!$A$5:$A$26,0),MATCH(Drivers!K$3,DriversGams!$A$5:$AN$5,0))</f>
        <v>16.373643561776859</v>
      </c>
      <c r="L57" s="10">
        <f>INDEX(DriversGams!$A$5:$AN$26,MATCH(Drivers!$A57,DriversGams!$A$5:$A$26,0),MATCH(Drivers!L$3,DriversGams!$A$5:$AN$5,0))</f>
        <v>16.871583979069523</v>
      </c>
      <c r="M57" s="10">
        <f>INDEX(DriversGams!$A$5:$AN$26,MATCH(Drivers!$A57,DriversGams!$A$5:$A$26,0),MATCH(Drivers!M$3,DriversGams!$A$5:$AN$5,0))</f>
        <v>17.215161230696058</v>
      </c>
      <c r="N57" s="10">
        <f>INDEX(DriversGams!$A$5:$AN$26,MATCH(Drivers!$A57,DriversGams!$A$5:$A$26,0),MATCH(Drivers!N$3,DriversGams!$A$5:$AN$5,0))</f>
        <v>17.590475429709571</v>
      </c>
      <c r="O57" s="10">
        <f>INDEX(DriversGams!$A$5:$AN$26,MATCH(Drivers!$A57,DriversGams!$A$5:$A$26,0),MATCH(Drivers!O$3,DriversGams!$A$5:$AN$5,0))</f>
        <v>17.987129546115249</v>
      </c>
      <c r="P57" s="10">
        <f>INDEX(DriversGams!$A$5:$AN$26,MATCH(Drivers!$A57,DriversGams!$A$5:$A$26,0),MATCH(Drivers!P$3,DriversGams!$A$5:$AN$5,0))</f>
        <v>18.404476004994283</v>
      </c>
      <c r="Q57" s="10">
        <f>INDEX(DriversGams!$A$5:$AN$26,MATCH(Drivers!$A57,DriversGams!$A$5:$A$26,0),MATCH(Drivers!Q$3,DriversGams!$A$5:$AN$5,0))</f>
        <v>18.796268856522314</v>
      </c>
      <c r="R57" s="10">
        <f>INDEX(DriversGams!$A$5:$AN$26,MATCH(Drivers!$A57,DriversGams!$A$5:$A$26,0),MATCH(Drivers!R$3,DriversGams!$A$5:$AN$5,0))</f>
        <v>19.184650574241104</v>
      </c>
      <c r="S57" s="10">
        <f>INDEX(DriversGams!$A$5:$AN$26,MATCH(Drivers!$A57,DriversGams!$A$5:$A$26,0),MATCH(Drivers!S$3,DriversGams!$A$5:$AN$5,0))</f>
        <v>19.736605275566951</v>
      </c>
      <c r="T57" s="10">
        <f>INDEX(DriversGams!$A$5:$AN$26,MATCH(Drivers!$A57,DriversGams!$A$5:$A$26,0),MATCH(Drivers!T$3,DriversGams!$A$5:$AN$5,0))</f>
        <v>20.196431581100445</v>
      </c>
      <c r="U57" s="10">
        <f>INDEX(DriversGams!$A$5:$AN$26,MATCH(Drivers!$A57,DriversGams!$A$5:$A$26,0),MATCH(Drivers!U$3,DriversGams!$A$5:$AN$5,0))</f>
        <v>20.649117762479385</v>
      </c>
      <c r="V57" s="10">
        <f>INDEX(DriversGams!$A$5:$AN$26,MATCH(Drivers!$A57,DriversGams!$A$5:$A$26,0),MATCH(Drivers!V$3,DriversGams!$A$5:$AN$5,0))</f>
        <v>21.096197384103824</v>
      </c>
      <c r="W57" s="10">
        <f>INDEX(DriversGams!$A$5:$AN$26,MATCH(Drivers!$A57,DriversGams!$A$5:$A$26,0),MATCH(Drivers!W$3,DriversGams!$A$5:$AN$5,0))</f>
        <v>21.603730083551024</v>
      </c>
      <c r="X57" s="10">
        <f>INDEX(DriversGams!$A$5:$AN$26,MATCH(Drivers!$A57,DriversGams!$A$5:$A$26,0),MATCH(Drivers!X$3,DriversGams!$A$5:$AN$5,0))</f>
        <v>22.197444035497188</v>
      </c>
      <c r="Y57" s="10">
        <f>INDEX(DriversGams!$A$5:$AN$26,MATCH(Drivers!$A57,DriversGams!$A$5:$A$26,0),MATCH(Drivers!Y$3,DriversGams!$A$5:$AN$5,0))</f>
        <v>22.826684158021827</v>
      </c>
      <c r="Z57" s="10">
        <f>INDEX(DriversGams!$A$5:$AN$26,MATCH(Drivers!$A57,DriversGams!$A$5:$A$26,0),MATCH(Drivers!Z$3,DriversGams!$A$5:$AN$5,0))</f>
        <v>23.529681885039377</v>
      </c>
      <c r="AA57" s="10">
        <f>INDEX(DriversGams!$A$5:$AN$26,MATCH(Drivers!$A57,DriversGams!$A$5:$A$26,0),MATCH(Drivers!AA$3,DriversGams!$A$5:$AN$5,0))</f>
        <v>24.172547121321035</v>
      </c>
      <c r="AB57" s="10">
        <f>INDEX(DriversGams!$A$5:$AN$26,MATCH(Drivers!$A57,DriversGams!$A$5:$A$26,0),MATCH(Drivers!AB$3,DriversGams!$A$5:$AN$5,0))</f>
        <v>24.716697901257614</v>
      </c>
      <c r="AC57" s="10">
        <f>INDEX(DriversGams!$A$5:$AN$26,MATCH(Drivers!$A57,DriversGams!$A$5:$A$26,0),MATCH(Drivers!AC$3,DriversGams!$A$5:$AN$5,0))</f>
        <v>25.238285242063444</v>
      </c>
      <c r="AD57" s="10">
        <f>INDEX(DriversGams!$A$5:$AN$26,MATCH(Drivers!$A57,DriversGams!$A$5:$A$26,0),MATCH(Drivers!AD$3,DriversGams!$A$5:$AN$5,0))</f>
        <v>25.811221411571637</v>
      </c>
      <c r="AE57" s="10">
        <f>INDEX(DriversGams!$A$5:$AN$26,MATCH(Drivers!$A57,DriversGams!$A$5:$A$26,0),MATCH(Drivers!AE$3,DriversGams!$A$5:$AN$5,0))</f>
        <v>26.39785008189741</v>
      </c>
      <c r="AF57" s="10">
        <f>INDEX(DriversGams!$A$5:$AN$26,MATCH(Drivers!$A57,DriversGams!$A$5:$A$26,0),MATCH(Drivers!AF$3,DriversGams!$A$5:$AN$5,0))</f>
        <v>29.067296969688623</v>
      </c>
      <c r="AG57" s="10">
        <f>INDEX(DriversGams!$A$5:$AN$26,MATCH(Drivers!$A57,DriversGams!$A$5:$A$26,0),MATCH(Drivers!AG$3,DriversGams!$A$5:$AN$5,0))</f>
        <v>30.591869437099081</v>
      </c>
      <c r="AH57" s="126"/>
      <c r="AI57" s="126"/>
      <c r="AJ57" s="126"/>
      <c r="AK57" s="126"/>
      <c r="AL57" s="126"/>
      <c r="AM57" s="126"/>
      <c r="AO57" s="337">
        <f t="shared" si="84"/>
        <v>9</v>
      </c>
    </row>
    <row r="58" spans="1:41" s="337" customFormat="1">
      <c r="A58" s="134" t="s">
        <v>523</v>
      </c>
      <c r="B58" s="368">
        <f t="shared" si="83"/>
        <v>12</v>
      </c>
      <c r="C58" s="330">
        <v>335.77331305186084</v>
      </c>
      <c r="D58" s="330">
        <v>345.12368336779264</v>
      </c>
      <c r="E58" s="330">
        <v>351.73654833895557</v>
      </c>
      <c r="F58" s="330">
        <v>356.62847152051233</v>
      </c>
      <c r="G58" s="330">
        <v>360.31274126727499</v>
      </c>
      <c r="H58" s="330">
        <v>363.08022098030375</v>
      </c>
      <c r="I58" s="330">
        <v>367.26352107202263</v>
      </c>
      <c r="J58" s="10">
        <f>INDEX(DriversGams!$A$5:$AN$26,MATCH(Drivers!$A58,DriversGams!$A$5:$A$26,0),MATCH(Drivers!J$3,DriversGams!$A$5:$AN$5,0))</f>
        <v>366.7083011696958</v>
      </c>
      <c r="K58" s="10">
        <f>INDEX(DriversGams!$A$5:$AN$26,MATCH(Drivers!$A58,DriversGams!$A$5:$A$26,0),MATCH(Drivers!K$3,DriversGams!$A$5:$AN$5,0))</f>
        <v>338.879358955773</v>
      </c>
      <c r="L58" s="10">
        <f>INDEX(DriversGams!$A$5:$AN$26,MATCH(Drivers!$A58,DriversGams!$A$5:$A$26,0),MATCH(Drivers!L$3,DriversGams!$A$5:$AN$5,0))</f>
        <v>348.8580523849958</v>
      </c>
      <c r="M58" s="10">
        <f>INDEX(DriversGams!$A$5:$AN$26,MATCH(Drivers!$A58,DriversGams!$A$5:$A$26,0),MATCH(Drivers!M$3,DriversGams!$A$5:$AN$5,0))</f>
        <v>355.18489437062328</v>
      </c>
      <c r="N58" s="10">
        <f>INDEX(DriversGams!$A$5:$AN$26,MATCH(Drivers!$A58,DriversGams!$A$5:$A$26,0),MATCH(Drivers!N$3,DriversGams!$A$5:$AN$5,0))</f>
        <v>362.37582799221934</v>
      </c>
      <c r="O58" s="10">
        <f>INDEX(DriversGams!$A$5:$AN$26,MATCH(Drivers!$A58,DriversGams!$A$5:$A$26,0),MATCH(Drivers!O$3,DriversGams!$A$5:$AN$5,0))</f>
        <v>370.18214965622599</v>
      </c>
      <c r="P58" s="10">
        <f>INDEX(DriversGams!$A$5:$AN$26,MATCH(Drivers!$A58,DriversGams!$A$5:$A$26,0),MATCH(Drivers!P$3,DriversGams!$A$5:$AN$5,0))</f>
        <v>378.75561479977932</v>
      </c>
      <c r="Q58" s="10">
        <f>INDEX(DriversGams!$A$5:$AN$26,MATCH(Drivers!$A58,DriversGams!$A$5:$A$26,0),MATCH(Drivers!Q$3,DriversGams!$A$5:$AN$5,0))</f>
        <v>387.58481653655247</v>
      </c>
      <c r="R58" s="10">
        <f>INDEX(DriversGams!$A$5:$AN$26,MATCH(Drivers!$A58,DriversGams!$A$5:$A$26,0),MATCH(Drivers!R$3,DriversGams!$A$5:$AN$5,0))</f>
        <v>395.94664653192808</v>
      </c>
      <c r="S58" s="10">
        <f>INDEX(DriversGams!$A$5:$AN$26,MATCH(Drivers!$A58,DriversGams!$A$5:$A$26,0),MATCH(Drivers!S$3,DriversGams!$A$5:$AN$5,0))</f>
        <v>409.24211314420734</v>
      </c>
      <c r="T58" s="10">
        <f>INDEX(DriversGams!$A$5:$AN$26,MATCH(Drivers!$A58,DriversGams!$A$5:$A$26,0),MATCH(Drivers!T$3,DriversGams!$A$5:$AN$5,0))</f>
        <v>419.85268520941599</v>
      </c>
      <c r="U58" s="10">
        <f>INDEX(DriversGams!$A$5:$AN$26,MATCH(Drivers!$A58,DriversGams!$A$5:$A$26,0),MATCH(Drivers!U$3,DriversGams!$A$5:$AN$5,0))</f>
        <v>429.49904113707873</v>
      </c>
      <c r="V58" s="10">
        <f>INDEX(DriversGams!$A$5:$AN$26,MATCH(Drivers!$A58,DriversGams!$A$5:$A$26,0),MATCH(Drivers!V$3,DriversGams!$A$5:$AN$5,0))</f>
        <v>438.16982036949588</v>
      </c>
      <c r="W58" s="10">
        <f>INDEX(DriversGams!$A$5:$AN$26,MATCH(Drivers!$A58,DriversGams!$A$5:$A$26,0),MATCH(Drivers!W$3,DriversGams!$A$5:$AN$5,0))</f>
        <v>448.57065795325241</v>
      </c>
      <c r="X58" s="10">
        <f>INDEX(DriversGams!$A$5:$AN$26,MATCH(Drivers!$A58,DriversGams!$A$5:$A$26,0),MATCH(Drivers!X$3,DriversGams!$A$5:$AN$5,0))</f>
        <v>460.96952895980286</v>
      </c>
      <c r="Y58" s="10">
        <f>INDEX(DriversGams!$A$5:$AN$26,MATCH(Drivers!$A58,DriversGams!$A$5:$A$26,0),MATCH(Drivers!Y$3,DriversGams!$A$5:$AN$5,0))</f>
        <v>474.08143631257667</v>
      </c>
      <c r="Z58" s="10">
        <f>INDEX(DriversGams!$A$5:$AN$26,MATCH(Drivers!$A58,DriversGams!$A$5:$A$26,0),MATCH(Drivers!Z$3,DriversGams!$A$5:$AN$5,0))</f>
        <v>492.78243610681352</v>
      </c>
      <c r="AA58" s="10">
        <f>INDEX(DriversGams!$A$5:$AN$26,MATCH(Drivers!$A58,DriversGams!$A$5:$A$26,0),MATCH(Drivers!AA$3,DriversGams!$A$5:$AN$5,0))</f>
        <v>510.22436234829826</v>
      </c>
      <c r="AB58" s="10">
        <f>INDEX(DriversGams!$A$5:$AN$26,MATCH(Drivers!$A58,DriversGams!$A$5:$A$26,0),MATCH(Drivers!AB$3,DriversGams!$A$5:$AN$5,0))</f>
        <v>522.06760310242032</v>
      </c>
      <c r="AC58" s="10">
        <f>INDEX(DriversGams!$A$5:$AN$26,MATCH(Drivers!$A58,DriversGams!$A$5:$A$26,0),MATCH(Drivers!AC$3,DriversGams!$A$5:$AN$5,0))</f>
        <v>533.48865013922273</v>
      </c>
      <c r="AD58" s="10">
        <f>INDEX(DriversGams!$A$5:$AN$26,MATCH(Drivers!$A58,DriversGams!$A$5:$A$26,0),MATCH(Drivers!AD$3,DriversGams!$A$5:$AN$5,0))</f>
        <v>545.78955582718083</v>
      </c>
      <c r="AE58" s="10">
        <f>INDEX(DriversGams!$A$5:$AN$26,MATCH(Drivers!$A58,DriversGams!$A$5:$A$26,0),MATCH(Drivers!AE$3,DriversGams!$A$5:$AN$5,0))</f>
        <v>559.01749938269506</v>
      </c>
      <c r="AF58" s="10">
        <f>INDEX(DriversGams!$A$5:$AN$26,MATCH(Drivers!$A58,DriversGams!$A$5:$A$26,0),MATCH(Drivers!AF$3,DriversGams!$A$5:$AN$5,0))</f>
        <v>614.81066694894844</v>
      </c>
      <c r="AG58" s="10">
        <f>INDEX(DriversGams!$A$5:$AN$26,MATCH(Drivers!$A58,DriversGams!$A$5:$A$26,0),MATCH(Drivers!AG$3,DriversGams!$A$5:$AN$5,0))</f>
        <v>658.87895050718976</v>
      </c>
      <c r="AH58" s="126"/>
      <c r="AI58" s="126"/>
      <c r="AJ58" s="126"/>
      <c r="AK58" s="126"/>
      <c r="AL58" s="126"/>
      <c r="AM58" s="126"/>
      <c r="AO58" s="337">
        <f>AO57+1</f>
        <v>10</v>
      </c>
    </row>
    <row r="59" spans="1:41" s="337" customFormat="1">
      <c r="A59" s="134" t="s">
        <v>529</v>
      </c>
      <c r="B59" s="368">
        <f t="shared" si="83"/>
        <v>13</v>
      </c>
      <c r="C59" s="330">
        <v>49.680584563226056</v>
      </c>
      <c r="D59" s="330">
        <v>48.564231533814059</v>
      </c>
      <c r="E59" s="330">
        <v>47.459267978951466</v>
      </c>
      <c r="F59" s="330">
        <v>46.356109920093544</v>
      </c>
      <c r="G59" s="330">
        <v>46.356109920093544</v>
      </c>
      <c r="H59" s="330">
        <v>46.356109920093544</v>
      </c>
      <c r="I59" s="330">
        <v>46.327221984018706</v>
      </c>
      <c r="J59" s="10">
        <f>INDEX(DriversGams!$A$5:$AN$26,MATCH(Drivers!$A59,DriversGams!$A$5:$A$26,0),MATCH(Drivers!J$3,DriversGams!$A$5:$AN$5,0))</f>
        <v>46.31802521352639</v>
      </c>
      <c r="K59" s="10">
        <f>INDEX(DriversGams!$A$5:$AN$26,MATCH(Drivers!$A59,DriversGams!$A$5:$A$26,0),MATCH(Drivers!K$3,DriversGams!$A$5:$AN$5,0))</f>
        <v>29.13414007233559</v>
      </c>
      <c r="L59" s="10">
        <f>INDEX(DriversGams!$A$5:$AN$26,MATCH(Drivers!$A59,DriversGams!$A$5:$A$26,0),MATCH(Drivers!L$3,DriversGams!$A$5:$AN$5,0))</f>
        <v>34.419125888193577</v>
      </c>
      <c r="M59" s="10">
        <f>INDEX(DriversGams!$A$5:$AN$26,MATCH(Drivers!$A59,DriversGams!$A$5:$A$26,0),MATCH(Drivers!M$3,DriversGams!$A$5:$AN$5,0))</f>
        <v>39.360447461117325</v>
      </c>
      <c r="N59" s="10">
        <f>INDEX(DriversGams!$A$5:$AN$26,MATCH(Drivers!$A59,DriversGams!$A$5:$A$26,0),MATCH(Drivers!N$3,DriversGams!$A$5:$AN$5,0))</f>
        <v>39.323825470355672</v>
      </c>
      <c r="O59" s="10">
        <f>INDEX(DriversGams!$A$5:$AN$26,MATCH(Drivers!$A59,DriversGams!$A$5:$A$26,0),MATCH(Drivers!O$3,DriversGams!$A$5:$AN$5,0))</f>
        <v>39.287203479594012</v>
      </c>
      <c r="P59" s="10">
        <f>INDEX(DriversGams!$A$5:$AN$26,MATCH(Drivers!$A59,DriversGams!$A$5:$A$26,0),MATCH(Drivers!P$3,DriversGams!$A$5:$AN$5,0))</f>
        <v>38.242282983155889</v>
      </c>
      <c r="Q59" s="10">
        <f>INDEX(DriversGams!$A$5:$AN$26,MATCH(Drivers!$A59,DriversGams!$A$5:$A$26,0),MATCH(Drivers!Q$3,DriversGams!$A$5:$AN$5,0))</f>
        <v>38.169123354021657</v>
      </c>
      <c r="R59" s="10">
        <f>INDEX(DriversGams!$A$5:$AN$26,MATCH(Drivers!$A59,DriversGams!$A$5:$A$26,0),MATCH(Drivers!R$3,DriversGams!$A$5:$AN$5,0))</f>
        <v>38.124364012563419</v>
      </c>
      <c r="S59" s="10">
        <f>INDEX(DriversGams!$A$5:$AN$26,MATCH(Drivers!$A59,DriversGams!$A$5:$A$26,0),MATCH(Drivers!S$3,DriversGams!$A$5:$AN$5,0))</f>
        <v>16.814124069788992</v>
      </c>
      <c r="T59" s="10">
        <f>INDEX(DriversGams!$A$5:$AN$26,MATCH(Drivers!$A59,DriversGams!$A$5:$A$26,0),MATCH(Drivers!T$3,DriversGams!$A$5:$AN$5,0))</f>
        <v>10.860244558615518</v>
      </c>
      <c r="U59" s="10">
        <f>INDEX(DriversGams!$A$5:$AN$26,MATCH(Drivers!$A59,DriversGams!$A$5:$A$26,0),MATCH(Drivers!U$3,DriversGams!$A$5:$AN$5,0))</f>
        <v>10.823665432098805</v>
      </c>
      <c r="V59" s="10">
        <f>INDEX(DriversGams!$A$5:$AN$26,MATCH(Drivers!$A59,DriversGams!$A$5:$A$26,0),MATCH(Drivers!V$3,DriversGams!$A$5:$AN$5,0))</f>
        <v>10.823665432098803</v>
      </c>
      <c r="W59" s="10">
        <f>INDEX(DriversGams!$A$5:$AN$26,MATCH(Drivers!$A59,DriversGams!$A$5:$A$26,0),MATCH(Drivers!W$3,DriversGams!$A$5:$AN$5,0))</f>
        <v>10.823665432098798</v>
      </c>
      <c r="X59" s="10">
        <f>INDEX(DriversGams!$A$5:$AN$26,MATCH(Drivers!$A59,DriversGams!$A$5:$A$26,0),MATCH(Drivers!X$3,DriversGams!$A$5:$AN$5,0))</f>
        <v>10.823665432098803</v>
      </c>
      <c r="Y59" s="10">
        <f>INDEX(DriversGams!$A$5:$AN$26,MATCH(Drivers!$A59,DriversGams!$A$5:$A$26,0),MATCH(Drivers!Y$3,DriversGams!$A$5:$AN$5,0))</f>
        <v>10.823665432098799</v>
      </c>
      <c r="Z59" s="10">
        <f>INDEX(DriversGams!$A$5:$AN$26,MATCH(Drivers!$A59,DriversGams!$A$5:$A$26,0),MATCH(Drivers!Z$3,DriversGams!$A$5:$AN$5,0))</f>
        <v>6.0831077704140384</v>
      </c>
      <c r="AA59" s="10">
        <f>INDEX(DriversGams!$A$5:$AN$26,MATCH(Drivers!$A59,DriversGams!$A$5:$A$26,0),MATCH(Drivers!AA$3,DriversGams!$A$5:$AN$5,0))</f>
        <v>1.4009139542035804</v>
      </c>
      <c r="AB59" s="10">
        <f>INDEX(DriversGams!$A$5:$AN$26,MATCH(Drivers!$A59,DriversGams!$A$5:$A$26,0),MATCH(Drivers!AB$3,DriversGams!$A$5:$AN$5,0))</f>
        <v>1.4009139542035787</v>
      </c>
      <c r="AC59" s="10">
        <f>INDEX(DriversGams!$A$5:$AN$26,MATCH(Drivers!$A59,DriversGams!$A$5:$A$26,0),MATCH(Drivers!AC$3,DriversGams!$A$5:$AN$5,0))</f>
        <v>1.2926443557870626</v>
      </c>
      <c r="AD59" s="10">
        <f>INDEX(DriversGams!$A$5:$AN$26,MATCH(Drivers!$A59,DriversGams!$A$5:$A$26,0),MATCH(Drivers!AD$3,DriversGams!$A$5:$AN$5,0))</f>
        <v>1.1843747573705463</v>
      </c>
      <c r="AE59" s="10">
        <f>INDEX(DriversGams!$A$5:$AN$26,MATCH(Drivers!$A59,DriversGams!$A$5:$A$26,0),MATCH(Drivers!AE$3,DriversGams!$A$5:$AN$5,0))</f>
        <v>1.0761051589540296</v>
      </c>
      <c r="AF59" s="10">
        <f>INDEX(DriversGams!$A$5:$AN$26,MATCH(Drivers!$A59,DriversGams!$A$5:$A$26,0),MATCH(Drivers!AF$3,DriversGams!$A$5:$AN$5,0))</f>
        <v>0.66244069002289552</v>
      </c>
      <c r="AG59" s="10">
        <f>INDEX(DriversGams!$A$5:$AN$26,MATCH(Drivers!$A59,DriversGams!$A$5:$A$26,0),MATCH(Drivers!AG$3,DriversGams!$A$5:$AN$5,0))</f>
        <v>0.69730598949782407</v>
      </c>
      <c r="AH59" s="126"/>
      <c r="AI59" s="126"/>
      <c r="AJ59" s="126"/>
      <c r="AK59" s="126"/>
      <c r="AL59" s="126"/>
      <c r="AM59" s="126"/>
      <c r="AO59" s="337">
        <f t="shared" si="84"/>
        <v>11</v>
      </c>
    </row>
    <row r="60" spans="1:41" s="337" customFormat="1">
      <c r="A60" s="134" t="s">
        <v>524</v>
      </c>
      <c r="B60" s="365">
        <f t="shared" si="83"/>
        <v>14</v>
      </c>
      <c r="C60" s="330">
        <v>21.771602125906632</v>
      </c>
      <c r="D60" s="330">
        <v>22.321967288291042</v>
      </c>
      <c r="E60" s="330">
        <v>22.799481809844082</v>
      </c>
      <c r="F60" s="330">
        <v>23.061502598593702</v>
      </c>
      <c r="G60" s="330">
        <v>23.492490064200549</v>
      </c>
      <c r="H60" s="330">
        <v>23.649212778966675</v>
      </c>
      <c r="I60" s="330">
        <v>24.045917150718431</v>
      </c>
      <c r="J60" s="10">
        <f>INDEX(DriversGams!$A$5:$AN$26,MATCH(Drivers!$A60,DriversGams!$A$5:$A$26,0),MATCH(Drivers!J$3,DriversGams!$A$5:$AN$5,0))</f>
        <v>24.019985549557049</v>
      </c>
      <c r="K60" s="10">
        <f>INDEX(DriversGams!$A$5:$AN$26,MATCH(Drivers!$A60,DriversGams!$A$5:$A$26,0),MATCH(Drivers!K$3,DriversGams!$A$5:$AN$5,0))</f>
        <v>22.844068033272592</v>
      </c>
      <c r="L60" s="10">
        <f>INDEX(DriversGams!$A$5:$AN$26,MATCH(Drivers!$A60,DriversGams!$A$5:$A$26,0),MATCH(Drivers!L$3,DriversGams!$A$5:$AN$5,0))</f>
        <v>23.640074141967947</v>
      </c>
      <c r="M60" s="10">
        <f>INDEX(DriversGams!$A$5:$AN$26,MATCH(Drivers!$A60,DriversGams!$A$5:$A$26,0),MATCH(Drivers!M$3,DriversGams!$A$5:$AN$5,0))</f>
        <v>24.084599395763483</v>
      </c>
      <c r="N60" s="10">
        <f>INDEX(DriversGams!$A$5:$AN$26,MATCH(Drivers!$A60,DriversGams!$A$5:$A$26,0),MATCH(Drivers!N$3,DriversGams!$A$5:$AN$5,0))</f>
        <v>24.713498063718209</v>
      </c>
      <c r="O60" s="10">
        <f>INDEX(DriversGams!$A$5:$AN$26,MATCH(Drivers!$A60,DriversGams!$A$5:$A$26,0),MATCH(Drivers!O$3,DriversGams!$A$5:$AN$5,0))</f>
        <v>25.284912492203812</v>
      </c>
      <c r="P60" s="10">
        <f>INDEX(DriversGams!$A$5:$AN$26,MATCH(Drivers!$A60,DriversGams!$A$5:$A$26,0),MATCH(Drivers!P$3,DriversGams!$A$5:$AN$5,0))</f>
        <v>25.877099017842916</v>
      </c>
      <c r="Q60" s="10">
        <f>INDEX(DriversGams!$A$5:$AN$26,MATCH(Drivers!$A60,DriversGams!$A$5:$A$26,0),MATCH(Drivers!Q$3,DriversGams!$A$5:$AN$5,0))</f>
        <v>26.215484691218442</v>
      </c>
      <c r="R60" s="10">
        <f>INDEX(DriversGams!$A$5:$AN$26,MATCH(Drivers!$A60,DriversGams!$A$5:$A$26,0),MATCH(Drivers!R$3,DriversGams!$A$5:$AN$5,0))</f>
        <v>26.680365917196657</v>
      </c>
      <c r="S60" s="10">
        <f>INDEX(DriversGams!$A$5:$AN$26,MATCH(Drivers!$A60,DriversGams!$A$5:$A$26,0),MATCH(Drivers!S$3,DriversGams!$A$5:$AN$5,0))</f>
        <v>27.220377335747234</v>
      </c>
      <c r="T60" s="10">
        <f>INDEX(DriversGams!$A$5:$AN$26,MATCH(Drivers!$A60,DriversGams!$A$5:$A$26,0),MATCH(Drivers!T$3,DriversGams!$A$5:$AN$5,0))</f>
        <v>27.610909383572981</v>
      </c>
      <c r="U60" s="10">
        <f>INDEX(DriversGams!$A$5:$AN$26,MATCH(Drivers!$A60,DriversGams!$A$5:$A$26,0),MATCH(Drivers!U$3,DriversGams!$A$5:$AN$5,0))</f>
        <v>28.060574321372155</v>
      </c>
      <c r="V60" s="10">
        <f>INDEX(DriversGams!$A$5:$AN$26,MATCH(Drivers!$A60,DriversGams!$A$5:$A$26,0),MATCH(Drivers!V$3,DriversGams!$A$5:$AN$5,0))</f>
        <v>28.827294565738544</v>
      </c>
      <c r="W60" s="10">
        <f>INDEX(DriversGams!$A$5:$AN$26,MATCH(Drivers!$A60,DriversGams!$A$5:$A$26,0),MATCH(Drivers!W$3,DriversGams!$A$5:$AN$5,0))</f>
        <v>29.433340698238421</v>
      </c>
      <c r="X60" s="10">
        <f>INDEX(DriversGams!$A$5:$AN$26,MATCH(Drivers!$A60,DriversGams!$A$5:$A$26,0),MATCH(Drivers!X$3,DriversGams!$A$5:$AN$5,0))</f>
        <v>30.156499159402571</v>
      </c>
      <c r="Y60" s="10">
        <f>INDEX(DriversGams!$A$5:$AN$26,MATCH(Drivers!$A60,DriversGams!$A$5:$A$26,0),MATCH(Drivers!Y$3,DriversGams!$A$5:$AN$5,0))</f>
        <v>30.936235791416909</v>
      </c>
      <c r="Z60" s="10">
        <f>INDEX(DriversGams!$A$5:$AN$26,MATCH(Drivers!$A60,DriversGams!$A$5:$A$26,0),MATCH(Drivers!Z$3,DriversGams!$A$5:$AN$5,0))</f>
        <v>31.737222311038327</v>
      </c>
      <c r="AA60" s="10">
        <f>INDEX(DriversGams!$A$5:$AN$26,MATCH(Drivers!$A60,DriversGams!$A$5:$A$26,0),MATCH(Drivers!AA$3,DriversGams!$A$5:$AN$5,0))</f>
        <v>32.466663765723332</v>
      </c>
      <c r="AB60" s="10">
        <f>INDEX(DriversGams!$A$5:$AN$26,MATCH(Drivers!$A60,DriversGams!$A$5:$A$26,0),MATCH(Drivers!AB$3,DriversGams!$A$5:$AN$5,0))</f>
        <v>33.099264478191671</v>
      </c>
      <c r="AC60" s="10">
        <f>INDEX(DriversGams!$A$5:$AN$26,MATCH(Drivers!$A60,DriversGams!$A$5:$A$26,0),MATCH(Drivers!AC$3,DriversGams!$A$5:$AN$5,0))</f>
        <v>33.774181109252552</v>
      </c>
      <c r="AD60" s="10">
        <f>INDEX(DriversGams!$A$5:$AN$26,MATCH(Drivers!$A60,DriversGams!$A$5:$A$26,0),MATCH(Drivers!AD$3,DriversGams!$A$5:$AN$5,0))</f>
        <v>34.421261457369731</v>
      </c>
      <c r="AE60" s="10">
        <f>INDEX(DriversGams!$A$5:$AN$26,MATCH(Drivers!$A60,DriversGams!$A$5:$A$26,0),MATCH(Drivers!AE$3,DriversGams!$A$5:$AN$5,0))</f>
        <v>35.195636015614156</v>
      </c>
      <c r="AF60" s="10">
        <f>INDEX(DriversGams!$A$5:$AN$26,MATCH(Drivers!$A60,DriversGams!$A$5:$A$26,0),MATCH(Drivers!AF$3,DriversGams!$A$5:$AN$5,0))</f>
        <v>38.490944018592884</v>
      </c>
      <c r="AG60" s="10">
        <f>INDEX(DriversGams!$A$5:$AN$26,MATCH(Drivers!$A60,DriversGams!$A$5:$A$26,0),MATCH(Drivers!AG$3,DriversGams!$A$5:$AN$5,0))</f>
        <v>40.404475468675095</v>
      </c>
      <c r="AH60" s="126"/>
      <c r="AI60" s="126"/>
      <c r="AJ60" s="126"/>
      <c r="AK60" s="126"/>
      <c r="AL60" s="126"/>
      <c r="AM60" s="126"/>
      <c r="AO60" s="337">
        <f t="shared" si="84"/>
        <v>12</v>
      </c>
    </row>
    <row r="61" spans="1:41" s="337" customFormat="1">
      <c r="A61" s="134" t="s">
        <v>594</v>
      </c>
      <c r="B61" s="368">
        <f t="shared" si="83"/>
        <v>15</v>
      </c>
      <c r="C61" s="330">
        <v>234.64829421512601</v>
      </c>
      <c r="D61" s="330">
        <v>241.75157173268613</v>
      </c>
      <c r="E61" s="330">
        <v>247.49716491255998</v>
      </c>
      <c r="F61" s="330">
        <v>250.49509082227485</v>
      </c>
      <c r="G61" s="330">
        <v>252.5592931181983</v>
      </c>
      <c r="H61" s="330">
        <v>256.25966914032193</v>
      </c>
      <c r="I61" s="330">
        <v>259.56135726080817</v>
      </c>
      <c r="J61" s="10">
        <f>INDEX(DriversGams!$A$5:$AN$26,MATCH(Drivers!$A61,DriversGams!$A$5:$A$26,0),MATCH(Drivers!J$3,DriversGams!$A$5:$AN$5,0))</f>
        <v>247.42936538345938</v>
      </c>
      <c r="K61" s="10">
        <f>INDEX(DriversGams!$A$5:$AN$26,MATCH(Drivers!$A61,DriversGams!$A$5:$A$26,0),MATCH(Drivers!K$3,DriversGams!$A$5:$AN$5,0))</f>
        <v>235.87985605865552</v>
      </c>
      <c r="L61" s="10">
        <f>INDEX(DriversGams!$A$5:$AN$26,MATCH(Drivers!$A61,DriversGams!$A$5:$A$26,0),MATCH(Drivers!L$3,DriversGams!$A$5:$AN$5,0))</f>
        <v>242.17708236954331</v>
      </c>
      <c r="M61" s="10">
        <f>INDEX(DriversGams!$A$5:$AN$26,MATCH(Drivers!$A61,DriversGams!$A$5:$A$26,0),MATCH(Drivers!M$3,DriversGams!$A$5:$AN$5,0))</f>
        <v>247.5131650353153</v>
      </c>
      <c r="N61" s="10">
        <f>INDEX(DriversGams!$A$5:$AN$26,MATCH(Drivers!$A61,DriversGams!$A$5:$A$26,0),MATCH(Drivers!N$3,DriversGams!$A$5:$AN$5,0))</f>
        <v>251.82300106112379</v>
      </c>
      <c r="O61" s="10">
        <f>INDEX(DriversGams!$A$5:$AN$26,MATCH(Drivers!$A61,DriversGams!$A$5:$A$26,0),MATCH(Drivers!O$3,DriversGams!$A$5:$AN$5,0))</f>
        <v>256.17367799001801</v>
      </c>
      <c r="P61" s="10">
        <f>INDEX(DriversGams!$A$5:$AN$26,MATCH(Drivers!$A61,DriversGams!$A$5:$A$26,0),MATCH(Drivers!P$3,DriversGams!$A$5:$AN$5,0))</f>
        <v>260.48690841132071</v>
      </c>
      <c r="Q61" s="10">
        <f>INDEX(DriversGams!$A$5:$AN$26,MATCH(Drivers!$A61,DriversGams!$A$5:$A$26,0),MATCH(Drivers!Q$3,DriversGams!$A$5:$AN$5,0))</f>
        <v>265.7007429280817</v>
      </c>
      <c r="R61" s="10">
        <f>INDEX(DriversGams!$A$5:$AN$26,MATCH(Drivers!$A61,DriversGams!$A$5:$A$26,0),MATCH(Drivers!R$3,DriversGams!$A$5:$AN$5,0))</f>
        <v>271.20907752127033</v>
      </c>
      <c r="S61" s="10">
        <f>INDEX(DriversGams!$A$5:$AN$26,MATCH(Drivers!$A61,DriversGams!$A$5:$A$26,0),MATCH(Drivers!S$3,DriversGams!$A$5:$AN$5,0))</f>
        <v>278.03183806498873</v>
      </c>
      <c r="T61" s="10">
        <f>INDEX(DriversGams!$A$5:$AN$26,MATCH(Drivers!$A61,DriversGams!$A$5:$A$26,0),MATCH(Drivers!T$3,DriversGams!$A$5:$AN$5,0))</f>
        <v>286.11251579569387</v>
      </c>
      <c r="U61" s="10">
        <f>INDEX(DriversGams!$A$5:$AN$26,MATCH(Drivers!$A61,DriversGams!$A$5:$A$26,0),MATCH(Drivers!U$3,DriversGams!$A$5:$AN$5,0))</f>
        <v>295.16923859952925</v>
      </c>
      <c r="V61" s="10">
        <f>INDEX(DriversGams!$A$5:$AN$26,MATCH(Drivers!$A61,DriversGams!$A$5:$A$26,0),MATCH(Drivers!V$3,DriversGams!$A$5:$AN$5,0))</f>
        <v>303.09327621525955</v>
      </c>
      <c r="W61" s="10">
        <f>INDEX(DriversGams!$A$5:$AN$26,MATCH(Drivers!$A61,DriversGams!$A$5:$A$26,0),MATCH(Drivers!W$3,DriversGams!$A$5:$AN$5,0))</f>
        <v>312.30283197273866</v>
      </c>
      <c r="X61" s="10">
        <f>INDEX(DriversGams!$A$5:$AN$26,MATCH(Drivers!$A61,DriversGams!$A$5:$A$26,0),MATCH(Drivers!X$3,DriversGams!$A$5:$AN$5,0))</f>
        <v>322.72176555623798</v>
      </c>
      <c r="Y61" s="10">
        <f>INDEX(DriversGams!$A$5:$AN$26,MATCH(Drivers!$A61,DriversGams!$A$5:$A$26,0),MATCH(Drivers!Y$3,DriversGams!$A$5:$AN$5,0))</f>
        <v>335.13196650224859</v>
      </c>
      <c r="Z61" s="10">
        <f>INDEX(DriversGams!$A$5:$AN$26,MATCH(Drivers!$A61,DriversGams!$A$5:$A$26,0),MATCH(Drivers!Z$3,DriversGams!$A$5:$AN$5,0))</f>
        <v>346.14450389393193</v>
      </c>
      <c r="AA61" s="10">
        <f>INDEX(DriversGams!$A$5:$AN$26,MATCH(Drivers!$A61,DriversGams!$A$5:$A$26,0),MATCH(Drivers!AA$3,DriversGams!$A$5:$AN$5,0))</f>
        <v>357.82137180325282</v>
      </c>
      <c r="AB61" s="10">
        <f>INDEX(DriversGams!$A$5:$AN$26,MATCH(Drivers!$A61,DriversGams!$A$5:$A$26,0),MATCH(Drivers!AB$3,DriversGams!$A$5:$AN$5,0))</f>
        <v>369.76366420148736</v>
      </c>
      <c r="AC61" s="10">
        <f>INDEX(DriversGams!$A$5:$AN$26,MATCH(Drivers!$A61,DriversGams!$A$5:$A$26,0),MATCH(Drivers!AC$3,DriversGams!$A$5:$AN$5,0))</f>
        <v>380.04524366235432</v>
      </c>
      <c r="AD61" s="10">
        <f>INDEX(DriversGams!$A$5:$AN$26,MATCH(Drivers!$A61,DriversGams!$A$5:$A$26,0),MATCH(Drivers!AD$3,DriversGams!$A$5:$AN$5,0))</f>
        <v>391.63901168757019</v>
      </c>
      <c r="AE61" s="10">
        <f>INDEX(DriversGams!$A$5:$AN$26,MATCH(Drivers!$A61,DriversGams!$A$5:$A$26,0),MATCH(Drivers!AE$3,DriversGams!$A$5:$AN$5,0))</f>
        <v>404.48649151870893</v>
      </c>
      <c r="AF61" s="10">
        <f>INDEX(DriversGams!$A$5:$AN$26,MATCH(Drivers!$A61,DriversGams!$A$5:$A$26,0),MATCH(Drivers!AF$3,DriversGams!$A$5:$AN$5,0))</f>
        <v>462.12142113168409</v>
      </c>
      <c r="AG61" s="10">
        <f>INDEX(DriversGams!$A$5:$AN$26,MATCH(Drivers!$A61,DriversGams!$A$5:$A$26,0),MATCH(Drivers!AG$3,DriversGams!$A$5:$AN$5,0))</f>
        <v>490.2963267015632</v>
      </c>
      <c r="AH61" s="126"/>
      <c r="AI61" s="126"/>
      <c r="AJ61" s="126"/>
      <c r="AK61" s="126"/>
      <c r="AL61" s="126"/>
      <c r="AM61" s="126"/>
      <c r="AO61" s="337" t="e">
        <f>#REF!+1</f>
        <v>#REF!</v>
      </c>
    </row>
    <row r="62" spans="1:41" s="337" customFormat="1">
      <c r="A62" s="134" t="s">
        <v>593</v>
      </c>
      <c r="B62" s="368">
        <f t="shared" si="83"/>
        <v>16</v>
      </c>
      <c r="C62" s="330">
        <v>40.911909200944407</v>
      </c>
      <c r="D62" s="330">
        <v>43.472466890059046</v>
      </c>
      <c r="E62" s="330">
        <v>46.683336524652951</v>
      </c>
      <c r="F62" s="330">
        <v>48.977367480453168</v>
      </c>
      <c r="G62" s="330">
        <v>50.507366203925315</v>
      </c>
      <c r="H62" s="330">
        <v>54.114758895803412</v>
      </c>
      <c r="I62" s="330">
        <v>58.020027445348646</v>
      </c>
      <c r="J62" s="10">
        <f>INDEX(DriversGams!$A$5:$AN$26,MATCH(Drivers!$A62,DriversGams!$A$5:$A$26,0),MATCH(Drivers!J$3,DriversGams!$A$5:$AN$5,0))</f>
        <v>60.67571415410081</v>
      </c>
      <c r="K62" s="10">
        <f>INDEX(DriversGams!$A$5:$AN$26,MATCH(Drivers!$A62,DriversGams!$A$5:$A$26,0),MATCH(Drivers!K$3,DriversGams!$A$5:$AN$5,0))</f>
        <v>58.568901497483779</v>
      </c>
      <c r="L62" s="10">
        <f>INDEX(DriversGams!$A$5:$AN$26,MATCH(Drivers!$A62,DriversGams!$A$5:$A$26,0),MATCH(Drivers!L$3,DriversGams!$A$5:$AN$5,0))</f>
        <v>59.973270436792355</v>
      </c>
      <c r="M62" s="10">
        <f>INDEX(DriversGams!$A$5:$AN$26,MATCH(Drivers!$A62,DriversGams!$A$5:$A$26,0),MATCH(Drivers!M$3,DriversGams!$A$5:$AN$5,0))</f>
        <v>61.134621516149217</v>
      </c>
      <c r="N62" s="10">
        <f>INDEX(DriversGams!$A$5:$AN$26,MATCH(Drivers!$A62,DriversGams!$A$5:$A$26,0),MATCH(Drivers!N$3,DriversGams!$A$5:$AN$5,0))</f>
        <v>62.178730416940233</v>
      </c>
      <c r="O62" s="10">
        <f>INDEX(DriversGams!$A$5:$AN$26,MATCH(Drivers!$A62,DriversGams!$A$5:$A$26,0),MATCH(Drivers!O$3,DriversGams!$A$5:$AN$5,0))</f>
        <v>63.317953566408939</v>
      </c>
      <c r="P62" s="10">
        <f>INDEX(DriversGams!$A$5:$AN$26,MATCH(Drivers!$A62,DriversGams!$A$5:$A$26,0),MATCH(Drivers!P$3,DriversGams!$A$5:$AN$5,0))</f>
        <v>64.484839609582494</v>
      </c>
      <c r="Q62" s="10">
        <f>INDEX(DriversGams!$A$5:$AN$26,MATCH(Drivers!$A62,DriversGams!$A$5:$A$26,0),MATCH(Drivers!Q$3,DriversGams!$A$5:$AN$5,0))</f>
        <v>65.511661452356776</v>
      </c>
      <c r="R62" s="10">
        <f>INDEX(DriversGams!$A$5:$AN$26,MATCH(Drivers!$A62,DriversGams!$A$5:$A$26,0),MATCH(Drivers!R$3,DriversGams!$A$5:$AN$5,0))</f>
        <v>66.769213767009958</v>
      </c>
      <c r="S62" s="10">
        <f>INDEX(DriversGams!$A$5:$AN$26,MATCH(Drivers!$A62,DriversGams!$A$5:$A$26,0),MATCH(Drivers!S$3,DriversGams!$A$5:$AN$5,0))</f>
        <v>69.03642110793885</v>
      </c>
      <c r="T62" s="10">
        <f>INDEX(DriversGams!$A$5:$AN$26,MATCH(Drivers!$A62,DriversGams!$A$5:$A$26,0),MATCH(Drivers!T$3,DriversGams!$A$5:$AN$5,0))</f>
        <v>71.365168426355766</v>
      </c>
      <c r="U62" s="10">
        <f>INDEX(DriversGams!$A$5:$AN$26,MATCH(Drivers!$A62,DriversGams!$A$5:$A$26,0),MATCH(Drivers!U$3,DriversGams!$A$5:$AN$5,0))</f>
        <v>73.738017459207612</v>
      </c>
      <c r="V62" s="10">
        <f>INDEX(DriversGams!$A$5:$AN$26,MATCH(Drivers!$A62,DriversGams!$A$5:$A$26,0),MATCH(Drivers!V$3,DriversGams!$A$5:$AN$5,0))</f>
        <v>75.951105186516571</v>
      </c>
      <c r="W62" s="10">
        <f>INDEX(DriversGams!$A$5:$AN$26,MATCH(Drivers!$A62,DriversGams!$A$5:$A$26,0),MATCH(Drivers!W$3,DriversGams!$A$5:$AN$5,0))</f>
        <v>78.396071811845005</v>
      </c>
      <c r="X62" s="10">
        <f>INDEX(DriversGams!$A$5:$AN$26,MATCH(Drivers!$A62,DriversGams!$A$5:$A$26,0),MATCH(Drivers!X$3,DriversGams!$A$5:$AN$5,0))</f>
        <v>81.137052413421728</v>
      </c>
      <c r="Y62" s="10">
        <f>INDEX(DriversGams!$A$5:$AN$26,MATCH(Drivers!$A62,DriversGams!$A$5:$A$26,0),MATCH(Drivers!Y$3,DriversGams!$A$5:$AN$5,0))</f>
        <v>83.97452396405221</v>
      </c>
      <c r="Z62" s="10">
        <f>INDEX(DriversGams!$A$5:$AN$26,MATCH(Drivers!$A62,DriversGams!$A$5:$A$26,0),MATCH(Drivers!Z$3,DriversGams!$A$5:$AN$5,0))</f>
        <v>87.751105678664842</v>
      </c>
      <c r="AA62" s="10">
        <f>INDEX(DriversGams!$A$5:$AN$26,MATCH(Drivers!$A62,DriversGams!$A$5:$A$26,0),MATCH(Drivers!AA$3,DriversGams!$A$5:$AN$5,0))</f>
        <v>92.612925972807247</v>
      </c>
      <c r="AB62" s="10">
        <f>INDEX(DriversGams!$A$5:$AN$26,MATCH(Drivers!$A62,DriversGams!$A$5:$A$26,0),MATCH(Drivers!AB$3,DriversGams!$A$5:$AN$5,0))</f>
        <v>96.531127006004795</v>
      </c>
      <c r="AC62" s="10">
        <f>INDEX(DriversGams!$A$5:$AN$26,MATCH(Drivers!$A62,DriversGams!$A$5:$A$26,0),MATCH(Drivers!AC$3,DriversGams!$A$5:$AN$5,0))</f>
        <v>100.01267937575446</v>
      </c>
      <c r="AD62" s="10">
        <f>INDEX(DriversGams!$A$5:$AN$26,MATCH(Drivers!$A62,DriversGams!$A$5:$A$26,0),MATCH(Drivers!AD$3,DriversGams!$A$5:$AN$5,0))</f>
        <v>103.29907095991274</v>
      </c>
      <c r="AE62" s="10">
        <f>INDEX(DriversGams!$A$5:$AN$26,MATCH(Drivers!$A62,DriversGams!$A$5:$A$26,0),MATCH(Drivers!AE$3,DriversGams!$A$5:$AN$5,0))</f>
        <v>106.4966275799782</v>
      </c>
      <c r="AF62" s="10">
        <f>INDEX(DriversGams!$A$5:$AN$26,MATCH(Drivers!$A62,DriversGams!$A$5:$A$26,0),MATCH(Drivers!AF$3,DriversGams!$A$5:$AN$5,0))</f>
        <v>117.70619180264742</v>
      </c>
      <c r="AG62" s="10">
        <f>INDEX(DriversGams!$A$5:$AN$26,MATCH(Drivers!$A62,DriversGams!$A$5:$A$26,0),MATCH(Drivers!AG$3,DriversGams!$A$5:$AN$5,0))</f>
        <v>119.03184837103821</v>
      </c>
      <c r="AH62" s="126"/>
      <c r="AI62" s="126"/>
      <c r="AJ62" s="126"/>
      <c r="AK62" s="126"/>
      <c r="AL62" s="126"/>
      <c r="AM62" s="126"/>
      <c r="AO62" s="337" t="e">
        <f t="shared" si="84"/>
        <v>#REF!</v>
      </c>
    </row>
    <row r="63" spans="1:41" s="337" customFormat="1">
      <c r="A63" s="134" t="s">
        <v>595</v>
      </c>
      <c r="B63" s="337">
        <f t="shared" si="83"/>
        <v>17</v>
      </c>
      <c r="C63" s="330">
        <v>6.4158612357306808</v>
      </c>
      <c r="D63" s="330">
        <v>6.604363287904599</v>
      </c>
      <c r="E63" s="330">
        <v>6.7999637989778527</v>
      </c>
      <c r="F63" s="330">
        <v>6.9251895229982949</v>
      </c>
      <c r="G63" s="330">
        <v>6.9893547700170355</v>
      </c>
      <c r="H63" s="330">
        <v>7.0969867972742753</v>
      </c>
      <c r="I63" s="330">
        <v>7.234631601362862</v>
      </c>
      <c r="J63" s="10">
        <f>INDEX(DriversGams!$A$5:$AN$26,MATCH(Drivers!$A63,DriversGams!$A$5:$A$26,0),MATCH(Drivers!J$3,DriversGams!$A$5:$AN$5,0))</f>
        <v>7.2942674736102546</v>
      </c>
      <c r="K63" s="10">
        <f>INDEX(DriversGams!$A$5:$AN$26,MATCH(Drivers!$A63,DriversGams!$A$5:$A$26,0),MATCH(Drivers!K$3,DriversGams!$A$5:$AN$5,0))</f>
        <v>6.9157176549153307</v>
      </c>
      <c r="L63" s="10">
        <f>INDEX(DriversGams!$A$5:$AN$26,MATCH(Drivers!$A63,DriversGams!$A$5:$A$26,0),MATCH(Drivers!L$3,DriversGams!$A$5:$AN$5,0))</f>
        <v>7.1632776954992092</v>
      </c>
      <c r="M63" s="10">
        <f>INDEX(DriversGams!$A$5:$AN$26,MATCH(Drivers!$A63,DriversGams!$A$5:$A$26,0),MATCH(Drivers!M$3,DriversGams!$A$5:$AN$5,0))</f>
        <v>7.3462079692463442</v>
      </c>
      <c r="N63" s="10">
        <f>INDEX(DriversGams!$A$5:$AN$26,MATCH(Drivers!$A63,DriversGams!$A$5:$A$26,0),MATCH(Drivers!N$3,DriversGams!$A$5:$AN$5,0))</f>
        <v>7.4826631152774272</v>
      </c>
      <c r="O63" s="10">
        <f>INDEX(DriversGams!$A$5:$AN$26,MATCH(Drivers!$A63,DriversGams!$A$5:$A$26,0),MATCH(Drivers!O$3,DriversGams!$A$5:$AN$5,0))</f>
        <v>7.6170195584433564</v>
      </c>
      <c r="P63" s="10">
        <f>INDEX(DriversGams!$A$5:$AN$26,MATCH(Drivers!$A63,DriversGams!$A$5:$A$26,0),MATCH(Drivers!P$3,DriversGams!$A$5:$AN$5,0))</f>
        <v>7.7482169846951834</v>
      </c>
      <c r="Q63" s="10">
        <f>INDEX(DriversGams!$A$5:$AN$26,MATCH(Drivers!$A63,DriversGams!$A$5:$A$26,0),MATCH(Drivers!Q$3,DriversGams!$A$5:$AN$5,0))</f>
        <v>7.9106414336730486</v>
      </c>
      <c r="R63" s="10">
        <f>INDEX(DriversGams!$A$5:$AN$26,MATCH(Drivers!$A63,DriversGams!$A$5:$A$26,0),MATCH(Drivers!R$3,DriversGams!$A$5:$AN$5,0))</f>
        <v>8.0757177440237271</v>
      </c>
      <c r="S63" s="10">
        <f>INDEX(DriversGams!$A$5:$AN$26,MATCH(Drivers!$A63,DriversGams!$A$5:$A$26,0),MATCH(Drivers!S$3,DriversGams!$A$5:$AN$5,0))</f>
        <v>8.1806356390002293</v>
      </c>
      <c r="T63" s="10">
        <f>INDEX(DriversGams!$A$5:$AN$26,MATCH(Drivers!$A63,DriversGams!$A$5:$A$26,0),MATCH(Drivers!T$3,DriversGams!$A$5:$AN$5,0))</f>
        <v>8.347785331099546</v>
      </c>
      <c r="U63" s="10">
        <f>INDEX(DriversGams!$A$5:$AN$26,MATCH(Drivers!$A63,DriversGams!$A$5:$A$26,0),MATCH(Drivers!U$3,DriversGams!$A$5:$AN$5,0))</f>
        <v>8.5622802785126506</v>
      </c>
      <c r="V63" s="10">
        <f>INDEX(DriversGams!$A$5:$AN$26,MATCH(Drivers!$A63,DriversGams!$A$5:$A$26,0),MATCH(Drivers!V$3,DriversGams!$A$5:$AN$5,0))</f>
        <v>8.7321605207177004</v>
      </c>
      <c r="W63" s="10">
        <f>INDEX(DriversGams!$A$5:$AN$26,MATCH(Drivers!$A63,DriversGams!$A$5:$A$26,0),MATCH(Drivers!W$3,DriversGams!$A$5:$AN$5,0))</f>
        <v>8.9147470706516003</v>
      </c>
      <c r="X63" s="10">
        <f>INDEX(DriversGams!$A$5:$AN$26,MATCH(Drivers!$A63,DriversGams!$A$5:$A$26,0),MATCH(Drivers!X$3,DriversGams!$A$5:$AN$5,0))</f>
        <v>9.1298371063174635</v>
      </c>
      <c r="Y63" s="10">
        <f>INDEX(DriversGams!$A$5:$AN$26,MATCH(Drivers!$A63,DriversGams!$A$5:$A$26,0),MATCH(Drivers!Y$3,DriversGams!$A$5:$AN$5,0))</f>
        <v>9.4018722513873332</v>
      </c>
      <c r="Z63" s="10">
        <f>INDEX(DriversGams!$A$5:$AN$26,MATCH(Drivers!$A63,DriversGams!$A$5:$A$26,0),MATCH(Drivers!Z$3,DriversGams!$A$5:$AN$5,0))</f>
        <v>9.5575033210404552</v>
      </c>
      <c r="AA63" s="10">
        <f>INDEX(DriversGams!$A$5:$AN$26,MATCH(Drivers!$A63,DriversGams!$A$5:$A$26,0),MATCH(Drivers!AA$3,DriversGams!$A$5:$AN$5,0))</f>
        <v>9.6876348451130649</v>
      </c>
      <c r="AB63" s="10">
        <f>INDEX(DriversGams!$A$5:$AN$26,MATCH(Drivers!$A63,DriversGams!$A$5:$A$26,0),MATCH(Drivers!AB$3,DriversGams!$A$5:$AN$5,0))</f>
        <v>9.9058180696442122</v>
      </c>
      <c r="AC63" s="10">
        <f>INDEX(DriversGams!$A$5:$AN$26,MATCH(Drivers!$A63,DriversGams!$A$5:$A$26,0),MATCH(Drivers!AC$3,DriversGams!$A$5:$AN$5,0))</f>
        <v>10.122047270224973</v>
      </c>
      <c r="AD63" s="10">
        <f>INDEX(DriversGams!$A$5:$AN$26,MATCH(Drivers!$A63,DriversGams!$A$5:$A$26,0),MATCH(Drivers!AD$3,DriversGams!$A$5:$AN$5,0))</f>
        <v>10.389208862949239</v>
      </c>
      <c r="AE63" s="10">
        <f>INDEX(DriversGams!$A$5:$AN$26,MATCH(Drivers!$A63,DriversGams!$A$5:$A$26,0),MATCH(Drivers!AE$3,DriversGams!$A$5:$AN$5,0))</f>
        <v>10.667509431605325</v>
      </c>
      <c r="AF63" s="10">
        <f>INDEX(DriversGams!$A$5:$AN$26,MATCH(Drivers!$A63,DriversGams!$A$5:$A$26,0),MATCH(Drivers!AF$3,DriversGams!$A$5:$AN$5,0))</f>
        <v>11.961851599550585</v>
      </c>
      <c r="AG63" s="10">
        <f>INDEX(DriversGams!$A$5:$AN$26,MATCH(Drivers!$A63,DriversGams!$A$5:$A$26,0),MATCH(Drivers!AG$3,DriversGams!$A$5:$AN$5,0))</f>
        <v>12.680893932833746</v>
      </c>
      <c r="AH63" s="126"/>
      <c r="AI63" s="126"/>
      <c r="AJ63" s="126"/>
      <c r="AK63" s="126"/>
      <c r="AL63" s="126"/>
      <c r="AM63" s="126"/>
      <c r="AO63" s="337" t="e">
        <f t="shared" si="84"/>
        <v>#REF!</v>
      </c>
    </row>
    <row r="64" spans="1:41" s="337" customFormat="1">
      <c r="A64" s="134" t="s">
        <v>599</v>
      </c>
      <c r="B64" s="337">
        <f t="shared" si="83"/>
        <v>18</v>
      </c>
      <c r="C64" s="330">
        <v>125.48003402211921</v>
      </c>
      <c r="D64" s="330">
        <v>127.1852732099033</v>
      </c>
      <c r="E64" s="330">
        <v>121.33259319855085</v>
      </c>
      <c r="F64" s="330">
        <v>115.48558072755804</v>
      </c>
      <c r="G64" s="330">
        <v>115.29855189569106</v>
      </c>
      <c r="H64" s="330">
        <v>115.15875256682079</v>
      </c>
      <c r="I64" s="330">
        <v>113.64929765104591</v>
      </c>
      <c r="J64" s="10">
        <f>INDEX(DriversGams!$A$5:$AN$26,MATCH(Drivers!$A64,DriversGams!$A$5:$A$26,0),MATCH(Drivers!J$3,DriversGams!$A$5:$AN$5,0))</f>
        <v>112.98526133447901</v>
      </c>
      <c r="K64" s="10">
        <f>INDEX(DriversGams!$A$5:$AN$26,MATCH(Drivers!$A64,DriversGams!$A$5:$A$26,0),MATCH(Drivers!K$3,DriversGams!$A$5:$AN$5,0))</f>
        <v>109.17332828048912</v>
      </c>
      <c r="L64" s="10">
        <f>INDEX(DriversGams!$A$5:$AN$26,MATCH(Drivers!$A64,DriversGams!$A$5:$A$26,0),MATCH(Drivers!L$3,DriversGams!$A$5:$AN$5,0))</f>
        <v>107.88091305265705</v>
      </c>
      <c r="M64" s="10">
        <f>INDEX(DriversGams!$A$5:$AN$26,MATCH(Drivers!$A64,DriversGams!$A$5:$A$26,0),MATCH(Drivers!M$3,DriversGams!$A$5:$AN$5,0))</f>
        <v>105.87639988485913</v>
      </c>
      <c r="N64" s="10">
        <f>INDEX(DriversGams!$A$5:$AN$26,MATCH(Drivers!$A64,DriversGams!$A$5:$A$26,0),MATCH(Drivers!N$3,DriversGams!$A$5:$AN$5,0))</f>
        <v>102.10060272910364</v>
      </c>
      <c r="O64" s="10">
        <f>INDEX(DriversGams!$A$5:$AN$26,MATCH(Drivers!$A64,DriversGams!$A$5:$A$26,0),MATCH(Drivers!O$3,DriversGams!$A$5:$AN$5,0))</f>
        <v>98.97828137584527</v>
      </c>
      <c r="P64" s="10">
        <f>INDEX(DriversGams!$A$5:$AN$26,MATCH(Drivers!$A64,DriversGams!$A$5:$A$26,0),MATCH(Drivers!P$3,DriversGams!$A$5:$AN$5,0))</f>
        <v>94.811143977513055</v>
      </c>
      <c r="Q64" s="10">
        <f>INDEX(DriversGams!$A$5:$AN$26,MATCH(Drivers!$A64,DriversGams!$A$5:$A$26,0),MATCH(Drivers!Q$3,DriversGams!$A$5:$AN$5,0))</f>
        <v>89.766533388318123</v>
      </c>
      <c r="R64" s="10">
        <f>INDEX(DriversGams!$A$5:$AN$26,MATCH(Drivers!$A64,DriversGams!$A$5:$A$26,0),MATCH(Drivers!R$3,DriversGams!$A$5:$AN$5,0))</f>
        <v>85.426456550167032</v>
      </c>
      <c r="S64" s="10">
        <f>INDEX(DriversGams!$A$5:$AN$26,MATCH(Drivers!$A64,DriversGams!$A$5:$A$26,0),MATCH(Drivers!S$3,DriversGams!$A$5:$AN$5,0))</f>
        <v>82.010231468077876</v>
      </c>
      <c r="T64" s="10">
        <f>INDEX(DriversGams!$A$5:$AN$26,MATCH(Drivers!$A64,DriversGams!$A$5:$A$26,0),MATCH(Drivers!T$3,DriversGams!$A$5:$AN$5,0))</f>
        <v>78.806226321136222</v>
      </c>
      <c r="U64" s="10">
        <f>INDEX(DriversGams!$A$5:$AN$26,MATCH(Drivers!$A64,DriversGams!$A$5:$A$26,0),MATCH(Drivers!U$3,DriversGams!$A$5:$AN$5,0))</f>
        <v>73.021040123526319</v>
      </c>
      <c r="V64" s="10">
        <f>INDEX(DriversGams!$A$5:$AN$26,MATCH(Drivers!$A64,DriversGams!$A$5:$A$26,0),MATCH(Drivers!V$3,DriversGams!$A$5:$AN$5,0))</f>
        <v>69.960483613177232</v>
      </c>
      <c r="W64" s="10">
        <f>INDEX(DriversGams!$A$5:$AN$26,MATCH(Drivers!$A64,DriversGams!$A$5:$A$26,0),MATCH(Drivers!W$3,DriversGams!$A$5:$AN$5,0))</f>
        <v>65.490515478955231</v>
      </c>
      <c r="X64" s="10">
        <f>INDEX(DriversGams!$A$5:$AN$26,MATCH(Drivers!$A64,DriversGams!$A$5:$A$26,0),MATCH(Drivers!X$3,DriversGams!$A$5:$AN$5,0))</f>
        <v>62.072756530576768</v>
      </c>
      <c r="Y64" s="10">
        <f>INDEX(DriversGams!$A$5:$AN$26,MATCH(Drivers!$A64,DriversGams!$A$5:$A$26,0),MATCH(Drivers!Y$3,DriversGams!$A$5:$AN$5,0))</f>
        <v>60.574640487046373</v>
      </c>
      <c r="Z64" s="10">
        <f>INDEX(DriversGams!$A$5:$AN$26,MATCH(Drivers!$A64,DriversGams!$A$5:$A$26,0),MATCH(Drivers!Z$3,DriversGams!$A$5:$AN$5,0))</f>
        <v>46.024071738945125</v>
      </c>
      <c r="AA64" s="10">
        <f>INDEX(DriversGams!$A$5:$AN$26,MATCH(Drivers!$A64,DriversGams!$A$5:$A$26,0),MATCH(Drivers!AA$3,DriversGams!$A$5:$AN$5,0))</f>
        <v>33.479483586120814</v>
      </c>
      <c r="AB64" s="10">
        <f>INDEX(DriversGams!$A$5:$AN$26,MATCH(Drivers!$A64,DriversGams!$A$5:$A$26,0),MATCH(Drivers!AB$3,DriversGams!$A$5:$AN$5,0))</f>
        <v>32.48863070395744</v>
      </c>
      <c r="AC64" s="10">
        <f>INDEX(DriversGams!$A$5:$AN$26,MATCH(Drivers!$A64,DriversGams!$A$5:$A$26,0),MATCH(Drivers!AC$3,DriversGams!$A$5:$AN$5,0))</f>
        <v>32.029354635510224</v>
      </c>
      <c r="AD64" s="10">
        <f>INDEX(DriversGams!$A$5:$AN$26,MATCH(Drivers!$A64,DriversGams!$A$5:$A$26,0),MATCH(Drivers!AD$3,DriversGams!$A$5:$AN$5,0))</f>
        <v>31.570078567063025</v>
      </c>
      <c r="AE64" s="10">
        <f>INDEX(DriversGams!$A$5:$AN$26,MATCH(Drivers!$A64,DriversGams!$A$5:$A$26,0),MATCH(Drivers!AE$3,DriversGams!$A$5:$AN$5,0))</f>
        <v>31.110802498615818</v>
      </c>
      <c r="AF64" s="10">
        <f>INDEX(DriversGams!$A$5:$AN$26,MATCH(Drivers!$A64,DriversGams!$A$5:$A$26,0),MATCH(Drivers!AF$3,DriversGams!$A$5:$AN$5,0))</f>
        <v>25.504032607485872</v>
      </c>
      <c r="AG64" s="10">
        <f>INDEX(DriversGams!$A$5:$AN$26,MATCH(Drivers!$A64,DriversGams!$A$5:$A$26,0),MATCH(Drivers!AG$3,DriversGams!$A$5:$AN$5,0))</f>
        <v>14.626211350829195</v>
      </c>
      <c r="AH64" s="126"/>
      <c r="AI64" s="126"/>
      <c r="AJ64" s="126"/>
      <c r="AK64" s="126"/>
      <c r="AL64" s="126"/>
      <c r="AM64" s="126"/>
    </row>
    <row r="65" spans="1:39" s="337" customFormat="1">
      <c r="A65" s="134" t="s">
        <v>528</v>
      </c>
      <c r="B65" s="337">
        <f t="shared" si="83"/>
        <v>19</v>
      </c>
      <c r="C65" s="330">
        <v>154.18842101590053</v>
      </c>
      <c r="D65" s="330">
        <v>151.87047226763119</v>
      </c>
      <c r="E65" s="330">
        <v>148.71168942836181</v>
      </c>
      <c r="F65" s="330">
        <v>145.49800306349678</v>
      </c>
      <c r="G65" s="330">
        <v>142.32274916654868</v>
      </c>
      <c r="H65" s="330">
        <v>141.64560568420242</v>
      </c>
      <c r="I65" s="330">
        <v>143.22499710383713</v>
      </c>
      <c r="J65" s="10">
        <f>INDEX(DriversGams!$A$5:$AN$26,MATCH(Drivers!$A65,DriversGams!$A$5:$A$26,0),MATCH(Drivers!J$3,DriversGams!$A$5:$AN$5,0))</f>
        <v>142.20363281735948</v>
      </c>
      <c r="K65" s="10">
        <f>INDEX(DriversGams!$A$5:$AN$26,MATCH(Drivers!$A65,DriversGams!$A$5:$A$26,0),MATCH(Drivers!K$3,DriversGams!$A$5:$AN$5,0))</f>
        <v>137.728100142019</v>
      </c>
      <c r="L65" s="10">
        <f>INDEX(DriversGams!$A$5:$AN$26,MATCH(Drivers!$A65,DriversGams!$A$5:$A$26,0),MATCH(Drivers!L$3,DriversGams!$A$5:$AN$5,0))</f>
        <v>143.50248858323525</v>
      </c>
      <c r="M65" s="10">
        <f>INDEX(DriversGams!$A$5:$AN$26,MATCH(Drivers!$A65,DriversGams!$A$5:$A$26,0),MATCH(Drivers!M$3,DriversGams!$A$5:$AN$5,0))</f>
        <v>144.25138707746879</v>
      </c>
      <c r="N65" s="10">
        <f>INDEX(DriversGams!$A$5:$AN$26,MATCH(Drivers!$A65,DriversGams!$A$5:$A$26,0),MATCH(Drivers!N$3,DriversGams!$A$5:$AN$5,0))</f>
        <v>144.5126672650006</v>
      </c>
      <c r="O65" s="10">
        <f>INDEX(DriversGams!$A$5:$AN$26,MATCH(Drivers!$A65,DriversGams!$A$5:$A$26,0),MATCH(Drivers!O$3,DriversGams!$A$5:$AN$5,0))</f>
        <v>145.50411329373358</v>
      </c>
      <c r="P65" s="10">
        <f>INDEX(DriversGams!$A$5:$AN$26,MATCH(Drivers!$A65,DriversGams!$A$5:$A$26,0),MATCH(Drivers!P$3,DriversGams!$A$5:$AN$5,0))</f>
        <v>147.97264990070545</v>
      </c>
      <c r="Q65" s="10">
        <f>INDEX(DriversGams!$A$5:$AN$26,MATCH(Drivers!$A65,DriversGams!$A$5:$A$26,0),MATCH(Drivers!Q$3,DriversGams!$A$5:$AN$5,0))</f>
        <v>149.58560272938547</v>
      </c>
      <c r="R65" s="10">
        <f>INDEX(DriversGams!$A$5:$AN$26,MATCH(Drivers!$A65,DriversGams!$A$5:$A$26,0),MATCH(Drivers!R$3,DriversGams!$A$5:$AN$5,0))</f>
        <v>151.53333738222631</v>
      </c>
      <c r="S65" s="10">
        <f>INDEX(DriversGams!$A$5:$AN$26,MATCH(Drivers!$A65,DriversGams!$A$5:$A$26,0),MATCH(Drivers!S$3,DriversGams!$A$5:$AN$5,0))</f>
        <v>153.88861917646148</v>
      </c>
      <c r="T65" s="10">
        <f>INDEX(DriversGams!$A$5:$AN$26,MATCH(Drivers!$A65,DriversGams!$A$5:$A$26,0),MATCH(Drivers!T$3,DriversGams!$A$5:$AN$5,0))</f>
        <v>157.32569328329748</v>
      </c>
      <c r="U65" s="10">
        <f>INDEX(DriversGams!$A$5:$AN$26,MATCH(Drivers!$A65,DriversGams!$A$5:$A$26,0),MATCH(Drivers!U$3,DriversGams!$A$5:$AN$5,0))</f>
        <v>159.47941099221444</v>
      </c>
      <c r="V65" s="10">
        <f>INDEX(DriversGams!$A$5:$AN$26,MATCH(Drivers!$A65,DriversGams!$A$5:$A$26,0),MATCH(Drivers!V$3,DriversGams!$A$5:$AN$5,0))</f>
        <v>164.53050575649809</v>
      </c>
      <c r="W65" s="10">
        <f>INDEX(DriversGams!$A$5:$AN$26,MATCH(Drivers!$A65,DriversGams!$A$5:$A$26,0),MATCH(Drivers!W$3,DriversGams!$A$5:$AN$5,0))</f>
        <v>169.62837338231668</v>
      </c>
      <c r="X65" s="10">
        <f>INDEX(DriversGams!$A$5:$AN$26,MATCH(Drivers!$A65,DriversGams!$A$5:$A$26,0),MATCH(Drivers!X$3,DriversGams!$A$5:$AN$5,0))</f>
        <v>175.54472290161567</v>
      </c>
      <c r="Y65" s="10">
        <f>INDEX(DriversGams!$A$5:$AN$26,MATCH(Drivers!$A65,DriversGams!$A$5:$A$26,0),MATCH(Drivers!Y$3,DriversGams!$A$5:$AN$5,0))</f>
        <v>182.83193131242331</v>
      </c>
      <c r="Z65" s="10">
        <f>INDEX(DriversGams!$A$5:$AN$26,MATCH(Drivers!$A65,DriversGams!$A$5:$A$26,0),MATCH(Drivers!Z$3,DriversGams!$A$5:$AN$5,0))</f>
        <v>179.5769877841467</v>
      </c>
      <c r="AA65" s="10">
        <f>INDEX(DriversGams!$A$5:$AN$26,MATCH(Drivers!$A65,DriversGams!$A$5:$A$26,0),MATCH(Drivers!AA$3,DriversGams!$A$5:$AN$5,0))</f>
        <v>185.01760741506939</v>
      </c>
      <c r="AB65" s="10">
        <f>INDEX(DriversGams!$A$5:$AN$26,MATCH(Drivers!$A65,DriversGams!$A$5:$A$26,0),MATCH(Drivers!AB$3,DriversGams!$A$5:$AN$5,0))</f>
        <v>198.51289573053879</v>
      </c>
      <c r="AC65" s="10">
        <f>INDEX(DriversGams!$A$5:$AN$26,MATCH(Drivers!$A65,DriversGams!$A$5:$A$26,0),MATCH(Drivers!AC$3,DriversGams!$A$5:$AN$5,0))</f>
        <v>205.33718862688897</v>
      </c>
      <c r="AD65" s="10">
        <f>INDEX(DriversGams!$A$5:$AN$26,MATCH(Drivers!$A65,DriversGams!$A$5:$A$26,0),MATCH(Drivers!AD$3,DriversGams!$A$5:$AN$5,0))</f>
        <v>213.8725413932124</v>
      </c>
      <c r="AE65" s="10">
        <f>INDEX(DriversGams!$A$5:$AN$26,MATCH(Drivers!$A65,DriversGams!$A$5:$A$26,0),MATCH(Drivers!AE$3,DriversGams!$A$5:$AN$5,0))</f>
        <v>221.72371435010467</v>
      </c>
      <c r="AF65" s="10">
        <f>INDEX(DriversGams!$A$5:$AN$26,MATCH(Drivers!$A65,DriversGams!$A$5:$A$26,0),MATCH(Drivers!AF$3,DriversGams!$A$5:$AN$5,0))</f>
        <v>249.13334958621527</v>
      </c>
      <c r="AG65" s="10">
        <f>INDEX(DriversGams!$A$5:$AN$26,MATCH(Drivers!$A65,DriversGams!$A$5:$A$26,0),MATCH(Drivers!AG$3,DriversGams!$A$5:$AN$5,0))</f>
        <v>324.07504381855762</v>
      </c>
      <c r="AH65" s="126"/>
      <c r="AI65" s="126"/>
      <c r="AJ65" s="126"/>
      <c r="AK65" s="126"/>
      <c r="AL65" s="126"/>
      <c r="AM65" s="126"/>
    </row>
    <row r="66" spans="1:39" s="337" customFormat="1">
      <c r="A66" s="5" t="s">
        <v>5</v>
      </c>
      <c r="B66" s="337">
        <f t="shared" si="83"/>
        <v>20</v>
      </c>
      <c r="C66" s="371">
        <f>SUM(C45:C65)</f>
        <v>4032.0433682922144</v>
      </c>
      <c r="D66" s="371">
        <f t="shared" ref="D66:I66" si="85">SUM(D45:D65)</f>
        <v>4135.6011269326036</v>
      </c>
      <c r="E66" s="371">
        <f t="shared" si="85"/>
        <v>4214.5620530894539</v>
      </c>
      <c r="F66" s="371">
        <f t="shared" si="85"/>
        <v>4269.9104508291794</v>
      </c>
      <c r="G66" s="371">
        <f t="shared" si="85"/>
        <v>4306.3530098044157</v>
      </c>
      <c r="H66" s="371">
        <f t="shared" si="85"/>
        <v>4369.2882721535752</v>
      </c>
      <c r="I66" s="371">
        <f t="shared" si="85"/>
        <v>4424.2547121291227</v>
      </c>
      <c r="J66" s="127">
        <f t="shared" ref="J66:AG66" si="86">SUM(J45:J65)</f>
        <v>4436.7667702662811</v>
      </c>
      <c r="K66" s="127">
        <f t="shared" si="86"/>
        <v>4156.6138373713111</v>
      </c>
      <c r="L66" s="127">
        <f t="shared" si="86"/>
        <v>4292.8171170996029</v>
      </c>
      <c r="M66" s="127">
        <f t="shared" si="86"/>
        <v>4393.7885597884178</v>
      </c>
      <c r="N66" s="127">
        <f t="shared" si="86"/>
        <v>4487.0849492465204</v>
      </c>
      <c r="O66" s="127">
        <f t="shared" si="86"/>
        <v>4584.849417123316</v>
      </c>
      <c r="P66" s="127">
        <f t="shared" si="86"/>
        <v>4682.8934279237992</v>
      </c>
      <c r="Q66" s="127">
        <f t="shared" si="86"/>
        <v>4770.5199993116439</v>
      </c>
      <c r="R66" s="127">
        <f t="shared" si="86"/>
        <v>4858.459967282246</v>
      </c>
      <c r="S66" s="127">
        <f t="shared" si="86"/>
        <v>4946.3708857463798</v>
      </c>
      <c r="T66" s="127">
        <f t="shared" si="86"/>
        <v>5048.8049773482489</v>
      </c>
      <c r="U66" s="127">
        <f t="shared" si="86"/>
        <v>5157.2094308311362</v>
      </c>
      <c r="V66" s="127">
        <f t="shared" si="86"/>
        <v>5268.7800817202096</v>
      </c>
      <c r="W66" s="127">
        <f t="shared" si="86"/>
        <v>5395.5064215831189</v>
      </c>
      <c r="X66" s="127">
        <f t="shared" si="86"/>
        <v>5542.2372025874265</v>
      </c>
      <c r="Y66" s="127">
        <f t="shared" si="86"/>
        <v>5703.2032427454396</v>
      </c>
      <c r="Z66" s="127">
        <f t="shared" si="86"/>
        <v>5830.0520122642793</v>
      </c>
      <c r="AA66" s="127">
        <f t="shared" si="86"/>
        <v>5980.7046557080957</v>
      </c>
      <c r="AB66" s="127">
        <f t="shared" si="86"/>
        <v>6149.1275970782863</v>
      </c>
      <c r="AC66" s="127">
        <f t="shared" si="86"/>
        <v>6314.0797018818294</v>
      </c>
      <c r="AD66" s="127">
        <f t="shared" si="86"/>
        <v>6489.7752845438999</v>
      </c>
      <c r="AE66" s="127">
        <f t="shared" si="86"/>
        <v>6668.0748418468111</v>
      </c>
      <c r="AF66" s="127">
        <f t="shared" si="86"/>
        <v>7602.601594003987</v>
      </c>
      <c r="AG66" s="127">
        <f t="shared" si="86"/>
        <v>8367.2311893424485</v>
      </c>
      <c r="AH66" s="127"/>
      <c r="AI66" s="127"/>
      <c r="AJ66" s="127"/>
      <c r="AK66" s="127"/>
      <c r="AL66" s="127"/>
      <c r="AM66" s="127"/>
    </row>
    <row r="67" spans="1:39" s="33" customFormat="1">
      <c r="A67" s="247" t="s">
        <v>279</v>
      </c>
      <c r="B67" s="337">
        <f t="shared" si="83"/>
        <v>21</v>
      </c>
      <c r="C67" s="332"/>
      <c r="D67" s="248">
        <v>2.6436281887547874E-2</v>
      </c>
      <c r="E67" s="248">
        <v>2.0165921894981231E-2</v>
      </c>
      <c r="F67" s="248">
        <v>1.407744097509589E-2</v>
      </c>
      <c r="G67" s="248">
        <v>8.9337784405372211E-3</v>
      </c>
      <c r="H67" s="248">
        <v>1.4827464040109817E-2</v>
      </c>
      <c r="I67" s="248">
        <v>1.2732896737821964E-2</v>
      </c>
      <c r="J67" s="248">
        <v>7.2531087632679014E-3</v>
      </c>
      <c r="K67" s="248">
        <v>-7.2462496857853442E-2</v>
      </c>
      <c r="L67" s="248">
        <f t="shared" ref="L67" si="87">L66/K66-1</f>
        <v>3.2767845428342213E-2</v>
      </c>
      <c r="M67" s="248">
        <f t="shared" ref="M67" si="88">M66/L66-1</f>
        <v>2.3521021262847386E-2</v>
      </c>
      <c r="N67" s="248">
        <f t="shared" ref="N67" si="89">N66/M66-1</f>
        <v>2.1233700299541747E-2</v>
      </c>
      <c r="O67" s="248">
        <f t="shared" ref="O67" si="90">O66/N66-1</f>
        <v>2.178796902278668E-2</v>
      </c>
      <c r="P67" s="248">
        <f t="shared" ref="P67" si="91">P66/O66-1</f>
        <v>2.1384346982981084E-2</v>
      </c>
      <c r="Q67" s="248">
        <f t="shared" ref="Q67" si="92">Q66/P66-1</f>
        <v>1.8712057563670559E-2</v>
      </c>
      <c r="R67" s="248">
        <f t="shared" ref="R67" si="93">R66/Q66-1</f>
        <v>1.8434042406968443E-2</v>
      </c>
      <c r="S67" s="248">
        <f t="shared" ref="S67" si="94">S66/R66-1</f>
        <v>1.809440008894625E-2</v>
      </c>
      <c r="T67" s="248">
        <f t="shared" ref="T67" si="95">T66/S66-1</f>
        <v>2.0708938728603243E-2</v>
      </c>
      <c r="U67" s="248">
        <f t="shared" ref="U67" si="96">U66/T66-1</f>
        <v>2.147130934334962E-2</v>
      </c>
      <c r="V67" s="248">
        <f t="shared" ref="V67" si="97">V66/U66-1</f>
        <v>2.1633918960528353E-2</v>
      </c>
      <c r="W67" s="248">
        <f t="shared" ref="W67" si="98">W66/V66-1</f>
        <v>2.4052311521329361E-2</v>
      </c>
      <c r="X67" s="248">
        <f t="shared" ref="X67" si="99">X66/W66-1</f>
        <v>2.7194997010355548E-2</v>
      </c>
      <c r="Y67" s="248">
        <f t="shared" ref="Y67" si="100">Y66/X66-1</f>
        <v>2.9043513345633265E-2</v>
      </c>
      <c r="Z67" s="248">
        <f t="shared" ref="Z67" si="101">Z66/Y66-1</f>
        <v>2.2241670885601472E-2</v>
      </c>
      <c r="AA67" s="248">
        <f t="shared" ref="AA67" si="102">AA66/Z66-1</f>
        <v>2.58407031578618E-2</v>
      </c>
      <c r="AB67" s="248">
        <f t="shared" ref="AB67" si="103">AB66/AA66-1</f>
        <v>2.8161053097555122E-2</v>
      </c>
      <c r="AC67" s="248">
        <f t="shared" ref="AC67" si="104">AC66/AB66-1</f>
        <v>2.6825285733527382E-2</v>
      </c>
      <c r="AD67" s="248">
        <f t="shared" ref="AD67" si="105">AD66/AC66-1</f>
        <v>2.7826000138976292E-2</v>
      </c>
      <c r="AE67" s="248">
        <f t="shared" ref="AE67" si="106">AE66/AD66-1</f>
        <v>2.7473918508018391E-2</v>
      </c>
      <c r="AF67" s="248">
        <f>(AF66/AE66)^(1/5)-1</f>
        <v>2.6578946526159664E-2</v>
      </c>
      <c r="AG67" s="248">
        <f>(AG66/AF66)^(1/5)-1</f>
        <v>1.935136144512839E-2</v>
      </c>
      <c r="AH67" s="247"/>
      <c r="AI67" s="247"/>
      <c r="AJ67" s="247"/>
      <c r="AK67" s="247"/>
      <c r="AL67" s="247"/>
      <c r="AM67" s="247"/>
    </row>
    <row r="68" spans="1:39" s="337" customFormat="1">
      <c r="A68" s="337" t="s">
        <v>610</v>
      </c>
      <c r="B68" s="337">
        <f t="shared" si="83"/>
        <v>22</v>
      </c>
      <c r="C68" s="331">
        <v>52.325432882070082</v>
      </c>
      <c r="D68" s="330">
        <v>53.104386458423342</v>
      </c>
      <c r="E68" s="330">
        <v>53.912365691429272</v>
      </c>
      <c r="F68" s="330">
        <v>54.750491457321111</v>
      </c>
      <c r="G68" s="330">
        <v>55.619940469824826</v>
      </c>
      <c r="H68" s="330">
        <v>56.521948041648095</v>
      </c>
      <c r="I68" s="330">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7" customFormat="1">
      <c r="A69" s="337" t="s">
        <v>396</v>
      </c>
      <c r="B69" s="337">
        <f t="shared" si="83"/>
        <v>23</v>
      </c>
      <c r="C69" s="333">
        <v>0.5</v>
      </c>
      <c r="D69" s="333">
        <v>0.5</v>
      </c>
      <c r="E69" s="333">
        <v>0.5</v>
      </c>
      <c r="F69" s="333">
        <v>0.5</v>
      </c>
      <c r="G69" s="333">
        <v>0.5</v>
      </c>
      <c r="H69" s="333">
        <v>0.5</v>
      </c>
      <c r="I69" s="333">
        <v>0.5</v>
      </c>
      <c r="J69" s="24">
        <f>INDEX(DriversGams!$B62:$AN62,1,MATCH(Drivers!J$3,DriversGams!$B$61:$AN$61,0))</f>
        <v>0.5</v>
      </c>
      <c r="K69" s="24">
        <f>INDEX(DriversGams!$B62:$AN62,1,MATCH(Drivers!K$3,DriversGams!$B$61:$AN$61,0))</f>
        <v>0.51402477568685256</v>
      </c>
      <c r="L69" s="24">
        <f>INDEX(DriversGams!$B62:$AN62,1,MATCH(Drivers!L$3,DriversGams!$B$61:$AN$61,0))</f>
        <v>0.52186669514317507</v>
      </c>
      <c r="M69" s="24">
        <f>INDEX(DriversGams!$B62:$AN62,1,MATCH(Drivers!M$3,DriversGams!$B$61:$AN$61,0))</f>
        <v>0.51117410117755013</v>
      </c>
      <c r="N69" s="24">
        <f>INDEX(DriversGams!$B62:$AN62,1,MATCH(Drivers!N$3,DriversGams!$B$61:$AN$61,0))</f>
        <v>0.50324081501035201</v>
      </c>
      <c r="O69" s="24">
        <f>INDEX(DriversGams!$B62:$AN62,1,MATCH(Drivers!O$3,DriversGams!$B$61:$AN$61,0))</f>
        <v>0.49554135596375626</v>
      </c>
      <c r="P69" s="24">
        <f>INDEX(DriversGams!$B62:$AN62,1,MATCH(Drivers!P$3,DriversGams!$B$61:$AN$61,0))</f>
        <v>0.48737684471949072</v>
      </c>
      <c r="Q69" s="24">
        <f>INDEX(DriversGams!$B62:$AN62,1,MATCH(Drivers!Q$3,DriversGams!$B$61:$AN$61,0))</f>
        <v>0.48023580480672495</v>
      </c>
      <c r="R69" s="24">
        <f>INDEX(DriversGams!$B62:$AN62,1,MATCH(Drivers!R$3,DriversGams!$B$61:$AN$61,0))</f>
        <v>0.47384742022345089</v>
      </c>
      <c r="S69" s="24">
        <f>INDEX(DriversGams!$B62:$AN62,1,MATCH(Drivers!S$3,DriversGams!$B$61:$AN$61,0))</f>
        <v>0.46999553272983247</v>
      </c>
      <c r="T69" s="24">
        <f>INDEX(DriversGams!$B62:$AN62,1,MATCH(Drivers!T$3,DriversGams!$B$61:$AN$61,0))</f>
        <v>0.46407776269606493</v>
      </c>
      <c r="U69" s="24">
        <f>INDEX(DriversGams!$B62:$AN62,1,MATCH(Drivers!U$3,DriversGams!$B$61:$AN$61,0))</f>
        <v>0.4556223912924634</v>
      </c>
      <c r="V69" s="24">
        <f>INDEX(DriversGams!$B62:$AN62,1,MATCH(Drivers!V$3,DriversGams!$B$61:$AN$61,0))</f>
        <v>0.44650184534745613</v>
      </c>
      <c r="W69" s="24">
        <f>INDEX(DriversGams!$B62:$AN62,1,MATCH(Drivers!W$3,DriversGams!$B$61:$AN$61,0))</f>
        <v>0.43652580441084671</v>
      </c>
      <c r="X69" s="24">
        <f>INDEX(DriversGams!$B62:$AN62,1,MATCH(Drivers!X$3,DriversGams!$B$61:$AN$61,0))</f>
        <v>0.42527878459879409</v>
      </c>
      <c r="Y69" s="24">
        <f>INDEX(DriversGams!$B62:$AN62,1,MATCH(Drivers!Y$3,DriversGams!$B$61:$AN$61,0))</f>
        <v>0.4136794361352148</v>
      </c>
      <c r="Z69" s="24">
        <f>INDEX(DriversGams!$B62:$AN62,1,MATCH(Drivers!Z$3,DriversGams!$B$61:$AN$61,0))</f>
        <v>0.40546267627250093</v>
      </c>
      <c r="AA69" s="24">
        <f>INDEX(DriversGams!$B62:$AN62,1,MATCH(Drivers!AA$3,DriversGams!$B$61:$AN$61,0))</f>
        <v>0.39939209990358127</v>
      </c>
      <c r="AB69" s="24">
        <f>INDEX(DriversGams!$B62:$AN62,1,MATCH(Drivers!AB$3,DriversGams!$B$61:$AN$61,0))</f>
        <v>0.39060595477944077</v>
      </c>
      <c r="AC69" s="24">
        <f>INDEX(DriversGams!$B62:$AN62,1,MATCH(Drivers!AC$3,DriversGams!$B$61:$AN$61,0))</f>
        <v>0.38178717205307949</v>
      </c>
      <c r="AD69" s="24">
        <f>INDEX(DriversGams!$B62:$AN62,1,MATCH(Drivers!AD$3,DriversGams!$B$61:$AN$61,0))</f>
        <v>0.3733565770036989</v>
      </c>
      <c r="AE69" s="24">
        <f>INDEX(DriversGams!$B62:$AN62,1,MATCH(Drivers!AE$3,DriversGams!$B$61:$AN$61,0))</f>
        <v>0.36467936722373329</v>
      </c>
      <c r="AF69" s="24">
        <f>INDEX(DriversGams!$B62:$AN62,1,MATCH(Drivers!AF$3,DriversGams!$B$61:$AN$61,0))</f>
        <v>0.32663833992860491</v>
      </c>
      <c r="AG69" s="24">
        <f>INDEX(DriversGams!$B62:$AN62,1,MATCH(Drivers!AG$3,DriversGams!$B$61:$AN$61,0))</f>
        <v>0.30168724178983264</v>
      </c>
      <c r="AH69" s="126"/>
      <c r="AI69" s="126"/>
      <c r="AJ69" s="126"/>
      <c r="AK69" s="126"/>
      <c r="AL69" s="126"/>
      <c r="AM69" s="126"/>
    </row>
    <row r="70" spans="1:39" s="337" customFormat="1">
      <c r="A70" s="337" t="s">
        <v>397</v>
      </c>
      <c r="B70" s="337">
        <f t="shared" si="83"/>
        <v>24</v>
      </c>
      <c r="C70" s="333">
        <v>0.3</v>
      </c>
      <c r="D70" s="333">
        <v>0.3</v>
      </c>
      <c r="E70" s="333">
        <v>0.3</v>
      </c>
      <c r="F70" s="333">
        <v>0.3</v>
      </c>
      <c r="G70" s="333">
        <v>0.3</v>
      </c>
      <c r="H70" s="333">
        <v>0.3</v>
      </c>
      <c r="I70" s="333">
        <v>0.3</v>
      </c>
      <c r="J70" s="24">
        <f>INDEX(DriversGams!$B63:$AN63,1,MATCH(Drivers!J$3,DriversGams!$B$61:$AN$61,0))</f>
        <v>0.3</v>
      </c>
      <c r="K70" s="24">
        <f>INDEX(DriversGams!$B63:$AN63,1,MATCH(Drivers!K$3,DriversGams!$B$61:$AN$61,0))</f>
        <v>0.28597522431314748</v>
      </c>
      <c r="L70" s="24">
        <f>INDEX(DriversGams!$B63:$AN63,1,MATCH(Drivers!L$3,DriversGams!$B$61:$AN$61,0))</f>
        <v>0.27813330485682491</v>
      </c>
      <c r="M70" s="24">
        <f>INDEX(DriversGams!$B63:$AN63,1,MATCH(Drivers!M$3,DriversGams!$B$61:$AN$61,0))</f>
        <v>0.28882589882244986</v>
      </c>
      <c r="N70" s="24">
        <f>INDEX(DriversGams!$B63:$AN63,1,MATCH(Drivers!N$3,DriversGams!$B$61:$AN$61,0))</f>
        <v>0.29675918498964798</v>
      </c>
      <c r="O70" s="24">
        <f>INDEX(DriversGams!$B63:$AN63,1,MATCH(Drivers!O$3,DriversGams!$B$61:$AN$61,0))</f>
        <v>0.30154707153955712</v>
      </c>
      <c r="P70" s="24">
        <f>INDEX(DriversGams!$B63:$AN63,1,MATCH(Drivers!P$3,DriversGams!$B$61:$AN$61,0))</f>
        <v>0.30421936747090661</v>
      </c>
      <c r="Q70" s="24">
        <f>INDEX(DriversGams!$B63:$AN63,1,MATCH(Drivers!Q$3,DriversGams!$B$61:$AN$61,0))</f>
        <v>0.3070477738000873</v>
      </c>
      <c r="R70" s="24">
        <f>INDEX(DriversGams!$B63:$AN63,1,MATCH(Drivers!R$3,DriversGams!$B$61:$AN$61,0))</f>
        <v>0.30914696468461722</v>
      </c>
      <c r="S70" s="24">
        <f>INDEX(DriversGams!$B63:$AN63,1,MATCH(Drivers!S$3,DriversGams!$B$61:$AN$61,0))</f>
        <v>0.31170578275139682</v>
      </c>
      <c r="T70" s="24">
        <f>INDEX(DriversGams!$B63:$AN63,1,MATCH(Drivers!T$3,DriversGams!$B$61:$AN$61,0))</f>
        <v>0.31294500542573173</v>
      </c>
      <c r="U70" s="24">
        <f>INDEX(DriversGams!$B63:$AN63,1,MATCH(Drivers!U$3,DriversGams!$B$61:$AN$61,0))</f>
        <v>0.31497558101650308</v>
      </c>
      <c r="V70" s="24">
        <f>INDEX(DriversGams!$B63:$AN63,1,MATCH(Drivers!V$3,DriversGams!$B$61:$AN$61,0))</f>
        <v>0.31731753314797673</v>
      </c>
      <c r="W70" s="24">
        <f>INDEX(DriversGams!$B63:$AN63,1,MATCH(Drivers!W$3,DriversGams!$B$61:$AN$61,0))</f>
        <v>0.3196456230166535</v>
      </c>
      <c r="X70" s="24">
        <f>INDEX(DriversGams!$B63:$AN63,1,MATCH(Drivers!X$3,DriversGams!$B$61:$AN$61,0))</f>
        <v>0.32217339889883084</v>
      </c>
      <c r="Y70" s="24">
        <f>INDEX(DriversGams!$B63:$AN63,1,MATCH(Drivers!Y$3,DriversGams!$B$61:$AN$61,0))</f>
        <v>0.32503533230507353</v>
      </c>
      <c r="Z70" s="24">
        <f>INDEX(DriversGams!$B63:$AN63,1,MATCH(Drivers!Z$3,DriversGams!$B$61:$AN$61,0))</f>
        <v>0.32904250381529809</v>
      </c>
      <c r="AA70" s="24">
        <f>INDEX(DriversGams!$B63:$AN63,1,MATCH(Drivers!AA$3,DriversGams!$B$61:$AN$61,0))</f>
        <v>0.33090108036491855</v>
      </c>
      <c r="AB70" s="24">
        <f>INDEX(DriversGams!$B63:$AN63,1,MATCH(Drivers!AB$3,DriversGams!$B$61:$AN$61,0))</f>
        <v>0.33225620198565176</v>
      </c>
      <c r="AC70" s="24">
        <f>INDEX(DriversGams!$B63:$AN63,1,MATCH(Drivers!AC$3,DriversGams!$B$61:$AN$61,0))</f>
        <v>0.33492077646619706</v>
      </c>
      <c r="AD70" s="24">
        <f>INDEX(DriversGams!$B63:$AN63,1,MATCH(Drivers!AD$3,DriversGams!$B$61:$AN$61,0))</f>
        <v>0.33639906330487868</v>
      </c>
      <c r="AE70" s="24">
        <f>INDEX(DriversGams!$B63:$AN63,1,MATCH(Drivers!AE$3,DriversGams!$B$61:$AN$61,0))</f>
        <v>0.33898899417672279</v>
      </c>
      <c r="AF70" s="24">
        <f>INDEX(DriversGams!$B63:$AN63,1,MATCH(Drivers!AF$3,DriversGams!$B$61:$AN$61,0))</f>
        <v>0.3483206141073999</v>
      </c>
      <c r="AG70" s="24">
        <f>INDEX(DriversGams!$B63:$AN63,1,MATCH(Drivers!AG$3,DriversGams!$B$61:$AN$61,0))</f>
        <v>0.35654771264935237</v>
      </c>
      <c r="AH70" s="126"/>
      <c r="AI70" s="126"/>
      <c r="AJ70" s="126"/>
      <c r="AK70" s="126"/>
      <c r="AL70" s="126"/>
      <c r="AM70" s="126"/>
    </row>
    <row r="71" spans="1:39" s="337" customFormat="1">
      <c r="A71" s="337" t="s">
        <v>398</v>
      </c>
      <c r="B71" s="337">
        <f t="shared" si="83"/>
        <v>25</v>
      </c>
      <c r="C71" s="333">
        <v>0.19999999999999996</v>
      </c>
      <c r="D71" s="333">
        <v>0.19999999999999996</v>
      </c>
      <c r="E71" s="333">
        <v>0.19999999999999996</v>
      </c>
      <c r="F71" s="333">
        <v>0.19999999999999996</v>
      </c>
      <c r="G71" s="333">
        <v>0.19999999999999996</v>
      </c>
      <c r="H71" s="333">
        <v>0.19999999999999996</v>
      </c>
      <c r="I71" s="333">
        <v>0.19999999999999996</v>
      </c>
      <c r="J71" s="24">
        <f>INDEX(DriversGams!$B64:$AN64,1,MATCH(Drivers!J$3,DriversGams!$B$61:$AN$61,0))</f>
        <v>0.2</v>
      </c>
      <c r="K71" s="24">
        <f>INDEX(DriversGams!$B64:$AN64,1,MATCH(Drivers!K$3,DriversGams!$B$61:$AN$61,0))</f>
        <v>0.2</v>
      </c>
      <c r="L71" s="24">
        <f>INDEX(DriversGams!$B64:$AN64,1,MATCH(Drivers!L$3,DriversGams!$B$61:$AN$61,0))</f>
        <v>0.19999999999999998</v>
      </c>
      <c r="M71" s="24">
        <f>INDEX(DriversGams!$B64:$AN64,1,MATCH(Drivers!M$3,DriversGams!$B$61:$AN$61,0))</f>
        <v>0.2</v>
      </c>
      <c r="N71" s="24">
        <f>INDEX(DriversGams!$B64:$AN64,1,MATCH(Drivers!N$3,DriversGams!$B$61:$AN$61,0))</f>
        <v>0.19999999999999998</v>
      </c>
      <c r="O71" s="24">
        <f>INDEX(DriversGams!$B64:$AN64,1,MATCH(Drivers!O$3,DriversGams!$B$61:$AN$61,0))</f>
        <v>0.20291157249668659</v>
      </c>
      <c r="P71" s="24">
        <f>INDEX(DriversGams!$B64:$AN64,1,MATCH(Drivers!P$3,DriversGams!$B$61:$AN$61,0))</f>
        <v>0.2084037878096027</v>
      </c>
      <c r="Q71" s="24">
        <f>INDEX(DriversGams!$B64:$AN64,1,MATCH(Drivers!Q$3,DriversGams!$B$61:$AN$61,0))</f>
        <v>0.21271642139318786</v>
      </c>
      <c r="R71" s="24">
        <f>INDEX(DriversGams!$B64:$AN64,1,MATCH(Drivers!R$3,DriversGams!$B$61:$AN$61,0))</f>
        <v>0.21700561509193195</v>
      </c>
      <c r="S71" s="24">
        <f>INDEX(DriversGams!$B64:$AN64,1,MATCH(Drivers!S$3,DriversGams!$B$61:$AN$61,0))</f>
        <v>0.21829868451877063</v>
      </c>
      <c r="T71" s="24">
        <f>INDEX(DriversGams!$B64:$AN64,1,MATCH(Drivers!T$3,DriversGams!$B$61:$AN$61,0))</f>
        <v>0.22297723187820329</v>
      </c>
      <c r="U71" s="24">
        <f>INDEX(DriversGams!$B64:$AN64,1,MATCH(Drivers!U$3,DriversGams!$B$61:$AN$61,0))</f>
        <v>0.22940202769103341</v>
      </c>
      <c r="V71" s="24">
        <f>INDEX(DriversGams!$B64:$AN64,1,MATCH(Drivers!V$3,DriversGams!$B$61:$AN$61,0))</f>
        <v>0.23618062150456712</v>
      </c>
      <c r="W71" s="24">
        <f>INDEX(DriversGams!$B64:$AN64,1,MATCH(Drivers!W$3,DriversGams!$B$61:$AN$61,0))</f>
        <v>0.24382857257249976</v>
      </c>
      <c r="X71" s="24">
        <f>INDEX(DriversGams!$B64:$AN64,1,MATCH(Drivers!X$3,DriversGams!$B$61:$AN$61,0))</f>
        <v>0.25254781650237512</v>
      </c>
      <c r="Y71" s="24">
        <f>INDEX(DriversGams!$B64:$AN64,1,MATCH(Drivers!Y$3,DriversGams!$B$61:$AN$61,0))</f>
        <v>0.26128523155971167</v>
      </c>
      <c r="Z71" s="24">
        <f>INDEX(DriversGams!$B64:$AN64,1,MATCH(Drivers!Z$3,DriversGams!$B$61:$AN$61,0))</f>
        <v>0.26549481991220097</v>
      </c>
      <c r="AA71" s="24">
        <f>INDEX(DriversGams!$B64:$AN64,1,MATCH(Drivers!AA$3,DriversGams!$B$61:$AN$61,0))</f>
        <v>0.26970681973150024</v>
      </c>
      <c r="AB71" s="24">
        <f>INDEX(DriversGams!$B64:$AN64,1,MATCH(Drivers!AB$3,DriversGams!$B$61:$AN$61,0))</f>
        <v>0.27713784323490753</v>
      </c>
      <c r="AC71" s="24">
        <f>INDEX(DriversGams!$B64:$AN64,1,MATCH(Drivers!AC$3,DriversGams!$B$61:$AN$61,0))</f>
        <v>0.28329205148072351</v>
      </c>
      <c r="AD71" s="24">
        <f>INDEX(DriversGams!$B64:$AN64,1,MATCH(Drivers!AD$3,DriversGams!$B$61:$AN$61,0))</f>
        <v>0.29024435969142243</v>
      </c>
      <c r="AE71" s="24">
        <f>INDEX(DriversGams!$B64:$AN64,1,MATCH(Drivers!AE$3,DriversGams!$B$61:$AN$61,0))</f>
        <v>0.29633163859954381</v>
      </c>
      <c r="AF71" s="24">
        <f>INDEX(DriversGams!$B64:$AN64,1,MATCH(Drivers!AF$3,DriversGams!$B$61:$AN$61,0))</f>
        <v>0.32504104596399513</v>
      </c>
      <c r="AG71" s="24">
        <f>INDEX(DriversGams!$B64:$AN64,1,MATCH(Drivers!AG$3,DriversGams!$B$61:$AN$61,0))</f>
        <v>0.34176504556081494</v>
      </c>
      <c r="AH71" s="126"/>
      <c r="AI71" s="126"/>
      <c r="AJ71" s="126"/>
      <c r="AK71" s="126"/>
      <c r="AL71" s="126"/>
      <c r="AM71" s="126"/>
    </row>
    <row r="72" spans="1:39" s="337" customFormat="1">
      <c r="A72" s="337" t="s">
        <v>399</v>
      </c>
      <c r="B72" s="337">
        <f t="shared" si="83"/>
        <v>26</v>
      </c>
      <c r="C72" s="330">
        <f>C69*C$68</f>
        <v>26.162716441035041</v>
      </c>
      <c r="D72" s="330">
        <f t="shared" ref="D72:I72" si="107">D69*D$68</f>
        <v>26.552193229211671</v>
      </c>
      <c r="E72" s="330">
        <f t="shared" si="107"/>
        <v>26.956182845714636</v>
      </c>
      <c r="F72" s="330">
        <f t="shared" si="107"/>
        <v>27.375245728660555</v>
      </c>
      <c r="G72" s="330">
        <f t="shared" si="107"/>
        <v>27.809970234912413</v>
      </c>
      <c r="H72" s="330">
        <f t="shared" si="107"/>
        <v>28.260974020824047</v>
      </c>
      <c r="I72" s="330">
        <f t="shared" si="107"/>
        <v>28.718000308649827</v>
      </c>
      <c r="J72" s="10">
        <f t="shared" ref="J72:K72" si="108">J69*J$30</f>
        <v>29.182417460909722</v>
      </c>
      <c r="K72" s="10">
        <f t="shared" si="108"/>
        <v>30.486136073531078</v>
      </c>
      <c r="L72" s="10">
        <f t="shared" ref="L72:L74" si="109">L69*L$30</f>
        <v>31.307607825442144</v>
      </c>
      <c r="M72" s="10">
        <f t="shared" ref="M72:AG72" si="110">M69*M$30</f>
        <v>31.019237445954008</v>
      </c>
      <c r="N72" s="10">
        <f t="shared" si="110"/>
        <v>30.889444916133222</v>
      </c>
      <c r="O72" s="10">
        <f t="shared" si="110"/>
        <v>30.767068877880462</v>
      </c>
      <c r="P72" s="10">
        <f t="shared" si="110"/>
        <v>30.608572993081566</v>
      </c>
      <c r="Q72" s="10">
        <f t="shared" si="110"/>
        <v>30.45706635621773</v>
      </c>
      <c r="R72" s="10">
        <f t="shared" si="110"/>
        <v>30.347812751253432</v>
      </c>
      <c r="S72" s="10">
        <f t="shared" si="110"/>
        <v>30.397505624631386</v>
      </c>
      <c r="T72" s="10">
        <f t="shared" si="110"/>
        <v>30.310305833401944</v>
      </c>
      <c r="U72" s="10">
        <f t="shared" si="110"/>
        <v>30.051071446100934</v>
      </c>
      <c r="V72" s="10">
        <f t="shared" si="110"/>
        <v>29.700846066267385</v>
      </c>
      <c r="W72" s="10">
        <f t="shared" si="110"/>
        <v>29.285061807177946</v>
      </c>
      <c r="X72" s="10">
        <f t="shared" si="110"/>
        <v>28.774024072065806</v>
      </c>
      <c r="Y72" s="10">
        <f t="shared" si="110"/>
        <v>28.228089006631254</v>
      </c>
      <c r="Z72" s="10">
        <f t="shared" si="110"/>
        <v>27.903526187293014</v>
      </c>
      <c r="AA72" s="10">
        <f t="shared" si="110"/>
        <v>27.686982852572903</v>
      </c>
      <c r="AB72" s="10">
        <f t="shared" si="110"/>
        <v>27.276144140067753</v>
      </c>
      <c r="AC72" s="10">
        <f t="shared" si="110"/>
        <v>26.855510014554163</v>
      </c>
      <c r="AD72" s="10">
        <f t="shared" si="110"/>
        <v>26.454760490599124</v>
      </c>
      <c r="AE72" s="10">
        <f t="shared" si="110"/>
        <v>26.029101427480331</v>
      </c>
      <c r="AF72" s="10">
        <f t="shared" si="110"/>
        <v>24.046966291737558</v>
      </c>
      <c r="AG72" s="10">
        <f t="shared" si="110"/>
        <v>22.782789671945576</v>
      </c>
      <c r="AH72" s="10"/>
      <c r="AI72" s="10"/>
      <c r="AJ72" s="10"/>
      <c r="AK72" s="10"/>
      <c r="AL72" s="10"/>
      <c r="AM72" s="10"/>
    </row>
    <row r="73" spans="1:39" s="337" customFormat="1">
      <c r="A73" s="337" t="s">
        <v>400</v>
      </c>
      <c r="B73" s="337">
        <f t="shared" si="83"/>
        <v>27</v>
      </c>
      <c r="C73" s="330">
        <f t="shared" ref="C73:I74" si="111">C70*C$68</f>
        <v>15.697629864621025</v>
      </c>
      <c r="D73" s="330">
        <f t="shared" si="111"/>
        <v>15.931315937527001</v>
      </c>
      <c r="E73" s="330">
        <f t="shared" si="111"/>
        <v>16.173709707428781</v>
      </c>
      <c r="F73" s="330">
        <f t="shared" si="111"/>
        <v>16.425147437196333</v>
      </c>
      <c r="G73" s="330">
        <f t="shared" si="111"/>
        <v>16.685982140947448</v>
      </c>
      <c r="H73" s="330">
        <f t="shared" si="111"/>
        <v>16.956584412494429</v>
      </c>
      <c r="I73" s="330">
        <f t="shared" si="111"/>
        <v>17.230800185189896</v>
      </c>
      <c r="J73" s="10">
        <f t="shared" ref="J73:K73" si="112">J70*J$30</f>
        <v>17.509450476545833</v>
      </c>
      <c r="K73" s="10">
        <f t="shared" si="112"/>
        <v>16.960815926468928</v>
      </c>
      <c r="L73" s="10">
        <f t="shared" si="109"/>
        <v>16.685656533921268</v>
      </c>
      <c r="M73" s="10">
        <f t="shared" ref="M73:AG73" si="113">M70*M$30</f>
        <v>17.526629607165493</v>
      </c>
      <c r="N73" s="10">
        <f t="shared" si="113"/>
        <v>18.215387593126273</v>
      </c>
      <c r="O73" s="10">
        <f t="shared" si="113"/>
        <v>18.722392002856914</v>
      </c>
      <c r="P73" s="10">
        <f t="shared" si="113"/>
        <v>19.1057921935165</v>
      </c>
      <c r="Q73" s="10">
        <f t="shared" si="113"/>
        <v>19.473296925292551</v>
      </c>
      <c r="R73" s="10">
        <f t="shared" si="113"/>
        <v>19.799483539327721</v>
      </c>
      <c r="S73" s="10">
        <f t="shared" si="113"/>
        <v>20.159932647407253</v>
      </c>
      <c r="T73" s="10">
        <f t="shared" si="113"/>
        <v>20.439373712680567</v>
      </c>
      <c r="U73" s="10">
        <f t="shared" si="113"/>
        <v>20.774557769326769</v>
      </c>
      <c r="V73" s="10">
        <f t="shared" si="113"/>
        <v>21.10763774967554</v>
      </c>
      <c r="W73" s="10">
        <f t="shared" si="113"/>
        <v>21.443959857242298</v>
      </c>
      <c r="X73" s="10">
        <f t="shared" si="113"/>
        <v>21.797995740699132</v>
      </c>
      <c r="Y73" s="10">
        <f t="shared" si="113"/>
        <v>22.179314438072794</v>
      </c>
      <c r="Z73" s="10">
        <f t="shared" si="113"/>
        <v>22.64436817304491</v>
      </c>
      <c r="AA73" s="10">
        <f t="shared" si="113"/>
        <v>22.938992884869524</v>
      </c>
      <c r="AB73" s="10">
        <f t="shared" si="113"/>
        <v>23.201561435256206</v>
      </c>
      <c r="AC73" s="10">
        <f t="shared" si="113"/>
        <v>23.558854055001405</v>
      </c>
      <c r="AD73" s="10">
        <f t="shared" si="113"/>
        <v>23.836078422436071</v>
      </c>
      <c r="AE73" s="10">
        <f t="shared" si="113"/>
        <v>24.195443189995807</v>
      </c>
      <c r="AF73" s="10">
        <f t="shared" si="113"/>
        <v>25.643205473027965</v>
      </c>
      <c r="AG73" s="10">
        <f t="shared" si="113"/>
        <v>26.925737718011938</v>
      </c>
      <c r="AH73" s="10"/>
      <c r="AI73" s="10"/>
      <c r="AJ73" s="10"/>
      <c r="AK73" s="10"/>
      <c r="AL73" s="10"/>
      <c r="AM73" s="10"/>
    </row>
    <row r="74" spans="1:39" s="337" customFormat="1">
      <c r="A74" s="337" t="s">
        <v>401</v>
      </c>
      <c r="B74" s="337">
        <f t="shared" si="83"/>
        <v>28</v>
      </c>
      <c r="C74" s="330">
        <f t="shared" si="111"/>
        <v>10.465086576414015</v>
      </c>
      <c r="D74" s="330">
        <f t="shared" si="111"/>
        <v>10.620877291684666</v>
      </c>
      <c r="E74" s="330">
        <f t="shared" si="111"/>
        <v>10.782473138285852</v>
      </c>
      <c r="F74" s="330">
        <f t="shared" si="111"/>
        <v>10.95009829146422</v>
      </c>
      <c r="G74" s="330">
        <f t="shared" si="111"/>
        <v>11.123988093964963</v>
      </c>
      <c r="H74" s="330">
        <f t="shared" si="111"/>
        <v>11.304389608329616</v>
      </c>
      <c r="I74" s="330">
        <f t="shared" si="111"/>
        <v>11.487200123459928</v>
      </c>
      <c r="J74" s="10">
        <f t="shared" ref="J74:K74" si="114">J71*J$30</f>
        <v>11.672966984363889</v>
      </c>
      <c r="K74" s="10">
        <f t="shared" si="114"/>
        <v>11.861738000000003</v>
      </c>
      <c r="L74" s="10">
        <f t="shared" si="109"/>
        <v>11.998316089840852</v>
      </c>
      <c r="M74" s="10">
        <f t="shared" ref="M74:AG74" si="115">M71*M$30</f>
        <v>12.136466763279877</v>
      </c>
      <c r="N74" s="10">
        <f t="shared" si="115"/>
        <v>12.276208127314872</v>
      </c>
      <c r="O74" s="10">
        <f t="shared" si="115"/>
        <v>12.598331606416322</v>
      </c>
      <c r="P74" s="10">
        <f t="shared" si="115"/>
        <v>13.08831681340196</v>
      </c>
      <c r="Q74" s="10">
        <f t="shared" si="115"/>
        <v>13.490702060494868</v>
      </c>
      <c r="R74" s="10">
        <f t="shared" si="115"/>
        <v>13.898241272844647</v>
      </c>
      <c r="S74" s="10">
        <f t="shared" si="115"/>
        <v>14.118720346057806</v>
      </c>
      <c r="T74" s="10">
        <f t="shared" si="115"/>
        <v>14.563309504101415</v>
      </c>
      <c r="U74" s="10">
        <f t="shared" si="115"/>
        <v>15.130460784572293</v>
      </c>
      <c r="V74" s="10">
        <f t="shared" si="115"/>
        <v>15.710493374744736</v>
      </c>
      <c r="W74" s="10">
        <f t="shared" si="115"/>
        <v>16.357646549162862</v>
      </c>
      <c r="X74" s="10">
        <f t="shared" si="115"/>
        <v>17.087184253130516</v>
      </c>
      <c r="Y74" s="10">
        <f t="shared" si="115"/>
        <v>17.829222650011115</v>
      </c>
      <c r="Z74" s="10">
        <f t="shared" si="115"/>
        <v>18.271081639662082</v>
      </c>
      <c r="AA74" s="10">
        <f t="shared" si="115"/>
        <v>18.696834751941122</v>
      </c>
      <c r="AB74" s="10">
        <f t="shared" si="115"/>
        <v>19.352628054560096</v>
      </c>
      <c r="AC74" s="10">
        <f t="shared" si="115"/>
        <v>19.927208357137882</v>
      </c>
      <c r="AD74" s="10">
        <f t="shared" si="115"/>
        <v>20.565715169677624</v>
      </c>
      <c r="AE74" s="10">
        <f t="shared" si="115"/>
        <v>21.15076138252385</v>
      </c>
      <c r="AF74" s="10">
        <f t="shared" si="115"/>
        <v>23.929374235234445</v>
      </c>
      <c r="AG74" s="10">
        <f t="shared" si="115"/>
        <v>25.809381610042472</v>
      </c>
      <c r="AH74" s="10"/>
      <c r="AI74" s="10"/>
      <c r="AJ74" s="10"/>
      <c r="AK74" s="10"/>
      <c r="AL74" s="10"/>
      <c r="AM74" s="10"/>
    </row>
    <row r="75" spans="1:39" s="337" customFormat="1">
      <c r="A75" s="337" t="s">
        <v>402</v>
      </c>
      <c r="B75" s="337">
        <f t="shared" si="83"/>
        <v>29</v>
      </c>
      <c r="C75" s="334">
        <v>0.33936777226430637</v>
      </c>
      <c r="D75" s="333">
        <v>0.34922378908645002</v>
      </c>
      <c r="E75" s="333">
        <v>0.35473666462293074</v>
      </c>
      <c r="F75" s="333">
        <v>0.35856192519926422</v>
      </c>
      <c r="G75" s="333">
        <v>0.35979950950337214</v>
      </c>
      <c r="H75" s="333">
        <v>0.36519987737584303</v>
      </c>
      <c r="I75" s="333">
        <v>0.36857510729613735</v>
      </c>
      <c r="J75" s="337">
        <f>INDEX(DriversGams!$A72:$AN72,1,MATCH(Drivers!J$3,DriversGams!$A$71:$AN$71,0))</f>
        <v>0.36701464590141364</v>
      </c>
      <c r="K75" s="337">
        <f>INDEX(DriversGams!$A72:$AN72,1,MATCH(Drivers!K$3,DriversGams!$A$71:$AN$71,0))</f>
        <v>0.3413138363414181</v>
      </c>
      <c r="L75" s="213">
        <f>(K75+M75)/2</f>
        <v>0.35003838399044468</v>
      </c>
      <c r="M75" s="337">
        <f>INDEX(DriversGams!$A72:$AN72,1,MATCH(Drivers!M$3,DriversGams!$A$71:$AN$71,0))</f>
        <v>0.35876293163947126</v>
      </c>
      <c r="N75" s="337">
        <f>INDEX(DriversGams!$A72:$AN72,1,MATCH(Drivers!N$3,DriversGams!$A$71:$AN$71,0))</f>
        <v>0.36267004770102779</v>
      </c>
      <c r="O75" s="337">
        <f>INDEX(DriversGams!$A72:$AN72,1,MATCH(Drivers!O$3,DriversGams!$A$71:$AN$71,0))</f>
        <v>0.42721434101447553</v>
      </c>
      <c r="P75" s="213">
        <f>(O75+Q75)/2</f>
        <v>0.43179122871674347</v>
      </c>
      <c r="Q75" s="337">
        <f>INDEX(DriversGams!$A72:$AN72,1,MATCH(Drivers!Q$3,DriversGams!$A$71:$AN$71,0))</f>
        <v>0.43636811641901146</v>
      </c>
      <c r="R75" s="337">
        <f>INDEX(DriversGams!$A72:$AN72,1,MATCH(Drivers!R$3,DriversGams!$A$71:$AN$71,0))</f>
        <v>0.44059697055994584</v>
      </c>
      <c r="S75" s="337">
        <f>INDEX(DriversGams!$A72:$AN72,1,MATCH(Drivers!S$3,DriversGams!$A$71:$AN$71,0))</f>
        <v>0.44170328814566662</v>
      </c>
      <c r="T75" s="337">
        <f>INDEX(DriversGams!$A72:$AN72,1,MATCH(Drivers!T$3,DriversGams!$A$71:$AN$71,0))</f>
        <v>0.44743229604215184</v>
      </c>
      <c r="U75" s="337">
        <f>INDEX(DriversGams!$A72:$AN72,1,MATCH(Drivers!U$3,DriversGams!$A$71:$AN$71,0))</f>
        <v>0.45484554210132133</v>
      </c>
      <c r="V75" s="337">
        <f>INDEX(DriversGams!$A72:$AN72,1,MATCH(Drivers!V$3,DriversGams!$A$71:$AN$71,0))</f>
        <v>0.46289915599087045</v>
      </c>
      <c r="W75" s="337">
        <f>INDEX(DriversGams!$A72:$AN72,1,MATCH(Drivers!W$3,DriversGams!$A$71:$AN$71,0))</f>
        <v>0.4726232030021123</v>
      </c>
      <c r="X75" s="337">
        <f>INDEX(DriversGams!$A72:$AN72,1,MATCH(Drivers!X$3,DriversGams!$A$71:$AN$71,0))</f>
        <v>0.48421588746891703</v>
      </c>
      <c r="Y75" s="337">
        <f>INDEX(DriversGams!$A72:$AN72,1,MATCH(Drivers!Y$3,DriversGams!$A$71:$AN$71,0))</f>
        <v>0.49614789349276039</v>
      </c>
      <c r="Z75" s="337">
        <f>INDEX(DriversGams!$A72:$AN72,1,MATCH(Drivers!Z$3,DriversGams!$A$71:$AN$71,0))</f>
        <v>0.50036087245581906</v>
      </c>
      <c r="AA75" s="337">
        <f>INDEX(DriversGams!$A72:$AN72,1,MATCH(Drivers!AA$3,DriversGams!$A$71:$AN$71,0))</f>
        <v>0.50653265059952812</v>
      </c>
      <c r="AB75" s="337">
        <f>INDEX(DriversGams!$A72:$AN72,1,MATCH(Drivers!AB$3,DriversGams!$A$71:$AN$71,0))</f>
        <v>0.51843148376447468</v>
      </c>
      <c r="AC75" s="337">
        <f>INDEX(DriversGams!$A72:$AN72,1,MATCH(Drivers!AC$3,DriversGams!$A$71:$AN$71,0))</f>
        <v>0.52741963557958393</v>
      </c>
      <c r="AD75" s="337">
        <f>INDEX(DriversGams!$A72:$AN72,1,MATCH(Drivers!AD$3,DriversGams!$A$71:$AN$71,0))</f>
        <v>0.53966467654649986</v>
      </c>
      <c r="AE75" s="337">
        <f>INDEX(DriversGams!$A72:$AN72,1,MATCH(Drivers!AE$3,DriversGams!$A$71:$AN$71,0))</f>
        <v>0.54929149266386168</v>
      </c>
      <c r="AF75" s="337">
        <f>INDEX(DriversGams!$A72:$AN72,1,MATCH(Drivers!AF$3,DriversGams!$A$71:$AN$71,0))</f>
        <v>0.6638030759267235</v>
      </c>
      <c r="AG75" s="337">
        <f>INDEX(DriversGams!$A72:$AN72,1,MATCH(Drivers!AG$3,DriversGams!$A$71:$AN$71,0))</f>
        <v>0.70021921595072234</v>
      </c>
      <c r="AH75" s="126"/>
      <c r="AI75" s="126"/>
      <c r="AJ75" s="126"/>
      <c r="AK75" s="126"/>
      <c r="AL75" s="126"/>
      <c r="AM75" s="126"/>
    </row>
    <row r="76" spans="1:39" s="337" customFormat="1">
      <c r="A76" s="337" t="s">
        <v>279</v>
      </c>
      <c r="C76" s="109"/>
      <c r="D76" s="340">
        <f>(D75/C75)^(1/(D$5-C$5))-1</f>
        <v>2.9042288713459818E-2</v>
      </c>
      <c r="E76" s="340">
        <f t="shared" ref="E76" si="116">(E75/D75)^(1/(E$5-D$5))-1</f>
        <v>1.5786082474226859E-2</v>
      </c>
      <c r="F76" s="340">
        <f t="shared" ref="F76" si="117">(F75/E75)^(1/(F$5-E$5))-1</f>
        <v>1.0783380907072537E-2</v>
      </c>
      <c r="G76" s="340">
        <f t="shared" ref="G76" si="118">(G75/F75)^(1/(G$5-F$5))-1</f>
        <v>3.4515218073423171E-3</v>
      </c>
      <c r="H76" s="340">
        <f t="shared" ref="H76" si="119">(H75/G75)^(1/(H$5-G$5))-1</f>
        <v>1.5009380863039379E-2</v>
      </c>
      <c r="I76" s="340">
        <f t="shared" ref="I76" si="120">(I75/H75)^(1/(I$5-H$5))-1</f>
        <v>9.2421441774492852E-3</v>
      </c>
      <c r="J76" s="109">
        <f t="shared" ref="J76" si="121">(J75/I75)^(1/(J$5-I$5))-1</f>
        <v>-4.2337677282962005E-3</v>
      </c>
      <c r="K76" s="109">
        <f t="shared" ref="K76" si="122">(K75/J75)^(1/(K$5-J$5))-1</f>
        <v>-7.0026659281872905E-2</v>
      </c>
      <c r="L76" s="109">
        <f t="shared" ref="L76" si="123">(L75/K75)^(1/(L$5-K$5))-1</f>
        <v>2.5561658274818377E-2</v>
      </c>
      <c r="M76" s="109">
        <f t="shared" ref="M76" si="124">(M75/L75)^(1/(M$5-L$5))-1</f>
        <v>2.4924545558594247E-2</v>
      </c>
      <c r="N76" s="109">
        <f t="shared" ref="N76" si="125">(N75/M75)^(1/(N$5-M$5))-1</f>
        <v>1.0890523287068188E-2</v>
      </c>
      <c r="O76" s="109">
        <f t="shared" ref="O76" si="126">(O75/N75)^(1/(O$5-N$5))-1</f>
        <v>0.17796973784461989</v>
      </c>
      <c r="P76" s="109">
        <f t="shared" ref="P76" si="127">(P75/O75)^(1/(P$5-O$5))-1</f>
        <v>1.0713328797435695E-2</v>
      </c>
      <c r="Q76" s="109">
        <f t="shared" ref="Q76" si="128">(Q75/P75)^(1/(Q$5-P$5))-1</f>
        <v>1.0599769976500584E-2</v>
      </c>
      <c r="R76" s="109">
        <f t="shared" ref="R76" si="129">(R75/Q75)^(1/(R$5-Q$5))-1</f>
        <v>9.6910245772259263E-3</v>
      </c>
      <c r="S76" s="109">
        <f t="shared" ref="S76" si="130">(S75/R75)^(1/(S$5-R$5))-1</f>
        <v>2.510951412840523E-3</v>
      </c>
      <c r="T76" s="109">
        <f t="shared" ref="T76" si="131">(T75/S75)^(1/(T$5-S$5))-1</f>
        <v>1.2970263183994968E-2</v>
      </c>
      <c r="U76" s="109">
        <f t="shared" ref="U76" si="132">(U75/T75)^(1/(U$5-T$5))-1</f>
        <v>1.6568419679904078E-2</v>
      </c>
      <c r="V76" s="109">
        <f t="shared" ref="V76" si="133">(V75/U75)^(1/(V$5-U$5))-1</f>
        <v>1.7706261014107216E-2</v>
      </c>
      <c r="W76" s="109">
        <f t="shared" ref="W76" si="134">(W75/V75)^(1/(W$5-V$5))-1</f>
        <v>2.1006836770801174E-2</v>
      </c>
      <c r="X76" s="109">
        <f t="shared" ref="X76" si="135">(X75/W75)^(1/(X$5-W$5))-1</f>
        <v>2.4528386234885957E-2</v>
      </c>
      <c r="Y76" s="109">
        <f t="shared" ref="Y76" si="136">(Y75/X75)^(1/(Y$5-X$5))-1</f>
        <v>2.464191351963696E-2</v>
      </c>
      <c r="Z76" s="109">
        <f t="shared" ref="Z76" si="137">(Z75/Y75)^(1/(Z$5-Y$5))-1</f>
        <v>8.4913773056665143E-3</v>
      </c>
      <c r="AA76" s="109">
        <f t="shared" ref="AA76" si="138">(AA75/Z75)^(1/(AA$5-Z$5))-1</f>
        <v>1.2334653813791174E-2</v>
      </c>
      <c r="AB76" s="109">
        <f t="shared" ref="AB76" si="139">(AB75/AA75)^(1/(AB$5-AA$5))-1</f>
        <v>2.3490752572145501E-2</v>
      </c>
      <c r="AC76" s="109">
        <f t="shared" ref="AC76" si="140">(AC75/AB75)^(1/(AC$5-AB$5))-1</f>
        <v>1.7337202883288994E-2</v>
      </c>
      <c r="AD76" s="109">
        <f t="shared" ref="AD76" si="141">(AD75/AC75)^(1/(AD$5-AC$5))-1</f>
        <v>2.3216884887988343E-2</v>
      </c>
      <c r="AE76" s="109">
        <f t="shared" ref="AE76" si="142">(AE75/AD75)^(1/(AE$5-AD$5))-1</f>
        <v>1.783851442522999E-2</v>
      </c>
      <c r="AF76" s="109">
        <f t="shared" ref="AF76" si="143">(AF75/AE75)^(1/(AF$5-AE$5))-1</f>
        <v>3.8597511167779874E-2</v>
      </c>
      <c r="AG76" s="109">
        <f t="shared" ref="AG76" si="144">(AG75/AF75)^(1/(AG$5-AF$5))-1</f>
        <v>1.0738835494410459E-2</v>
      </c>
      <c r="AH76" s="109"/>
      <c r="AI76" s="109"/>
      <c r="AJ76" s="109"/>
      <c r="AK76" s="109"/>
      <c r="AL76" s="109"/>
      <c r="AM76" s="109"/>
    </row>
    <row r="78" spans="1:39">
      <c r="A78" s="337" t="s">
        <v>655</v>
      </c>
      <c r="L78">
        <f>L69/K69</f>
        <v>1.0152559172772244</v>
      </c>
      <c r="M78" s="337">
        <f t="shared" ref="M78:AG80" si="145">M69/L69</f>
        <v>0.97951087113790347</v>
      </c>
      <c r="N78" s="337">
        <f t="shared" si="145"/>
        <v>0.98448026582543435</v>
      </c>
      <c r="O78" s="337">
        <f t="shared" si="145"/>
        <v>0.98470024923070409</v>
      </c>
      <c r="P78" s="337">
        <f t="shared" si="145"/>
        <v>0.98352405677950583</v>
      </c>
      <c r="Q78" s="337">
        <f t="shared" si="145"/>
        <v>0.98534801152304274</v>
      </c>
      <c r="R78" s="337">
        <f t="shared" si="145"/>
        <v>0.9866974004867356</v>
      </c>
      <c r="S78" s="337">
        <f t="shared" si="145"/>
        <v>0.99187103837813029</v>
      </c>
      <c r="T78" s="337">
        <f t="shared" si="145"/>
        <v>0.98740888025169971</v>
      </c>
      <c r="U78" s="337">
        <f t="shared" si="145"/>
        <v>0.98178027028384218</v>
      </c>
      <c r="V78" s="337">
        <f t="shared" si="145"/>
        <v>0.97998222624850584</v>
      </c>
      <c r="W78" s="337">
        <f t="shared" si="145"/>
        <v>0.97765733548347078</v>
      </c>
      <c r="X78" s="337">
        <f t="shared" si="145"/>
        <v>0.97423515471844313</v>
      </c>
      <c r="Y78" s="337">
        <f t="shared" si="145"/>
        <v>0.9727253065903062</v>
      </c>
      <c r="Z78" s="337">
        <f t="shared" si="145"/>
        <v>0.98013737414777335</v>
      </c>
      <c r="AA78" s="337">
        <f t="shared" si="145"/>
        <v>0.9850280266861362</v>
      </c>
      <c r="AB78" s="337">
        <f t="shared" si="145"/>
        <v>0.97800120451490757</v>
      </c>
      <c r="AC78" s="337">
        <f t="shared" si="145"/>
        <v>0.97742281545261933</v>
      </c>
      <c r="AD78" s="337">
        <f t="shared" si="145"/>
        <v>0.97791807670214626</v>
      </c>
      <c r="AE78" s="337">
        <f t="shared" si="145"/>
        <v>0.97675892078933524</v>
      </c>
      <c r="AF78" s="337">
        <f t="shared" si="145"/>
        <v>0.89568637352661096</v>
      </c>
      <c r="AG78" s="337">
        <f t="shared" si="145"/>
        <v>0.92361246342292225</v>
      </c>
    </row>
    <row r="79" spans="1:39">
      <c r="A79" s="337" t="s">
        <v>656</v>
      </c>
      <c r="L79" s="337">
        <f t="shared" ref="L79:AA80" si="146">L70/K70</f>
        <v>0.97257832570930847</v>
      </c>
      <c r="M79" s="337">
        <f t="shared" si="146"/>
        <v>1.0384441337261971</v>
      </c>
      <c r="N79" s="337">
        <f t="shared" si="146"/>
        <v>1.0274673642479513</v>
      </c>
      <c r="O79" s="337">
        <f t="shared" si="146"/>
        <v>1.0161339119127051</v>
      </c>
      <c r="P79" s="337">
        <f t="shared" si="146"/>
        <v>1.0088619528543454</v>
      </c>
      <c r="Q79" s="337">
        <f t="shared" si="146"/>
        <v>1.0092972592530658</v>
      </c>
      <c r="R79" s="337">
        <f t="shared" si="146"/>
        <v>1.0068366914325739</v>
      </c>
      <c r="S79" s="337">
        <f t="shared" si="146"/>
        <v>1.0082770279481477</v>
      </c>
      <c r="T79" s="337">
        <f t="shared" si="146"/>
        <v>1.0039756165682792</v>
      </c>
      <c r="U79" s="337">
        <f t="shared" si="146"/>
        <v>1.0064886020085508</v>
      </c>
      <c r="V79" s="337">
        <f t="shared" si="146"/>
        <v>1.0074353450636255</v>
      </c>
      <c r="W79" s="337">
        <f t="shared" si="146"/>
        <v>1.0073367829554856</v>
      </c>
      <c r="X79" s="337">
        <f t="shared" si="146"/>
        <v>1.0079080572363903</v>
      </c>
      <c r="Y79" s="337">
        <f t="shared" si="146"/>
        <v>1.0088832082848076</v>
      </c>
      <c r="Z79" s="337">
        <f t="shared" si="146"/>
        <v>1.0123284182116654</v>
      </c>
      <c r="AA79" s="337">
        <f t="shared" si="146"/>
        <v>1.0056484391167402</v>
      </c>
      <c r="AB79" s="337">
        <f t="shared" si="145"/>
        <v>1.0040952468914237</v>
      </c>
      <c r="AC79" s="337">
        <f t="shared" si="145"/>
        <v>1.0080196380522655</v>
      </c>
      <c r="AD79" s="337">
        <f t="shared" si="145"/>
        <v>1.0044138403543645</v>
      </c>
      <c r="AE79" s="337">
        <f t="shared" si="145"/>
        <v>1.0076989836012025</v>
      </c>
      <c r="AF79" s="337">
        <f t="shared" si="145"/>
        <v>1.0275277961555658</v>
      </c>
      <c r="AG79" s="337">
        <f t="shared" si="145"/>
        <v>1.0236193271622327</v>
      </c>
    </row>
    <row r="80" spans="1:39">
      <c r="A80" s="337" t="s">
        <v>657</v>
      </c>
      <c r="L80" s="337">
        <f t="shared" si="146"/>
        <v>0.99999999999999989</v>
      </c>
      <c r="M80" s="337">
        <f t="shared" si="145"/>
        <v>1.0000000000000002</v>
      </c>
      <c r="N80" s="337">
        <f t="shared" si="145"/>
        <v>0.99999999999999989</v>
      </c>
      <c r="O80" s="337">
        <f t="shared" si="145"/>
        <v>1.014557862483433</v>
      </c>
      <c r="P80" s="337">
        <f t="shared" si="145"/>
        <v>1.0270670383425557</v>
      </c>
      <c r="Q80" s="337">
        <f t="shared" si="145"/>
        <v>1.0206936429942683</v>
      </c>
      <c r="R80" s="337">
        <f t="shared" si="145"/>
        <v>1.0201639049333944</v>
      </c>
      <c r="S80" s="337">
        <f t="shared" si="145"/>
        <v>1.0059586910978819</v>
      </c>
      <c r="T80" s="337">
        <f t="shared" si="145"/>
        <v>1.021431862357514</v>
      </c>
      <c r="U80" s="337">
        <f t="shared" si="145"/>
        <v>1.0288136854095469</v>
      </c>
      <c r="V80" s="337">
        <f t="shared" si="145"/>
        <v>1.0295489707818248</v>
      </c>
      <c r="W80" s="337">
        <f t="shared" si="145"/>
        <v>1.0323817890697893</v>
      </c>
      <c r="X80" s="337">
        <f t="shared" si="145"/>
        <v>1.0357597300344397</v>
      </c>
      <c r="Y80" s="337">
        <f t="shared" si="145"/>
        <v>1.0345970722627664</v>
      </c>
      <c r="Z80" s="337">
        <f t="shared" si="145"/>
        <v>1.0161110841487697</v>
      </c>
      <c r="AA80" s="337">
        <f t="shared" si="145"/>
        <v>1.0158647156305805</v>
      </c>
      <c r="AB80" s="337">
        <f t="shared" si="145"/>
        <v>1.027552226935919</v>
      </c>
      <c r="AC80" s="337">
        <f t="shared" si="145"/>
        <v>1.0222063077852546</v>
      </c>
      <c r="AD80" s="337">
        <f t="shared" si="145"/>
        <v>1.0245411340500388</v>
      </c>
      <c r="AE80" s="337">
        <f t="shared" si="145"/>
        <v>1.0209729447097375</v>
      </c>
      <c r="AF80" s="337">
        <f t="shared" si="145"/>
        <v>1.0968826936608298</v>
      </c>
      <c r="AG80" s="337">
        <f t="shared" si="145"/>
        <v>1.0514519621582572</v>
      </c>
    </row>
    <row r="81" spans="1:33">
      <c r="A81" s="337" t="s">
        <v>396</v>
      </c>
      <c r="K81" s="24">
        <f>K69</f>
        <v>0.51402477568685256</v>
      </c>
      <c r="L81">
        <f>K81*L78</f>
        <v>0.52186669514317507</v>
      </c>
      <c r="M81" s="337">
        <f t="shared" ref="M81:AG83" si="147">L81*M78</f>
        <v>0.51117410117755013</v>
      </c>
      <c r="N81" s="337">
        <f t="shared" si="147"/>
        <v>0.50324081501035201</v>
      </c>
      <c r="O81" s="337">
        <f t="shared" si="147"/>
        <v>0.49554135596375626</v>
      </c>
      <c r="P81" s="337">
        <f t="shared" si="147"/>
        <v>0.48737684471949072</v>
      </c>
      <c r="Q81" s="337">
        <f t="shared" si="147"/>
        <v>0.48023580480672495</v>
      </c>
      <c r="R81" s="337">
        <f t="shared" si="147"/>
        <v>0.47384742022345089</v>
      </c>
      <c r="S81" s="337">
        <f t="shared" si="147"/>
        <v>0.46999553272983247</v>
      </c>
      <c r="T81" s="337">
        <f t="shared" si="147"/>
        <v>0.46407776269606493</v>
      </c>
      <c r="U81" s="337">
        <f t="shared" si="147"/>
        <v>0.4556223912924634</v>
      </c>
      <c r="V81" s="337">
        <f t="shared" si="147"/>
        <v>0.44650184534745613</v>
      </c>
      <c r="W81" s="337">
        <f t="shared" si="147"/>
        <v>0.43652580441084671</v>
      </c>
      <c r="X81" s="337">
        <f t="shared" si="147"/>
        <v>0.42527878459879409</v>
      </c>
      <c r="Y81" s="337">
        <f t="shared" si="147"/>
        <v>0.4136794361352148</v>
      </c>
      <c r="Z81" s="337">
        <f t="shared" si="147"/>
        <v>0.40546267627250093</v>
      </c>
      <c r="AA81" s="337">
        <f t="shared" si="147"/>
        <v>0.39939209990358127</v>
      </c>
      <c r="AB81" s="337">
        <f t="shared" si="147"/>
        <v>0.39060595477944077</v>
      </c>
      <c r="AC81" s="337">
        <f t="shared" si="147"/>
        <v>0.38178717205307949</v>
      </c>
      <c r="AD81" s="337">
        <f t="shared" si="147"/>
        <v>0.3733565770036989</v>
      </c>
      <c r="AE81" s="337">
        <f t="shared" si="147"/>
        <v>0.36467936722373329</v>
      </c>
      <c r="AF81" s="337">
        <f t="shared" si="147"/>
        <v>0.32663833992860491</v>
      </c>
      <c r="AG81" s="337">
        <f t="shared" si="147"/>
        <v>0.30168724178983264</v>
      </c>
    </row>
    <row r="82" spans="1:33">
      <c r="A82" s="337" t="s">
        <v>397</v>
      </c>
      <c r="K82" s="24">
        <f t="shared" ref="K82:K83" si="148">K70</f>
        <v>0.28597522431314748</v>
      </c>
      <c r="L82" s="337">
        <f t="shared" ref="L82:AA83" si="149">K82*L79</f>
        <v>0.27813330485682491</v>
      </c>
      <c r="M82" s="337">
        <f t="shared" si="149"/>
        <v>0.28882589882244986</v>
      </c>
      <c r="N82" s="337">
        <f t="shared" si="149"/>
        <v>0.29675918498964798</v>
      </c>
      <c r="O82" s="337">
        <f t="shared" si="149"/>
        <v>0.30154707153955712</v>
      </c>
      <c r="P82" s="337">
        <f t="shared" si="149"/>
        <v>0.30421936747090661</v>
      </c>
      <c r="Q82" s="337">
        <f t="shared" si="149"/>
        <v>0.3070477738000873</v>
      </c>
      <c r="R82" s="337">
        <f t="shared" si="149"/>
        <v>0.30914696468461728</v>
      </c>
      <c r="S82" s="337">
        <f t="shared" si="149"/>
        <v>0.31170578275139688</v>
      </c>
      <c r="T82" s="337">
        <f t="shared" si="149"/>
        <v>0.31294500542573178</v>
      </c>
      <c r="U82" s="337">
        <f t="shared" si="149"/>
        <v>0.31497558101650314</v>
      </c>
      <c r="V82" s="337">
        <f t="shared" si="149"/>
        <v>0.31731753314797678</v>
      </c>
      <c r="W82" s="337">
        <f t="shared" si="149"/>
        <v>0.31964562301665356</v>
      </c>
      <c r="X82" s="337">
        <f t="shared" si="149"/>
        <v>0.3221733988988309</v>
      </c>
      <c r="Y82" s="337">
        <f t="shared" si="149"/>
        <v>0.32503533230507364</v>
      </c>
      <c r="Z82" s="337">
        <f t="shared" si="149"/>
        <v>0.32904250381529826</v>
      </c>
      <c r="AA82" s="337">
        <f t="shared" si="149"/>
        <v>0.33090108036491872</v>
      </c>
      <c r="AB82" s="337">
        <f t="shared" si="147"/>
        <v>0.33225620198565192</v>
      </c>
      <c r="AC82" s="337">
        <f t="shared" si="147"/>
        <v>0.33492077646619728</v>
      </c>
      <c r="AD82" s="337">
        <f t="shared" si="147"/>
        <v>0.3363990633048789</v>
      </c>
      <c r="AE82" s="337">
        <f t="shared" si="147"/>
        <v>0.33898899417672301</v>
      </c>
      <c r="AF82" s="337">
        <f t="shared" si="147"/>
        <v>0.34832061410740012</v>
      </c>
      <c r="AG82" s="337">
        <f t="shared" si="147"/>
        <v>0.35654771264935259</v>
      </c>
    </row>
    <row r="83" spans="1:33">
      <c r="A83" s="337" t="s">
        <v>398</v>
      </c>
      <c r="K83" s="24">
        <f t="shared" si="148"/>
        <v>0.2</v>
      </c>
      <c r="L83" s="337">
        <f t="shared" si="149"/>
        <v>0.19999999999999998</v>
      </c>
      <c r="M83" s="337">
        <f t="shared" si="147"/>
        <v>0.20000000000000004</v>
      </c>
      <c r="N83" s="337">
        <f t="shared" si="147"/>
        <v>0.2</v>
      </c>
      <c r="O83" s="337">
        <f t="shared" si="147"/>
        <v>0.20291157249668662</v>
      </c>
      <c r="P83" s="337">
        <f t="shared" si="147"/>
        <v>0.20840378780960273</v>
      </c>
      <c r="Q83" s="337">
        <f t="shared" si="147"/>
        <v>0.21271642139318789</v>
      </c>
      <c r="R83" s="337">
        <f t="shared" si="147"/>
        <v>0.21700561509193197</v>
      </c>
      <c r="S83" s="337">
        <f t="shared" si="147"/>
        <v>0.21829868451877066</v>
      </c>
      <c r="T83" s="337">
        <f t="shared" si="147"/>
        <v>0.22297723187820334</v>
      </c>
      <c r="U83" s="337">
        <f t="shared" si="147"/>
        <v>0.22940202769103349</v>
      </c>
      <c r="V83" s="337">
        <f t="shared" si="147"/>
        <v>0.2361806215045672</v>
      </c>
      <c r="W83" s="337">
        <f t="shared" si="147"/>
        <v>0.24382857257249985</v>
      </c>
      <c r="X83" s="337">
        <f t="shared" si="147"/>
        <v>0.25254781650237523</v>
      </c>
      <c r="Y83" s="337">
        <f t="shared" si="147"/>
        <v>0.26128523155971178</v>
      </c>
      <c r="Z83" s="337">
        <f t="shared" si="147"/>
        <v>0.26549481991220109</v>
      </c>
      <c r="AA83" s="337">
        <f t="shared" si="147"/>
        <v>0.26970681973150035</v>
      </c>
      <c r="AB83" s="337">
        <f t="shared" si="147"/>
        <v>0.27713784323490764</v>
      </c>
      <c r="AC83" s="337">
        <f t="shared" si="147"/>
        <v>0.28329205148072362</v>
      </c>
      <c r="AD83" s="337">
        <f t="shared" si="147"/>
        <v>0.29024435969142254</v>
      </c>
      <c r="AE83" s="337">
        <f t="shared" si="147"/>
        <v>0.29633163859954392</v>
      </c>
      <c r="AF83" s="337">
        <f t="shared" si="147"/>
        <v>0.32504104596399525</v>
      </c>
      <c r="AG83" s="337">
        <f t="shared" si="147"/>
        <v>0.34176504556081505</v>
      </c>
    </row>
    <row r="86" spans="1:33">
      <c r="A86" t="s">
        <v>714</v>
      </c>
    </row>
    <row r="87" spans="1:33">
      <c r="C87">
        <f>C5</f>
        <v>2012</v>
      </c>
      <c r="D87" s="365">
        <f>D5</f>
        <v>2013</v>
      </c>
      <c r="E87" s="365">
        <f t="shared" ref="E87:AG87" si="150">E5</f>
        <v>2014</v>
      </c>
      <c r="F87" s="365">
        <f t="shared" si="150"/>
        <v>2015</v>
      </c>
      <c r="G87" s="365">
        <f t="shared" si="150"/>
        <v>2016</v>
      </c>
      <c r="H87" s="365">
        <f t="shared" si="150"/>
        <v>2017</v>
      </c>
      <c r="I87" s="365">
        <f t="shared" si="150"/>
        <v>2018</v>
      </c>
      <c r="J87" s="365">
        <f t="shared" si="150"/>
        <v>2019</v>
      </c>
      <c r="K87" s="365">
        <f t="shared" si="150"/>
        <v>2020</v>
      </c>
      <c r="L87" s="365">
        <f t="shared" si="150"/>
        <v>2021</v>
      </c>
      <c r="M87" s="365">
        <f t="shared" si="150"/>
        <v>2022</v>
      </c>
      <c r="N87" s="365">
        <f t="shared" si="150"/>
        <v>2023</v>
      </c>
      <c r="O87" s="365">
        <f t="shared" si="150"/>
        <v>2024</v>
      </c>
      <c r="P87" s="365">
        <f t="shared" si="150"/>
        <v>2025</v>
      </c>
      <c r="Q87" s="365">
        <f t="shared" si="150"/>
        <v>2026</v>
      </c>
      <c r="R87" s="365">
        <f t="shared" si="150"/>
        <v>2027</v>
      </c>
      <c r="S87" s="365">
        <f t="shared" si="150"/>
        <v>2028</v>
      </c>
      <c r="T87" s="365">
        <f t="shared" si="150"/>
        <v>2029</v>
      </c>
      <c r="U87" s="365">
        <f t="shared" si="150"/>
        <v>2030</v>
      </c>
      <c r="V87" s="365">
        <f t="shared" si="150"/>
        <v>2031</v>
      </c>
      <c r="W87" s="365">
        <f t="shared" si="150"/>
        <v>2032</v>
      </c>
      <c r="X87" s="365">
        <f t="shared" si="150"/>
        <v>2033</v>
      </c>
      <c r="Y87" s="365">
        <f t="shared" si="150"/>
        <v>2034</v>
      </c>
      <c r="Z87" s="365">
        <f t="shared" si="150"/>
        <v>2035</v>
      </c>
      <c r="AA87" s="365">
        <f t="shared" si="150"/>
        <v>2036</v>
      </c>
      <c r="AB87" s="365">
        <f t="shared" si="150"/>
        <v>2037</v>
      </c>
      <c r="AC87" s="365">
        <f t="shared" si="150"/>
        <v>2038</v>
      </c>
      <c r="AD87" s="365">
        <f t="shared" si="150"/>
        <v>2039</v>
      </c>
      <c r="AE87" s="365">
        <f t="shared" si="150"/>
        <v>2040</v>
      </c>
      <c r="AF87" s="365">
        <f t="shared" si="150"/>
        <v>2045</v>
      </c>
      <c r="AG87" s="365">
        <f t="shared" si="150"/>
        <v>2050</v>
      </c>
    </row>
    <row r="88" spans="1:33">
      <c r="A88" t="s">
        <v>388</v>
      </c>
      <c r="C88" s="186">
        <v>117.12281075206418</v>
      </c>
      <c r="D88" s="186">
        <v>119.07275947417872</v>
      </c>
      <c r="E88" s="186">
        <v>120.12173328694826</v>
      </c>
      <c r="F88" s="186">
        <v>120.67779367214723</v>
      </c>
      <c r="G88" s="186">
        <v>119.95882677975034</v>
      </c>
      <c r="H88" s="186">
        <v>120.88915701956363</v>
      </c>
      <c r="I88" s="186">
        <v>121.14044942310186</v>
      </c>
      <c r="J88" s="186">
        <f>INDEX(DriversGams!$A$130:$AN$140,MATCH(Drivers!$A88,DriversGams!$A$130:$A$140,0),MATCH(Drivers!J$3,DriversGams!$A$130:$AN$130,0))</f>
        <v>118.31800019705035</v>
      </c>
      <c r="K88" s="186">
        <f>INDEX(DriversGams!$A$130:$AN$140,MATCH(Drivers!$A88,DriversGams!$A$130:$A$140,0),MATCH(Drivers!K$3,DriversGams!$A$130:$AN$130,0))</f>
        <v>107.44112247545156</v>
      </c>
      <c r="L88" s="186">
        <f>INDEX(DriversGams!$A$130:$AN$140,MATCH(Drivers!$A88,DriversGams!$A$130:$A$140,0),MATCH(Drivers!L$3,DriversGams!$A$130:$AN$130,0))</f>
        <v>109.25810993430794</v>
      </c>
      <c r="M88" s="186">
        <f>INDEX(DriversGams!$A$130:$AN$140,MATCH(Drivers!$A88,DriversGams!$A$130:$A$140,0),MATCH(Drivers!M$3,DriversGams!$A$130:$AN$130,0))</f>
        <v>109.85365739646686</v>
      </c>
      <c r="N88" s="186">
        <f>INDEX(DriversGams!$A$130:$AN$140,MATCH(Drivers!$A88,DriversGams!$A$130:$A$140,0),MATCH(Drivers!N$3,DriversGams!$A$130:$AN$130,0))</f>
        <v>111.50551421630099</v>
      </c>
      <c r="O88" s="186">
        <f>INDEX(DriversGams!$A$130:$AN$140,MATCH(Drivers!$A88,DriversGams!$A$130:$A$140,0),MATCH(Drivers!O$3,DriversGams!$A$130:$AN$130,0))</f>
        <v>113.60039926689363</v>
      </c>
      <c r="P88" s="186">
        <f>INDEX(DriversGams!$A$130:$AN$140,MATCH(Drivers!$A88,DriversGams!$A$130:$A$140,0),MATCH(Drivers!P$3,DriversGams!$A$130:$AN$130,0))</f>
        <v>116.4030653016424</v>
      </c>
      <c r="Q88" s="186">
        <f>INDEX(DriversGams!$A$130:$AN$140,MATCH(Drivers!$A88,DriversGams!$A$130:$A$140,0),MATCH(Drivers!Q$3,DriversGams!$A$130:$AN$130,0))</f>
        <v>120.02703815492215</v>
      </c>
      <c r="R88" s="186">
        <f>INDEX(DriversGams!$A$130:$AN$140,MATCH(Drivers!$A88,DriversGams!$A$130:$A$140,0),MATCH(Drivers!R$3,DriversGams!$A$130:$AN$130,0))</f>
        <v>123.18463652847295</v>
      </c>
      <c r="S88" s="186">
        <f>INDEX(DriversGams!$A$130:$AN$140,MATCH(Drivers!$A88,DriversGams!$A$130:$A$140,0),MATCH(Drivers!S$3,DriversGams!$A$130:$AN$130,0))</f>
        <v>129.89357852607372</v>
      </c>
      <c r="T88" s="186">
        <f>INDEX(DriversGams!$A$130:$AN$140,MATCH(Drivers!$A88,DriversGams!$A$130:$A$140,0),MATCH(Drivers!T$3,DriversGams!$A$130:$AN$130,0))</f>
        <v>134.24449765461446</v>
      </c>
      <c r="U88" s="186">
        <f>INDEX(DriversGams!$A$130:$AN$140,MATCH(Drivers!$A88,DriversGams!$A$130:$A$140,0),MATCH(Drivers!U$3,DriversGams!$A$130:$AN$130,0))</f>
        <v>137.18299799624225</v>
      </c>
      <c r="V88" s="186">
        <f>INDEX(DriversGams!$A$130:$AN$140,MATCH(Drivers!$A88,DriversGams!$A$130:$A$140,0),MATCH(Drivers!V$3,DriversGams!$A$130:$AN$130,0))</f>
        <v>139.82750138692586</v>
      </c>
      <c r="W88" s="186">
        <f>INDEX(DriversGams!$A$130:$AN$140,MATCH(Drivers!$A88,DriversGams!$A$130:$A$140,0),MATCH(Drivers!W$3,DriversGams!$A$130:$AN$130,0))</f>
        <v>142.75351279237003</v>
      </c>
      <c r="X88" s="186">
        <f>INDEX(DriversGams!$A$130:$AN$140,MATCH(Drivers!$A88,DriversGams!$A$130:$A$140,0),MATCH(Drivers!X$3,DriversGams!$A$130:$AN$130,0))</f>
        <v>146.44490096549731</v>
      </c>
      <c r="Y88" s="186">
        <f>INDEX(DriversGams!$A$130:$AN$140,MATCH(Drivers!$A88,DriversGams!$A$130:$A$140,0),MATCH(Drivers!Y$3,DriversGams!$A$130:$AN$130,0))</f>
        <v>150.82196993511849</v>
      </c>
      <c r="Z88" s="186">
        <f>INDEX(DriversGams!$A$130:$AN$140,MATCH(Drivers!$A88,DriversGams!$A$130:$A$140,0),MATCH(Drivers!Z$3,DriversGams!$A$130:$AN$130,0))</f>
        <v>160.95960202419013</v>
      </c>
      <c r="AA88" s="186">
        <f>INDEX(DriversGams!$A$130:$AN$140,MATCH(Drivers!$A88,DriversGams!$A$130:$A$140,0),MATCH(Drivers!AA$3,DriversGams!$A$130:$AN$130,0))</f>
        <v>170.12270783624274</v>
      </c>
      <c r="AB88" s="186">
        <f>INDEX(DriversGams!$A$130:$AN$140,MATCH(Drivers!$A88,DriversGams!$A$130:$A$140,0),MATCH(Drivers!AB$3,DriversGams!$A$130:$AN$130,0))</f>
        <v>174.53563845501969</v>
      </c>
      <c r="AC88" s="186">
        <f>INDEX(DriversGams!$A$130:$AN$140,MATCH(Drivers!$A88,DriversGams!$A$130:$A$140,0),MATCH(Drivers!AC$3,DriversGams!$A$130:$AN$130,0))</f>
        <v>179.9471545256539</v>
      </c>
      <c r="AD88" s="186">
        <f>INDEX(DriversGams!$A$130:$AN$140,MATCH(Drivers!$A88,DriversGams!$A$130:$A$140,0),MATCH(Drivers!AD$3,DriversGams!$A$130:$AN$130,0))</f>
        <v>185.08006216179297</v>
      </c>
      <c r="AE88" s="186">
        <f>INDEX(DriversGams!$A$130:$AN$140,MATCH(Drivers!$A88,DriversGams!$A$130:$A$140,0),MATCH(Drivers!AE$3,DriversGams!$A$130:$AN$130,0))</f>
        <v>191.83508460145327</v>
      </c>
      <c r="AF88" s="186">
        <f>INDEX(DriversGams!$A$130:$AN$140,MATCH(Drivers!$A88,DriversGams!$A$130:$A$140,0),MATCH(Drivers!AF$3,DriversGams!$A$130:$AN$130,0))</f>
        <v>207.21036296870062</v>
      </c>
      <c r="AG88" s="186">
        <f>INDEX(DriversGams!$A$130:$AN$140,MATCH(Drivers!$A88,DriversGams!$A$130:$A$140,0),MATCH(Drivers!AG$3,DriversGams!$A$130:$AN$130,0))</f>
        <v>225.69573456542935</v>
      </c>
    </row>
    <row r="89" spans="1:33">
      <c r="A89" t="s">
        <v>712</v>
      </c>
      <c r="C89" s="186">
        <v>8.9365799535127532</v>
      </c>
      <c r="D89" s="186">
        <v>9.0598644843951579</v>
      </c>
      <c r="E89" s="186">
        <v>9.1538107433496982</v>
      </c>
      <c r="F89" s="186">
        <v>9.1222677109859784</v>
      </c>
      <c r="G89" s="186">
        <v>9.1065639127530105</v>
      </c>
      <c r="H89" s="186">
        <v>9.1664973983391231</v>
      </c>
      <c r="I89" s="186">
        <v>9.2089562288318536</v>
      </c>
      <c r="J89" s="186">
        <f>INDEX(DriversGams!$A$130:$AN$140,MATCH(Drivers!$A89,DriversGams!$A$130:$A$140,0),MATCH(Drivers!J$3,DriversGams!$A$130:$AN$130,0))</f>
        <v>9.105219638317962</v>
      </c>
      <c r="K89" s="186">
        <f>INDEX(DriversGams!$A$130:$AN$140,MATCH(Drivers!$A89,DriversGams!$A$130:$A$140,0),MATCH(Drivers!K$3,DriversGams!$A$130:$AN$130,0))</f>
        <v>8.6711604919403165</v>
      </c>
      <c r="L89" s="186">
        <f>INDEX(DriversGams!$A$130:$AN$140,MATCH(Drivers!$A89,DriversGams!$A$130:$A$140,0),MATCH(Drivers!L$3,DriversGams!$A$130:$AN$130,0))</f>
        <v>8.7417756509500997</v>
      </c>
      <c r="M89" s="186">
        <f>INDEX(DriversGams!$A$130:$AN$140,MATCH(Drivers!$A89,DriversGams!$A$130:$A$140,0),MATCH(Drivers!M$3,DriversGams!$A$130:$AN$130,0))</f>
        <v>8.8582998472749175</v>
      </c>
      <c r="N89" s="186">
        <f>INDEX(DriversGams!$A$130:$AN$140,MATCH(Drivers!$A89,DriversGams!$A$130:$A$140,0),MATCH(Drivers!N$3,DriversGams!$A$130:$AN$130,0))</f>
        <v>8.9558774955620972</v>
      </c>
      <c r="O89" s="186">
        <f>INDEX(DriversGams!$A$130:$AN$140,MATCH(Drivers!$A89,DriversGams!$A$130:$A$140,0),MATCH(Drivers!O$3,DriversGams!$A$130:$AN$130,0))</f>
        <v>9.0568431711112076</v>
      </c>
      <c r="P89" s="186">
        <f>INDEX(DriversGams!$A$130:$AN$140,MATCH(Drivers!$A89,DriversGams!$A$130:$A$140,0),MATCH(Drivers!P$3,DriversGams!$A$130:$AN$130,0))</f>
        <v>9.1566121267658556</v>
      </c>
      <c r="Q89" s="186">
        <f>INDEX(DriversGams!$A$130:$AN$140,MATCH(Drivers!$A89,DriversGams!$A$130:$A$140,0),MATCH(Drivers!Q$3,DriversGams!$A$130:$AN$130,0))</f>
        <v>9.2424092687145674</v>
      </c>
      <c r="R89" s="186">
        <f>INDEX(DriversGams!$A$130:$AN$140,MATCH(Drivers!$A89,DriversGams!$A$130:$A$140,0),MATCH(Drivers!R$3,DriversGams!$A$130:$AN$130,0))</f>
        <v>9.34080207803866</v>
      </c>
      <c r="S89" s="186">
        <f>INDEX(DriversGams!$A$130:$AN$140,MATCH(Drivers!$A89,DriversGams!$A$130:$A$140,0),MATCH(Drivers!S$3,DriversGams!$A$130:$AN$130,0))</f>
        <v>9.3656791334933747</v>
      </c>
      <c r="T89" s="186">
        <f>INDEX(DriversGams!$A$130:$AN$140,MATCH(Drivers!$A89,DriversGams!$A$130:$A$140,0),MATCH(Drivers!T$3,DriversGams!$A$130:$AN$130,0))</f>
        <v>9.4168685780364072</v>
      </c>
      <c r="U89" s="186">
        <f>INDEX(DriversGams!$A$130:$AN$140,MATCH(Drivers!$A89,DriversGams!$A$130:$A$140,0),MATCH(Drivers!U$3,DriversGams!$A$130:$AN$130,0))</f>
        <v>9.5098624953834907</v>
      </c>
      <c r="V89" s="186">
        <f>INDEX(DriversGams!$A$130:$AN$140,MATCH(Drivers!$A89,DriversGams!$A$130:$A$140,0),MATCH(Drivers!V$3,DriversGams!$A$130:$AN$130,0))</f>
        <v>8.346432114155709</v>
      </c>
      <c r="W89" s="186">
        <f>INDEX(DriversGams!$A$130:$AN$140,MATCH(Drivers!$A89,DriversGams!$A$130:$A$140,0),MATCH(Drivers!W$3,DriversGams!$A$130:$AN$130,0))</f>
        <v>7.7064344440729453</v>
      </c>
      <c r="X89" s="186">
        <f>INDEX(DriversGams!$A$130:$AN$140,MATCH(Drivers!$A89,DriversGams!$A$130:$A$140,0),MATCH(Drivers!X$3,DriversGams!$A$130:$AN$130,0))</f>
        <v>7.6912046812181618</v>
      </c>
      <c r="Y89" s="186">
        <f>INDEX(DriversGams!$A$130:$AN$140,MATCH(Drivers!$A89,DriversGams!$A$130:$A$140,0),MATCH(Drivers!Y$3,DriversGams!$A$130:$AN$130,0))</f>
        <v>7.8302088569704873</v>
      </c>
      <c r="Z89" s="186">
        <f>INDEX(DriversGams!$A$130:$AN$140,MATCH(Drivers!$A89,DriversGams!$A$130:$A$140,0),MATCH(Drivers!Z$3,DriversGams!$A$130:$AN$130,0))</f>
        <v>8.0024164407161678</v>
      </c>
      <c r="AA89" s="186">
        <f>INDEX(DriversGams!$A$130:$AN$140,MATCH(Drivers!$A89,DriversGams!$A$130:$A$140,0),MATCH(Drivers!AA$3,DriversGams!$A$130:$AN$130,0))</f>
        <v>8.1918329825639393</v>
      </c>
      <c r="AB89" s="186">
        <f>INDEX(DriversGams!$A$130:$AN$140,MATCH(Drivers!$A89,DriversGams!$A$130:$A$140,0),MATCH(Drivers!AB$3,DriversGams!$A$130:$AN$130,0))</f>
        <v>8.4002216750999317</v>
      </c>
      <c r="AC89" s="186">
        <f>INDEX(DriversGams!$A$130:$AN$140,MATCH(Drivers!$A89,DriversGams!$A$130:$A$140,0),MATCH(Drivers!AC$3,DriversGams!$A$130:$AN$130,0))</f>
        <v>8.6065776639209872</v>
      </c>
      <c r="AD89" s="186">
        <f>INDEX(DriversGams!$A$130:$AN$140,MATCH(Drivers!$A89,DriversGams!$A$130:$A$140,0),MATCH(Drivers!AD$3,DriversGams!$A$130:$AN$130,0))</f>
        <v>8.8248272104100209</v>
      </c>
      <c r="AE89" s="186">
        <f>INDEX(DriversGams!$A$130:$AN$140,MATCH(Drivers!$A89,DriversGams!$A$130:$A$140,0),MATCH(Drivers!AE$3,DriversGams!$A$130:$AN$130,0))</f>
        <v>9.0536671266726607</v>
      </c>
      <c r="AF89" s="186">
        <f>INDEX(DriversGams!$A$130:$AN$140,MATCH(Drivers!$A89,DriversGams!$A$130:$A$140,0),MATCH(Drivers!AF$3,DriversGams!$A$130:$AN$130,0))</f>
        <v>10.703086637305075</v>
      </c>
      <c r="AG89" s="186">
        <f>INDEX(DriversGams!$A$130:$AN$140,MATCH(Drivers!$A89,DriversGams!$A$130:$A$140,0),MATCH(Drivers!AG$3,DriversGams!$A$130:$AN$130,0))</f>
        <v>16.474762987567711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121" workbookViewId="0">
      <selection activeCell="M130" sqref="M130"/>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2.8392531836346362</v>
      </c>
      <c r="O5" s="202">
        <f ca="1">OFFSET(AGR!R$21,$E5,0)</f>
        <v>2.7947566681861411</v>
      </c>
      <c r="P5" s="126">
        <f ca="1">OFFSET(AGR!S$21,$E5,0)</f>
        <v>2.7619855123715737</v>
      </c>
      <c r="Q5" s="126">
        <f ca="1">OFFSET(AGR!T$21,$E5,0)</f>
        <v>2.8344829606342414</v>
      </c>
      <c r="R5" s="126">
        <f ca="1">OFFSET(AGR!U$21,$E5,0)</f>
        <v>2.8949987364454772</v>
      </c>
      <c r="S5" s="126">
        <f ca="1">OFFSET(AGR!V$21,$E5,0)</f>
        <v>2.9507714903277744</v>
      </c>
      <c r="T5" s="202">
        <f ca="1">OFFSET(AGR!W$21,$E5,0)</f>
        <v>3.0054065653112572</v>
      </c>
      <c r="U5" s="126">
        <f ca="1">OFFSET(AGR!X$21,$E5,0)</f>
        <v>3.0609749092782663</v>
      </c>
      <c r="V5" s="126">
        <f ca="1">OFFSET(AGR!Y$21,$E5,0)</f>
        <v>3.1096897226330231</v>
      </c>
      <c r="W5" s="126">
        <f ca="1">OFFSET(AGR!Z$21,$E5,0)</f>
        <v>3.1554080491981096</v>
      </c>
      <c r="X5" s="126">
        <f ca="1">OFFSET(AGR!AA$21,$E5,0)</f>
        <v>3.2478945982831999</v>
      </c>
      <c r="Y5" s="204">
        <f ca="1">OFFSET(AGR!AB$21,$E5,0)</f>
        <v>3.32703517516119</v>
      </c>
      <c r="Z5" s="126">
        <f ca="1">OFFSET(AGR!AC$21,$E5,0)</f>
        <v>3.3933693655529389</v>
      </c>
      <c r="AA5" s="126">
        <f ca="1">OFFSET(AGR!AD$21,$E5,0)</f>
        <v>3.4519832702399982</v>
      </c>
      <c r="AB5" s="126">
        <f ca="1">OFFSET(AGR!AE$21,$E5,0)</f>
        <v>3.5143726266782358</v>
      </c>
      <c r="AC5" s="126">
        <f ca="1">OFFSET(AGR!AF$21,$E5,0)</f>
        <v>3.5832151534865631</v>
      </c>
      <c r="AD5" s="126">
        <f ca="1">OFFSET(AGR!AG$21,$E5,0)</f>
        <v>3.6528241937697983</v>
      </c>
      <c r="AE5" s="126">
        <f ca="1">OFFSET(AGR!AH$21,$E5,0)</f>
        <v>3.7756505369359146</v>
      </c>
      <c r="AF5" s="126">
        <f ca="1">OFFSET(AGR!AI$21,$E5,0)</f>
        <v>3.9229377249101955</v>
      </c>
      <c r="AG5" s="126">
        <f ca="1">OFFSET(AGR!AJ$21,$E5,0)</f>
        <v>4.0176839822069024</v>
      </c>
      <c r="AH5" s="126">
        <f ca="1">OFFSET(AGR!AK$21,$E5,0)</f>
        <v>4.0986848616709413</v>
      </c>
      <c r="AI5" s="126">
        <f ca="1">OFFSET(AGR!AL$21,$E5,0)</f>
        <v>4.1717031145253181</v>
      </c>
      <c r="AJ5" s="126">
        <f ca="1">OFFSET(AGR!AM$21,$E5,0)</f>
        <v>4.2536245577154492</v>
      </c>
      <c r="AK5" s="126">
        <f ca="1">OFFSET(AGR!AN$21,$E5,0)</f>
        <v>4.5757778522778407</v>
      </c>
      <c r="AL5" s="126">
        <f ca="1">OFFSET(AGR!AO$21,$E5,0)</f>
        <v>4.6621271703059213</v>
      </c>
      <c r="AM5" s="126">
        <f ca="1">OFFSET(AGR!AP$21,$E5,0)</f>
        <v>4.6621271703059213</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5.6915599391793839</v>
      </c>
      <c r="O6" s="202">
        <f ca="1">OFFSET(AGR!R$21,$E6,0)</f>
        <v>5.6023623339008255</v>
      </c>
      <c r="P6" s="126">
        <f ca="1">OFFSET(AGR!S$21,$E6,0)</f>
        <v>5.5366693556663069</v>
      </c>
      <c r="Q6" s="126">
        <f ca="1">OFFSET(AGR!T$21,$E6,0)</f>
        <v>5.6819975619012695</v>
      </c>
      <c r="R6" s="126">
        <f ca="1">OFFSET(AGR!U$21,$E6,0)</f>
        <v>5.8033073370494908</v>
      </c>
      <c r="S6" s="126">
        <f ca="1">OFFSET(AGR!V$21,$E6,0)</f>
        <v>5.9151092621204473</v>
      </c>
      <c r="T6" s="202">
        <f ca="1">OFFSET(AGR!W$21,$E6,0)</f>
        <v>6.0246305988728048</v>
      </c>
      <c r="U6" s="126">
        <f ca="1">OFFSET(AGR!X$21,$E6,0)</f>
        <v>6.1360227643310115</v>
      </c>
      <c r="V6" s="126">
        <f ca="1">OFFSET(AGR!Y$21,$E6,0)</f>
        <v>6.2336763592033071</v>
      </c>
      <c r="W6" s="126">
        <f ca="1">OFFSET(AGR!Z$21,$E6,0)</f>
        <v>6.3253232040370122</v>
      </c>
      <c r="X6" s="126">
        <f ca="1">OFFSET(AGR!AA$21,$E6,0)</f>
        <v>6.5107215125498836</v>
      </c>
      <c r="Y6" s="204">
        <f ca="1">OFFSET(AGR!AB$21,$E6,0)</f>
        <v>6.669366518045905</v>
      </c>
      <c r="Z6" s="126">
        <f ca="1">OFFSET(AGR!AC$21,$E6,0)</f>
        <v>6.8023398727321771</v>
      </c>
      <c r="AA6" s="126">
        <f ca="1">OFFSET(AGR!AD$21,$E6,0)</f>
        <v>6.9198371617089514</v>
      </c>
      <c r="AB6" s="126">
        <f ca="1">OFFSET(AGR!AE$21,$E6,0)</f>
        <v>7.0449027119676595</v>
      </c>
      <c r="AC6" s="126">
        <f ca="1">OFFSET(AGR!AF$21,$E6,0)</f>
        <v>7.1829042716568781</v>
      </c>
      <c r="AD6" s="126">
        <f ca="1">OFFSET(AGR!AG$21,$E6,0)</f>
        <v>7.3224423823700677</v>
      </c>
      <c r="AE6" s="126">
        <f ca="1">OFFSET(AGR!AH$21,$E6,0)</f>
        <v>7.5686597673745482</v>
      </c>
      <c r="AF6" s="126">
        <f ca="1">OFFSET(AGR!AI$21,$E6,0)</f>
        <v>7.8639113016373949</v>
      </c>
      <c r="AG6" s="126">
        <f ca="1">OFFSET(AGR!AJ$21,$E6,0)</f>
        <v>8.0538394156658875</v>
      </c>
      <c r="AH6" s="126">
        <f ca="1">OFFSET(AGR!AK$21,$E6,0)</f>
        <v>8.2162135791442044</v>
      </c>
      <c r="AI6" s="126">
        <f ca="1">OFFSET(AGR!AL$21,$E6,0)</f>
        <v>8.3625857889810291</v>
      </c>
      <c r="AJ6" s="126">
        <f ca="1">OFFSET(AGR!AM$21,$E6,0)</f>
        <v>8.5268053122374337</v>
      </c>
      <c r="AK6" s="126">
        <f ca="1">OFFSET(AGR!AN$21,$E6,0)</f>
        <v>9.1725930130928965</v>
      </c>
      <c r="AL6" s="126">
        <f ca="1">OFFSET(AGR!AO$21,$E6,0)</f>
        <v>9.345688643344138</v>
      </c>
      <c r="AM6" s="126">
        <f ca="1">OFFSET(AGR!AP$21,$E6,0)</f>
        <v>9.345688643344138</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2">
        <f ca="1">OFFSET(AGR!R$21,$E7,0)</f>
        <v>9.4085550588661881</v>
      </c>
      <c r="P7" s="126">
        <f ca="1">OFFSET(AGR!S$21,$E7,0)</f>
        <v>9.2982308838373289</v>
      </c>
      <c r="Q7" s="126">
        <f ca="1">OFFSET(AGR!T$21,$E7,0)</f>
        <v>9.5422937181338501</v>
      </c>
      <c r="R7" s="126">
        <f ca="1">OFFSET(AGR!U$21,$E7,0)</f>
        <v>9.746020223246564</v>
      </c>
      <c r="S7" s="126">
        <f ca="1">OFFSET(AGR!V$21,$E7,0)</f>
        <v>9.9337793336047326</v>
      </c>
      <c r="T7" s="202">
        <f ca="1">OFFSET(AGR!W$21,$E7,0)</f>
        <v>10.117708445208214</v>
      </c>
      <c r="U7" s="126">
        <f ca="1">OFFSET(AGR!X$21,$E7,0)</f>
        <v>10.304779409093932</v>
      </c>
      <c r="V7" s="126">
        <f ca="1">OFFSET(AGR!Y$21,$E7,0)</f>
        <v>10.468777945656361</v>
      </c>
      <c r="W7" s="126">
        <f ca="1">OFFSET(AGR!Z$21,$E7,0)</f>
        <v>10.622688802219775</v>
      </c>
      <c r="X7" s="126">
        <f ca="1">OFFSET(AGR!AA$21,$E7,0)</f>
        <v>10.934044992609101</v>
      </c>
      <c r="Y7" s="204">
        <f ca="1">OFFSET(AGR!AB$21,$E7,0)</f>
        <v>11.200471935399174</v>
      </c>
      <c r="Z7" s="126">
        <f ca="1">OFFSET(AGR!AC$21,$E7,0)</f>
        <v>11.423786147219676</v>
      </c>
      <c r="AA7" s="126">
        <f ca="1">OFFSET(AGR!AD$21,$E7,0)</f>
        <v>11.621109998609304</v>
      </c>
      <c r="AB7" s="126">
        <f ca="1">OFFSET(AGR!AE$21,$E7,0)</f>
        <v>11.831143917418185</v>
      </c>
      <c r="AC7" s="126">
        <f ca="1">OFFSET(AGR!AF$21,$E7,0)</f>
        <v>12.062902449830238</v>
      </c>
      <c r="AD7" s="126">
        <f ca="1">OFFSET(AGR!AG$21,$E7,0)</f>
        <v>12.297241451702881</v>
      </c>
      <c r="AE7" s="126">
        <f ca="1">OFFSET(AGR!AH$21,$E7,0)</f>
        <v>12.710736631985471</v>
      </c>
      <c r="AF7" s="126">
        <f ca="1">OFFSET(AGR!AI$21,$E7,0)</f>
        <v>13.206579305265855</v>
      </c>
      <c r="AG7" s="126">
        <f ca="1">OFFSET(AGR!AJ$21,$E7,0)</f>
        <v>13.52554280879553</v>
      </c>
      <c r="AH7" s="126">
        <f ca="1">OFFSET(AGR!AK$21,$E7,0)</f>
        <v>13.798232464724899</v>
      </c>
      <c r="AI7" s="126">
        <f ca="1">OFFSET(AGR!AL$21,$E7,0)</f>
        <v>14.044048588934558</v>
      </c>
      <c r="AJ7" s="126">
        <f ca="1">OFFSET(AGR!AM$21,$E7,0)</f>
        <v>14.319837324866395</v>
      </c>
      <c r="AK7" s="126">
        <f ca="1">OFFSET(AGR!AN$21,$E7,0)</f>
        <v>15.404367167406349</v>
      </c>
      <c r="AL7" s="126">
        <f ca="1">OFFSET(AGR!AO$21,$E7,0)</f>
        <v>15.695062354651405</v>
      </c>
      <c r="AM7" s="126">
        <f ca="1">OFFSET(AGR!AP$21,$E7,0)</f>
        <v>15.695062354651405</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4.3477315855894236</v>
      </c>
      <c r="O8" s="202">
        <f ca="1">OFFSET(AGR!R$21,$E8,0)</f>
        <v>4.2795943349986061</v>
      </c>
      <c r="P8" s="126">
        <f ca="1">OFFSET(AGR!S$21,$E8,0)</f>
        <v>4.2294120581757717</v>
      </c>
      <c r="Q8" s="126">
        <f ca="1">OFFSET(AGR!T$21,$E8,0)</f>
        <v>4.3404269713589407</v>
      </c>
      <c r="R8" s="126">
        <f ca="1">OFFSET(AGR!U$21,$E8,0)</f>
        <v>4.4330944204746077</v>
      </c>
      <c r="S8" s="126">
        <f ca="1">OFFSET(AGR!V$21,$E8,0)</f>
        <v>4.5184989081994233</v>
      </c>
      <c r="T8" s="202">
        <f ca="1">OFFSET(AGR!W$21,$E8,0)</f>
        <v>4.6021612749640006</v>
      </c>
      <c r="U8" s="126">
        <f ca="1">OFFSET(AGR!X$21,$E8,0)</f>
        <v>4.687252750996084</v>
      </c>
      <c r="V8" s="126">
        <f ca="1">OFFSET(AGR!Y$21,$E8,0)</f>
        <v>4.761849456189327</v>
      </c>
      <c r="W8" s="126">
        <f ca="1">OFFSET(AGR!Z$21,$E8,0)</f>
        <v>4.8318576589072206</v>
      </c>
      <c r="X8" s="126">
        <f ca="1">OFFSET(AGR!AA$21,$E8,0)</f>
        <v>4.9734817638011215</v>
      </c>
      <c r="Y8" s="204">
        <f ca="1">OFFSET(AGR!AB$21,$E8,0)</f>
        <v>5.0946692604912664</v>
      </c>
      <c r="Z8" s="126">
        <f ca="1">OFFSET(AGR!AC$21,$E8,0)</f>
        <v>5.1962464133964934</v>
      </c>
      <c r="AA8" s="126">
        <f ca="1">OFFSET(AGR!AD$21,$E8,0)</f>
        <v>5.2860015385228936</v>
      </c>
      <c r="AB8" s="126">
        <f ca="1">OFFSET(AGR!AE$21,$E8,0)</f>
        <v>5.3815379905570451</v>
      </c>
      <c r="AC8" s="126">
        <f ca="1">OFFSET(AGR!AF$21,$E8,0)</f>
        <v>5.4869561441622103</v>
      </c>
      <c r="AD8" s="126">
        <f ca="1">OFFSET(AGR!AG$21,$E8,0)</f>
        <v>5.5935480553120875</v>
      </c>
      <c r="AE8" s="126">
        <f ca="1">OFFSET(AGR!AH$21,$E8,0)</f>
        <v>5.7816313072051626</v>
      </c>
      <c r="AF8" s="126">
        <f ca="1">OFFSET(AGR!AI$21,$E8,0)</f>
        <v>6.0071713058919549</v>
      </c>
      <c r="AG8" s="126">
        <f ca="1">OFFSET(AGR!AJ$21,$E8,0)</f>
        <v>6.1522556885879522</v>
      </c>
      <c r="AH8" s="126">
        <f ca="1">OFFSET(AGR!AK$21,$E8,0)</f>
        <v>6.2762918556111043</v>
      </c>
      <c r="AI8" s="126">
        <f ca="1">OFFSET(AGR!AL$21,$E8,0)</f>
        <v>6.3881042737812699</v>
      </c>
      <c r="AJ8" s="126">
        <f ca="1">OFFSET(AGR!AM$21,$E8,0)</f>
        <v>6.5135500945864626</v>
      </c>
      <c r="AK8" s="126">
        <f ca="1">OFFSET(AGR!AN$21,$E8,0)</f>
        <v>7.0068615267066505</v>
      </c>
      <c r="AL8" s="126">
        <f ca="1">OFFSET(AGR!AO$21,$E8,0)</f>
        <v>7.1390877260286132</v>
      </c>
      <c r="AM8" s="126">
        <f ca="1">OFFSET(AGR!AP$21,$E8,0)</f>
        <v>7.1390877260286132</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16.518557926690885</v>
      </c>
      <c r="O9" s="202">
        <f ca="1">OFFSET(AGR!R$21,$E9,0)</f>
        <v>16.259680602115363</v>
      </c>
      <c r="P9" s="126">
        <f ca="1">OFFSET(AGR!S$21,$E9,0)</f>
        <v>16.069020523342619</v>
      </c>
      <c r="Q9" s="126">
        <f ca="1">OFFSET(AGR!T$21,$E9,0)</f>
        <v>16.490805134016583</v>
      </c>
      <c r="R9" s="126">
        <f ca="1">OFFSET(AGR!U$21,$E9,0)</f>
        <v>16.842881290513787</v>
      </c>
      <c r="S9" s="126">
        <f ca="1">OFFSET(AGR!V$21,$E9,0)</f>
        <v>17.167362908090571</v>
      </c>
      <c r="T9" s="202">
        <f ca="1">OFFSET(AGR!W$21,$E9,0)</f>
        <v>17.485225596823543</v>
      </c>
      <c r="U9" s="126">
        <f ca="1">OFFSET(AGR!X$21,$E9,0)</f>
        <v>17.808517973142823</v>
      </c>
      <c r="V9" s="126">
        <f ca="1">OFFSET(AGR!Y$21,$E9,0)</f>
        <v>18.091937032396409</v>
      </c>
      <c r="W9" s="126">
        <f ca="1">OFFSET(AGR!Z$21,$E9,0)</f>
        <v>18.357922760625826</v>
      </c>
      <c r="X9" s="126">
        <f ca="1">OFFSET(AGR!AA$21,$E9,0)</f>
        <v>18.896002431472958</v>
      </c>
      <c r="Y9" s="204">
        <f ca="1">OFFSET(AGR!AB$21,$E9,0)</f>
        <v>19.356436256482286</v>
      </c>
      <c r="Z9" s="126">
        <f ca="1">OFFSET(AGR!AC$21,$E9,0)</f>
        <v>19.74236350411983</v>
      </c>
      <c r="AA9" s="126">
        <f ca="1">OFFSET(AGR!AD$21,$E9,0)</f>
        <v>20.083374719837927</v>
      </c>
      <c r="AB9" s="126">
        <f ca="1">OFFSET(AGR!AE$21,$E9,0)</f>
        <v>20.446351225164832</v>
      </c>
      <c r="AC9" s="126">
        <f ca="1">OFFSET(AGR!AF$21,$E9,0)</f>
        <v>20.846871782280974</v>
      </c>
      <c r="AD9" s="126">
        <f ca="1">OFFSET(AGR!AG$21,$E9,0)</f>
        <v>21.251851856184782</v>
      </c>
      <c r="AE9" s="126">
        <f ca="1">OFFSET(AGR!AH$21,$E9,0)</f>
        <v>21.966446129146313</v>
      </c>
      <c r="AF9" s="126">
        <f ca="1">OFFSET(AGR!AI$21,$E9,0)</f>
        <v>22.823351726870438</v>
      </c>
      <c r="AG9" s="126">
        <f ca="1">OFFSET(AGR!AJ$21,$E9,0)</f>
        <v>23.374578207310378</v>
      </c>
      <c r="AH9" s="126">
        <f ca="1">OFFSET(AGR!AK$21,$E9,0)</f>
        <v>23.84583513052241</v>
      </c>
      <c r="AI9" s="126">
        <f ca="1">OFFSET(AGR!AL$21,$E9,0)</f>
        <v>24.270649742489045</v>
      </c>
      <c r="AJ9" s="126">
        <f ca="1">OFFSET(AGR!AM$21,$E9,0)</f>
        <v>24.747262435071107</v>
      </c>
      <c r="AK9" s="126">
        <f ca="1">OFFSET(AGR!AN$21,$E9,0)</f>
        <v>26.621525670268369</v>
      </c>
      <c r="AL9" s="126">
        <f ca="1">OFFSET(AGR!AO$21,$E9,0)</f>
        <v>27.123899400092331</v>
      </c>
      <c r="AM9" s="126">
        <f ca="1">OFFSET(AGR!AP$21,$E9,0)</f>
        <v>27.123899400092331</v>
      </c>
      <c r="AQ9" s="4"/>
    </row>
    <row r="10" spans="1:56">
      <c r="A10" s="35" t="s">
        <v>310</v>
      </c>
      <c r="B10">
        <v>0.39719718710289997</v>
      </c>
      <c r="E10" s="129">
        <f ca="1">MATCH(F10,IND!$D$29:$D$264,0)</f>
        <v>116</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2">
        <f ca="1">OFFSET(IND!R$28,$E10,0)</f>
        <v>0.30176553966133579</v>
      </c>
      <c r="P10" s="126">
        <f ca="1">OFFSET(IND!S$28,$E10,0)</f>
        <v>0.31397528540425551</v>
      </c>
      <c r="Q10" s="126">
        <f ca="1">OFFSET(IND!T$28,$E10,0)</f>
        <v>0.31183987328622875</v>
      </c>
      <c r="R10" s="126">
        <f ca="1">OFFSET(IND!U$28,$E10,0)</f>
        <v>0.3108164281255959</v>
      </c>
      <c r="S10" s="126">
        <f ca="1">OFFSET(IND!V$28,$E10,0)</f>
        <v>0.30950468085859784</v>
      </c>
      <c r="T10" s="202">
        <f ca="1">OFFSET(IND!W$28,$E10,0)</f>
        <v>0.30820171462510826</v>
      </c>
      <c r="U10" s="126">
        <f ca="1">OFFSET(IND!X$28,$E10,0)</f>
        <v>0.31057989480506837</v>
      </c>
      <c r="V10" s="126">
        <f ca="1">OFFSET(IND!Y$28,$E10,0)</f>
        <v>0.31324782737017154</v>
      </c>
      <c r="W10" s="126">
        <f ca="1">OFFSET(IND!Z$28,$E10,0)</f>
        <v>0.31728837020044781</v>
      </c>
      <c r="X10" s="126">
        <f ca="1">OFFSET(IND!AA$28,$E10,0)</f>
        <v>0.31885646683616653</v>
      </c>
      <c r="Y10" s="204">
        <f ca="1">OFFSET(IND!AB$28,$E10,0)</f>
        <v>0.32125704295411672</v>
      </c>
      <c r="Z10" s="126">
        <f ca="1">OFFSET(IND!AC$28,$E10,0)</f>
        <v>0.3243481460216624</v>
      </c>
      <c r="AA10" s="126">
        <f ca="1">OFFSET(IND!AD$28,$E10,0)</f>
        <v>0.32594689087909828</v>
      </c>
      <c r="AB10" s="126">
        <f ca="1">OFFSET(IND!AE$28,$E10,0)</f>
        <v>0.32945418710071983</v>
      </c>
      <c r="AC10" s="126">
        <f ca="1">OFFSET(IND!AF$28,$E10,0)</f>
        <v>0.33350886993105777</v>
      </c>
      <c r="AD10" s="126">
        <f ca="1">OFFSET(IND!AG$28,$E10,0)</f>
        <v>0.26093333799914065</v>
      </c>
      <c r="AE10" s="126">
        <f ca="1">OFFSET(IND!AH$28,$E10,0)</f>
        <v>0.19994388635307944</v>
      </c>
      <c r="AF10" s="126">
        <f ca="1">OFFSET(IND!AI$28,$E10,0)</f>
        <v>0.192549061028401</v>
      </c>
      <c r="AG10" s="126">
        <f ca="1">OFFSET(IND!AJ$28,$E10,0)</f>
        <v>0.19753334435086364</v>
      </c>
      <c r="AH10" s="126">
        <f ca="1">OFFSET(IND!AK$28,$E10,0)</f>
        <v>0.20394485408802213</v>
      </c>
      <c r="AI10" s="126">
        <f ca="1">OFFSET(IND!AL$28,$E10,0)</f>
        <v>0.19955568653949318</v>
      </c>
      <c r="AJ10" s="126">
        <f ca="1">OFFSET(IND!AM$28,$E10,0)</f>
        <v>0.21757055551464499</v>
      </c>
      <c r="AK10" s="126">
        <f ca="1">OFFSET(IND!AN$28,$E10,0)</f>
        <v>0.2332090220364188</v>
      </c>
      <c r="AL10" s="126">
        <f ca="1">OFFSET(IND!AO$28,$E10,0)</f>
        <v>0.26725842460890714</v>
      </c>
      <c r="AM10" s="126">
        <f ca="1">OFFSET(IND!AP$28,$E10,0)</f>
        <v>0.30091176010583276</v>
      </c>
      <c r="AQ10" s="4"/>
    </row>
    <row r="11" spans="1:56">
      <c r="A11" s="35" t="s">
        <v>311</v>
      </c>
      <c r="B11">
        <v>5.295962494706</v>
      </c>
      <c r="E11" s="129">
        <f ca="1">MATCH(F11,IND!$D$29:$D$264,0)</f>
        <v>118</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2">
        <f ca="1">OFFSET(IND!R$28,$E11,0)</f>
        <v>4.0235405288178114</v>
      </c>
      <c r="P11" s="126">
        <f ca="1">OFFSET(IND!S$28,$E11,0)</f>
        <v>4.1863371387234078</v>
      </c>
      <c r="Q11" s="126">
        <f ca="1">OFFSET(IND!T$28,$E11,0)</f>
        <v>4.1578649771497185</v>
      </c>
      <c r="R11" s="126">
        <f ca="1">OFFSET(IND!U$28,$E11,0)</f>
        <v>4.1442190416746136</v>
      </c>
      <c r="S11" s="126">
        <f ca="1">OFFSET(IND!V$28,$E11,0)</f>
        <v>4.1267290781146393</v>
      </c>
      <c r="T11" s="202">
        <f ca="1">OFFSET(IND!W$28,$E11,0)</f>
        <v>4.1093561950014443</v>
      </c>
      <c r="U11" s="126">
        <f ca="1">OFFSET(IND!X$28,$E11,0)</f>
        <v>4.1410652640675796</v>
      </c>
      <c r="V11" s="126">
        <f ca="1">OFFSET(IND!Y$28,$E11,0)</f>
        <v>4.1766376982689559</v>
      </c>
      <c r="W11" s="126">
        <f ca="1">OFFSET(IND!Z$28,$E11,0)</f>
        <v>4.2305116026726388</v>
      </c>
      <c r="X11" s="126">
        <f ca="1">OFFSET(IND!AA$28,$E11,0)</f>
        <v>4.2514195578155549</v>
      </c>
      <c r="Y11" s="204">
        <f ca="1">OFFSET(IND!AB$28,$E11,0)</f>
        <v>4.2834272393882245</v>
      </c>
      <c r="Z11" s="126">
        <f ca="1">OFFSET(IND!AC$28,$E11,0)</f>
        <v>4.3246419469554995</v>
      </c>
      <c r="AA11" s="126">
        <f ca="1">OFFSET(IND!AD$28,$E11,0)</f>
        <v>4.3459585450546445</v>
      </c>
      <c r="AB11" s="126">
        <f ca="1">OFFSET(IND!AE$28,$E11,0)</f>
        <v>4.3927224946762653</v>
      </c>
      <c r="AC11" s="126">
        <f ca="1">OFFSET(IND!AF$28,$E11,0)</f>
        <v>4.4467849324141051</v>
      </c>
      <c r="AD11" s="126">
        <f ca="1">OFFSET(IND!AG$28,$E11,0)</f>
        <v>3.479111173321876</v>
      </c>
      <c r="AE11" s="126">
        <f ca="1">OFFSET(IND!AH$28,$E11,0)</f>
        <v>2.6659184847077264</v>
      </c>
      <c r="AF11" s="126">
        <f ca="1">OFFSET(IND!AI$28,$E11,0)</f>
        <v>2.5673208137120138</v>
      </c>
      <c r="AG11" s="126">
        <f ca="1">OFFSET(IND!AJ$28,$E11,0)</f>
        <v>2.6337779246781823</v>
      </c>
      <c r="AH11" s="126">
        <f ca="1">OFFSET(IND!AK$28,$E11,0)</f>
        <v>2.7192647211736287</v>
      </c>
      <c r="AI11" s="126">
        <f ca="1">OFFSET(IND!AL$28,$E11,0)</f>
        <v>2.6607424871932426</v>
      </c>
      <c r="AJ11" s="126">
        <f ca="1">OFFSET(IND!AM$28,$E11,0)</f>
        <v>2.9009407401952667</v>
      </c>
      <c r="AK11" s="126">
        <f ca="1">OFFSET(IND!AN$28,$E11,0)</f>
        <v>3.1094536271522508</v>
      </c>
      <c r="AL11" s="126">
        <f ca="1">OFFSET(IND!AO$28,$E11,0)</f>
        <v>3.5634456614520955</v>
      </c>
      <c r="AM11" s="126">
        <f ca="1">OFFSET(IND!AP$28,$E11,0)</f>
        <v>4.0121568014111038</v>
      </c>
      <c r="AQ11" s="4"/>
    </row>
    <row r="12" spans="1:56">
      <c r="A12" s="35" t="s">
        <v>312</v>
      </c>
      <c r="B12">
        <v>3.219945196781</v>
      </c>
      <c r="E12" s="129">
        <f ca="1">MATCH(F12,IND!$D$29:$D$264,0)</f>
        <v>123</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2">
        <f ca="1">OFFSET(IND!R$28,$E12,0)</f>
        <v>2.4463126415212293</v>
      </c>
      <c r="P12" s="126">
        <f ca="1">OFFSET(IND!S$28,$E12,0)</f>
        <v>2.5452929803438318</v>
      </c>
      <c r="Q12" s="126">
        <f ca="1">OFFSET(IND!T$28,$E12,0)</f>
        <v>2.5279819061070286</v>
      </c>
      <c r="R12" s="126">
        <f ca="1">OFFSET(IND!U$28,$E12,0)</f>
        <v>2.5196851773381646</v>
      </c>
      <c r="S12" s="126">
        <f ca="1">OFFSET(IND!V$28,$E12,0)</f>
        <v>2.5090512794937001</v>
      </c>
      <c r="T12" s="202">
        <f ca="1">OFFSET(IND!W$28,$E12,0)</f>
        <v>2.4984885665608778</v>
      </c>
      <c r="U12" s="126">
        <f ca="1">OFFSET(IND!X$28,$E12,0)</f>
        <v>2.5177676805530878</v>
      </c>
      <c r="V12" s="126">
        <f ca="1">OFFSET(IND!Y$28,$E12,0)</f>
        <v>2.5393957205475242</v>
      </c>
      <c r="W12" s="126">
        <f ca="1">OFFSET(IND!Z$28,$E12,0)</f>
        <v>2.5721510544249635</v>
      </c>
      <c r="X12" s="126">
        <f ca="1">OFFSET(IND!AA$28,$E12,0)</f>
        <v>2.5848630911518566</v>
      </c>
      <c r="Y12" s="204">
        <f ca="1">OFFSET(IND!AB$28,$E12,0)</f>
        <v>2.6043237615480397</v>
      </c>
      <c r="Z12" s="126">
        <f ca="1">OFFSET(IND!AC$28,$E12,0)</f>
        <v>2.629382303748943</v>
      </c>
      <c r="AA12" s="126">
        <f ca="1">OFFSET(IND!AD$28,$E12,0)</f>
        <v>2.642342795393223</v>
      </c>
      <c r="AB12" s="126">
        <f ca="1">OFFSET(IND!AE$28,$E12,0)</f>
        <v>2.6707752767631683</v>
      </c>
      <c r="AC12" s="126">
        <f ca="1">OFFSET(IND!AF$28,$E12,0)</f>
        <v>2.7036452389077748</v>
      </c>
      <c r="AD12" s="126">
        <f ca="1">OFFSET(IND!AG$28,$E12,0)</f>
        <v>2.1152995933796999</v>
      </c>
      <c r="AE12" s="126">
        <f ca="1">OFFSET(IND!AH$28,$E12,0)</f>
        <v>1.6208784387022972</v>
      </c>
      <c r="AF12" s="126">
        <f ca="1">OFFSET(IND!AI$28,$E12,0)</f>
        <v>1.560931054736904</v>
      </c>
      <c r="AG12" s="126">
        <f ca="1">OFFSET(IND!AJ$28,$E12,0)</f>
        <v>1.6013369782043345</v>
      </c>
      <c r="AH12" s="126">
        <f ca="1">OFFSET(IND!AK$28,$E12,0)</f>
        <v>1.653312950473566</v>
      </c>
      <c r="AI12" s="126">
        <f ca="1">OFFSET(IND!AL$28,$E12,0)</f>
        <v>1.6177314322134912</v>
      </c>
      <c r="AJ12" s="126">
        <f ca="1">OFFSET(IND!AM$28,$E12,0)</f>
        <v>1.763771970038722</v>
      </c>
      <c r="AK12" s="126">
        <f ca="1">OFFSET(IND!AN$28,$E12,0)</f>
        <v>1.8905478053085683</v>
      </c>
      <c r="AL12" s="126">
        <f ca="1">OFFSET(IND!AO$28,$E12,0)</f>
        <v>2.166574962162874</v>
      </c>
      <c r="AM12" s="126">
        <f ca="1">OFFSET(IND!AP$28,$E12,0)</f>
        <v>2.4393913352579513</v>
      </c>
      <c r="AQ12" s="4"/>
    </row>
    <row r="13" spans="1:56">
      <c r="A13" s="35" t="s">
        <v>313</v>
      </c>
      <c r="B13">
        <v>3.389415996611</v>
      </c>
      <c r="E13" s="129">
        <f ca="1">MATCH(F13,IND!$D$29:$D$264,0)</f>
        <v>121</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2">
        <f ca="1">OFFSET(IND!R$28,$E13,0)</f>
        <v>2.5750659384433994</v>
      </c>
      <c r="P13" s="126">
        <f ca="1">OFFSET(IND!S$28,$E13,0)</f>
        <v>2.6792557687829808</v>
      </c>
      <c r="Q13" s="126">
        <f ca="1">OFFSET(IND!T$28,$E13,0)</f>
        <v>2.6610335853758191</v>
      </c>
      <c r="R13" s="126">
        <f ca="1">OFFSET(IND!U$28,$E13,0)</f>
        <v>2.6523001866717522</v>
      </c>
      <c r="S13" s="126">
        <f ca="1">OFFSET(IND!V$28,$E13,0)</f>
        <v>2.6411066099933684</v>
      </c>
      <c r="T13" s="202">
        <f ca="1">OFFSET(IND!W$28,$E13,0)</f>
        <v>2.6299879648009239</v>
      </c>
      <c r="U13" s="126">
        <f ca="1">OFFSET(IND!X$28,$E13,0)</f>
        <v>2.6502817690032501</v>
      </c>
      <c r="V13" s="126">
        <f ca="1">OFFSET(IND!Y$28,$E13,0)</f>
        <v>2.6730481268921307</v>
      </c>
      <c r="W13" s="126">
        <f ca="1">OFFSET(IND!Z$28,$E13,0)</f>
        <v>2.707527425710488</v>
      </c>
      <c r="X13" s="126">
        <f ca="1">OFFSET(IND!AA$28,$E13,0)</f>
        <v>2.7209085170019547</v>
      </c>
      <c r="Y13" s="204">
        <f ca="1">OFFSET(IND!AB$28,$E13,0)</f>
        <v>2.7413934332084628</v>
      </c>
      <c r="Z13" s="126">
        <f ca="1">OFFSET(IND!AC$28,$E13,0)</f>
        <v>2.7677708460515191</v>
      </c>
      <c r="AA13" s="126">
        <f ca="1">OFFSET(IND!AD$28,$E13,0)</f>
        <v>2.7814134688349719</v>
      </c>
      <c r="AB13" s="126">
        <f ca="1">OFFSET(IND!AE$28,$E13,0)</f>
        <v>2.811342396592809</v>
      </c>
      <c r="AC13" s="126">
        <f ca="1">OFFSET(IND!AF$28,$E13,0)</f>
        <v>2.8459423567450264</v>
      </c>
      <c r="AD13" s="126">
        <f ca="1">OFFSET(IND!AG$28,$E13,0)</f>
        <v>2.2266311509259999</v>
      </c>
      <c r="AE13" s="126">
        <f ca="1">OFFSET(IND!AH$28,$E13,0)</f>
        <v>1.7061878302129445</v>
      </c>
      <c r="AF13" s="126">
        <f ca="1">OFFSET(IND!AI$28,$E13,0)</f>
        <v>1.6430853207756886</v>
      </c>
      <c r="AG13" s="126">
        <f ca="1">OFFSET(IND!AJ$28,$E13,0)</f>
        <v>1.6856178717940364</v>
      </c>
      <c r="AH13" s="126">
        <f ca="1">OFFSET(IND!AK$28,$E13,0)</f>
        <v>1.7403294215511222</v>
      </c>
      <c r="AI13" s="126">
        <f ca="1">OFFSET(IND!AL$28,$E13,0)</f>
        <v>1.7028751918036753</v>
      </c>
      <c r="AJ13" s="126">
        <f ca="1">OFFSET(IND!AM$28,$E13,0)</f>
        <v>1.8566020737249709</v>
      </c>
      <c r="AK13" s="126">
        <f ca="1">OFFSET(IND!AN$28,$E13,0)</f>
        <v>1.9900503213774408</v>
      </c>
      <c r="AL13" s="126">
        <f ca="1">OFFSET(IND!AO$28,$E13,0)</f>
        <v>2.2806052233293417</v>
      </c>
      <c r="AM13" s="126">
        <f ca="1">OFFSET(IND!AP$28,$E13,0)</f>
        <v>2.5677803529031071</v>
      </c>
      <c r="AQ13" s="4"/>
    </row>
    <row r="14" spans="1:56">
      <c r="A14" s="35" t="s">
        <v>314</v>
      </c>
      <c r="B14">
        <v>0.95327324904709998</v>
      </c>
      <c r="E14" s="129">
        <f ca="1">MATCH(F14,IND!$D$29:$D$264,0)</f>
        <v>119</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2">
        <f ca="1">OFFSET(IND!R$28,$E14,0)</f>
        <v>0.72423729518720592</v>
      </c>
      <c r="P14" s="126">
        <f ca="1">OFFSET(IND!S$28,$E14,0)</f>
        <v>0.7535406849702132</v>
      </c>
      <c r="Q14" s="126">
        <f ca="1">OFFSET(IND!T$28,$E14,0)</f>
        <v>0.74841569588694901</v>
      </c>
      <c r="R14" s="126">
        <f ca="1">OFFSET(IND!U$28,$E14,0)</f>
        <v>0.74595942750143007</v>
      </c>
      <c r="S14" s="126">
        <f ca="1">OFFSET(IND!V$28,$E14,0)</f>
        <v>0.74281123406063465</v>
      </c>
      <c r="T14" s="202">
        <f ca="1">OFFSET(IND!W$28,$E14,0)</f>
        <v>0.73968411510025966</v>
      </c>
      <c r="U14" s="126">
        <f ca="1">OFFSET(IND!X$28,$E14,0)</f>
        <v>0.74539174753216397</v>
      </c>
      <c r="V14" s="126">
        <f ca="1">OFFSET(IND!Y$28,$E14,0)</f>
        <v>0.75179478568841163</v>
      </c>
      <c r="W14" s="126">
        <f ca="1">OFFSET(IND!Z$28,$E14,0)</f>
        <v>0.76149208848107464</v>
      </c>
      <c r="X14" s="126">
        <f ca="1">OFFSET(IND!AA$28,$E14,0)</f>
        <v>0.76525552040679956</v>
      </c>
      <c r="Y14" s="204">
        <f ca="1">OFFSET(IND!AB$28,$E14,0)</f>
        <v>0.77101690308988002</v>
      </c>
      <c r="Z14" s="126">
        <f ca="1">OFFSET(IND!AC$28,$E14,0)</f>
        <v>0.77843555045198964</v>
      </c>
      <c r="AA14" s="126">
        <f ca="1">OFFSET(IND!AD$28,$E14,0)</f>
        <v>0.78227253810983577</v>
      </c>
      <c r="AB14" s="126">
        <f ca="1">OFFSET(IND!AE$28,$E14,0)</f>
        <v>0.79069004904172746</v>
      </c>
      <c r="AC14" s="126">
        <f ca="1">OFFSET(IND!AF$28,$E14,0)</f>
        <v>0.80042128783453859</v>
      </c>
      <c r="AD14" s="126">
        <f ca="1">OFFSET(IND!AG$28,$E14,0)</f>
        <v>0.62624001119793749</v>
      </c>
      <c r="AE14" s="126">
        <f ca="1">OFFSET(IND!AH$28,$E14,0)</f>
        <v>0.47986532724739062</v>
      </c>
      <c r="AF14" s="126">
        <f ca="1">OFFSET(IND!AI$28,$E14,0)</f>
        <v>0.46211774646816239</v>
      </c>
      <c r="AG14" s="126">
        <f ca="1">OFFSET(IND!AJ$28,$E14,0)</f>
        <v>0.47408002644207275</v>
      </c>
      <c r="AH14" s="126">
        <f ca="1">OFFSET(IND!AK$28,$E14,0)</f>
        <v>0.48946764981125312</v>
      </c>
      <c r="AI14" s="126">
        <f ca="1">OFFSET(IND!AL$28,$E14,0)</f>
        <v>0.47893364769478364</v>
      </c>
      <c r="AJ14" s="126">
        <f ca="1">OFFSET(IND!AM$28,$E14,0)</f>
        <v>0.52216933323514803</v>
      </c>
      <c r="AK14" s="126">
        <f ca="1">OFFSET(IND!AN$28,$E14,0)</f>
        <v>0.55970165288740514</v>
      </c>
      <c r="AL14" s="126">
        <f ca="1">OFFSET(IND!AO$28,$E14,0)</f>
        <v>0.64142021906137725</v>
      </c>
      <c r="AM14" s="126">
        <f ca="1">OFFSET(IND!AP$28,$E14,0)</f>
        <v>0.72218822425399876</v>
      </c>
      <c r="AQ14" s="4"/>
    </row>
    <row r="15" spans="1:56">
      <c r="A15" s="35" t="s">
        <v>315</v>
      </c>
      <c r="B15">
        <v>1.059192498941</v>
      </c>
      <c r="E15" s="129">
        <f ca="1">MATCH(F15,IND!$D$29:$D$264,0)</f>
        <v>115</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2">
        <f ca="1">OFFSET(IND!R$28,$E15,0)</f>
        <v>0.80470810576356211</v>
      </c>
      <c r="P15" s="126">
        <f ca="1">OFFSET(IND!S$28,$E15,0)</f>
        <v>0.83726742774468133</v>
      </c>
      <c r="Q15" s="126">
        <f ca="1">OFFSET(IND!T$28,$E15,0)</f>
        <v>0.83157299542994334</v>
      </c>
      <c r="R15" s="126">
        <f ca="1">OFFSET(IND!U$28,$E15,0)</f>
        <v>0.82884380833492233</v>
      </c>
      <c r="S15" s="126">
        <f ca="1">OFFSET(IND!V$28,$E15,0)</f>
        <v>0.82534581562292741</v>
      </c>
      <c r="T15" s="202">
        <f ca="1">OFFSET(IND!W$28,$E15,0)</f>
        <v>0.82187123900028847</v>
      </c>
      <c r="U15" s="126">
        <f ca="1">OFFSET(IND!X$28,$E15,0)</f>
        <v>0.82821305281351543</v>
      </c>
      <c r="V15" s="126">
        <f ca="1">OFFSET(IND!Y$28,$E15,0)</f>
        <v>0.83532753965379059</v>
      </c>
      <c r="W15" s="126">
        <f ca="1">OFFSET(IND!Z$28,$E15,0)</f>
        <v>0.84610232053452727</v>
      </c>
      <c r="X15" s="126">
        <f ca="1">OFFSET(IND!AA$28,$E15,0)</f>
        <v>0.85028391156311056</v>
      </c>
      <c r="Y15" s="204">
        <f ca="1">OFFSET(IND!AB$28,$E15,0)</f>
        <v>0.85668544787764445</v>
      </c>
      <c r="Z15" s="126">
        <f ca="1">OFFSET(IND!AC$28,$E15,0)</f>
        <v>0.86492838939109951</v>
      </c>
      <c r="AA15" s="126">
        <f ca="1">OFFSET(IND!AD$28,$E15,0)</f>
        <v>0.86919170901092846</v>
      </c>
      <c r="AB15" s="126">
        <f ca="1">OFFSET(IND!AE$28,$E15,0)</f>
        <v>0.87854449893525255</v>
      </c>
      <c r="AC15" s="126">
        <f ca="1">OFFSET(IND!AF$28,$E15,0)</f>
        <v>0.88935698648282047</v>
      </c>
      <c r="AD15" s="126">
        <f ca="1">OFFSET(IND!AG$28,$E15,0)</f>
        <v>0.69582223466437476</v>
      </c>
      <c r="AE15" s="126">
        <f ca="1">OFFSET(IND!AH$28,$E15,0)</f>
        <v>0.53318369694154499</v>
      </c>
      <c r="AF15" s="126">
        <f ca="1">OFFSET(IND!AI$28,$E15,0)</f>
        <v>0.51346416274240247</v>
      </c>
      <c r="AG15" s="126">
        <f ca="1">OFFSET(IND!AJ$28,$E15,0)</f>
        <v>0.52675558493563623</v>
      </c>
      <c r="AH15" s="126">
        <f ca="1">OFFSET(IND!AK$28,$E15,0)</f>
        <v>0.54385294423472552</v>
      </c>
      <c r="AI15" s="126">
        <f ca="1">OFFSET(IND!AL$28,$E15,0)</f>
        <v>0.53214849743864834</v>
      </c>
      <c r="AJ15" s="126">
        <f ca="1">OFFSET(IND!AM$28,$E15,0)</f>
        <v>0.58018814803905316</v>
      </c>
      <c r="AK15" s="126">
        <f ca="1">OFFSET(IND!AN$28,$E15,0)</f>
        <v>0.62189072543044999</v>
      </c>
      <c r="AL15" s="126">
        <f ca="1">OFFSET(IND!AO$28,$E15,0)</f>
        <v>0.71268913229041897</v>
      </c>
      <c r="AM15" s="126">
        <f ca="1">OFFSET(IND!AP$28,$E15,0)</f>
        <v>0.80243136028222073</v>
      </c>
      <c r="AQ15" s="4"/>
    </row>
    <row r="16" spans="1:56">
      <c r="A16" s="35" t="s">
        <v>316</v>
      </c>
      <c r="B16">
        <v>0.63551549936469998</v>
      </c>
      <c r="E16" s="129">
        <f ca="1">MATCH(F16,IND!$D$29:$D$264,0)</f>
        <v>117</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2">
        <f ca="1">OFFSET(IND!R$28,$E16,0)</f>
        <v>0.48282486345813724</v>
      </c>
      <c r="P16" s="126">
        <f ca="1">OFFSET(IND!S$28,$E16,0)</f>
        <v>0.50236045664680873</v>
      </c>
      <c r="Q16" s="126">
        <f ca="1">OFFSET(IND!T$28,$E16,0)</f>
        <v>0.49894379725796595</v>
      </c>
      <c r="R16" s="126">
        <f ca="1">OFFSET(IND!U$28,$E16,0)</f>
        <v>0.49730628500095336</v>
      </c>
      <c r="S16" s="126">
        <f ca="1">OFFSET(IND!V$28,$E16,0)</f>
        <v>0.49520748937375642</v>
      </c>
      <c r="T16" s="202">
        <f ca="1">OFFSET(IND!W$28,$E16,0)</f>
        <v>0.49312274340017304</v>
      </c>
      <c r="U16" s="126">
        <f ca="1">OFFSET(IND!X$28,$E16,0)</f>
        <v>0.49692783168810922</v>
      </c>
      <c r="V16" s="126">
        <f ca="1">OFFSET(IND!Y$28,$E16,0)</f>
        <v>0.50119652379227431</v>
      </c>
      <c r="W16" s="126">
        <f ca="1">OFFSET(IND!Z$28,$E16,0)</f>
        <v>0.50766139232071628</v>
      </c>
      <c r="X16" s="126">
        <f ca="1">OFFSET(IND!AA$28,$E16,0)</f>
        <v>0.51017034693786623</v>
      </c>
      <c r="Y16" s="204">
        <f ca="1">OFFSET(IND!AB$28,$E16,0)</f>
        <v>0.51401126872658653</v>
      </c>
      <c r="Z16" s="126">
        <f ca="1">OFFSET(IND!AC$28,$E16,0)</f>
        <v>0.51895703363465961</v>
      </c>
      <c r="AA16" s="126">
        <f ca="1">OFFSET(IND!AD$28,$E16,0)</f>
        <v>0.52151502540655703</v>
      </c>
      <c r="AB16" s="126">
        <f ca="1">OFFSET(IND!AE$28,$E16,0)</f>
        <v>0.52712669936115153</v>
      </c>
      <c r="AC16" s="126">
        <f ca="1">OFFSET(IND!AF$28,$E16,0)</f>
        <v>0.53361419188969228</v>
      </c>
      <c r="AD16" s="126">
        <f ca="1">OFFSET(IND!AG$28,$E16,0)</f>
        <v>0.41749334079862488</v>
      </c>
      <c r="AE16" s="126">
        <f ca="1">OFFSET(IND!AH$28,$E16,0)</f>
        <v>0.31991021816492698</v>
      </c>
      <c r="AF16" s="126">
        <f ca="1">OFFSET(IND!AI$28,$E16,0)</f>
        <v>0.30807849764544148</v>
      </c>
      <c r="AG16" s="126">
        <f ca="1">OFFSET(IND!AJ$28,$E16,0)</f>
        <v>0.31605335096138171</v>
      </c>
      <c r="AH16" s="126">
        <f ca="1">OFFSET(IND!AK$28,$E16,0)</f>
        <v>0.32631176654083532</v>
      </c>
      <c r="AI16" s="126">
        <f ca="1">OFFSET(IND!AL$28,$E16,0)</f>
        <v>0.31928909846318904</v>
      </c>
      <c r="AJ16" s="126">
        <f ca="1">OFFSET(IND!AM$28,$E16,0)</f>
        <v>0.34811288882343194</v>
      </c>
      <c r="AK16" s="126">
        <f ca="1">OFFSET(IND!AN$28,$E16,0)</f>
        <v>0.37313443525827006</v>
      </c>
      <c r="AL16" s="126">
        <f ca="1">OFFSET(IND!AO$28,$E16,0)</f>
        <v>0.42761347937425143</v>
      </c>
      <c r="AM16" s="126">
        <f ca="1">OFFSET(IND!AP$28,$E16,0)</f>
        <v>0.48145881616933245</v>
      </c>
      <c r="AQ16" s="4"/>
    </row>
    <row r="17" spans="1:43">
      <c r="A17" s="35" t="s">
        <v>317</v>
      </c>
      <c r="B17">
        <v>8.4735399915289999</v>
      </c>
      <c r="E17" s="129">
        <f ca="1">MATCH(F17,IND!$D$29:$D$264,0)</f>
        <v>122</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2">
        <f ca="1">OFFSET(IND!R$28,$E17,0)</f>
        <v>6.4376648461084969</v>
      </c>
      <c r="P17" s="126">
        <f ca="1">OFFSET(IND!S$28,$E17,0)</f>
        <v>6.6981394219574506</v>
      </c>
      <c r="Q17" s="126">
        <f ca="1">OFFSET(IND!T$28,$E17,0)</f>
        <v>6.6525839634395467</v>
      </c>
      <c r="R17" s="126">
        <f ca="1">OFFSET(IND!U$28,$E17,0)</f>
        <v>6.6307504666793786</v>
      </c>
      <c r="S17" s="126">
        <f ca="1">OFFSET(IND!V$28,$E17,0)</f>
        <v>6.6027665249834193</v>
      </c>
      <c r="T17" s="202">
        <f ca="1">OFFSET(IND!W$28,$E17,0)</f>
        <v>6.5749699120023077</v>
      </c>
      <c r="U17" s="126">
        <f ca="1">OFFSET(IND!X$28,$E17,0)</f>
        <v>6.6257044225081234</v>
      </c>
      <c r="V17" s="126">
        <f ca="1">OFFSET(IND!Y$28,$E17,0)</f>
        <v>6.6826203172303247</v>
      </c>
      <c r="W17" s="126">
        <f ca="1">OFFSET(IND!Z$28,$E17,0)</f>
        <v>6.7688185642762182</v>
      </c>
      <c r="X17" s="126">
        <f ca="1">OFFSET(IND!AA$28,$E17,0)</f>
        <v>6.8022712925048845</v>
      </c>
      <c r="Y17" s="204">
        <f ca="1">OFFSET(IND!AB$28,$E17,0)</f>
        <v>6.8534835830211556</v>
      </c>
      <c r="Z17" s="126">
        <f ca="1">OFFSET(IND!AC$28,$E17,0)</f>
        <v>6.919427115128796</v>
      </c>
      <c r="AA17" s="126">
        <f ca="1">OFFSET(IND!AD$28,$E17,0)</f>
        <v>6.9535336720874277</v>
      </c>
      <c r="AB17" s="126">
        <f ca="1">OFFSET(IND!AE$28,$E17,0)</f>
        <v>7.0283559914820204</v>
      </c>
      <c r="AC17" s="126">
        <f ca="1">OFFSET(IND!AF$28,$E17,0)</f>
        <v>7.1148558918625637</v>
      </c>
      <c r="AD17" s="126">
        <f ca="1">OFFSET(IND!AG$28,$E17,0)</f>
        <v>5.5665778773149981</v>
      </c>
      <c r="AE17" s="126">
        <f ca="1">OFFSET(IND!AH$28,$E17,0)</f>
        <v>4.2654695755323599</v>
      </c>
      <c r="AF17" s="126">
        <f ca="1">OFFSET(IND!AI$28,$E17,0)</f>
        <v>4.1077133019392198</v>
      </c>
      <c r="AG17" s="126">
        <f ca="1">OFFSET(IND!AJ$28,$E17,0)</f>
        <v>4.2140446794850899</v>
      </c>
      <c r="AH17" s="126">
        <f ca="1">OFFSET(IND!AK$28,$E17,0)</f>
        <v>4.3508235538778042</v>
      </c>
      <c r="AI17" s="126">
        <f ca="1">OFFSET(IND!AL$28,$E17,0)</f>
        <v>4.2571879795091867</v>
      </c>
      <c r="AJ17" s="126">
        <f ca="1">OFFSET(IND!AM$28,$E17,0)</f>
        <v>4.6415051843124253</v>
      </c>
      <c r="AK17" s="126">
        <f ca="1">OFFSET(IND!AN$28,$E17,0)</f>
        <v>4.9751258034435999</v>
      </c>
      <c r="AL17" s="126">
        <f ca="1">OFFSET(IND!AO$28,$E17,0)</f>
        <v>5.7015130583233518</v>
      </c>
      <c r="AM17" s="126">
        <f ca="1">OFFSET(IND!AP$28,$E17,0)</f>
        <v>6.4194508822577658</v>
      </c>
      <c r="AQ17" s="4"/>
    </row>
    <row r="18" spans="1:43">
      <c r="A18" s="35" t="s">
        <v>318</v>
      </c>
      <c r="B18">
        <v>14.828694985169999</v>
      </c>
      <c r="E18" s="129">
        <f ca="1">MATCH(F18,IND!$D$29:$D$264,0)</f>
        <v>120</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2">
        <f ca="1">OFFSET(IND!R$28,$E18,0)</f>
        <v>11.265913480689868</v>
      </c>
      <c r="P18" s="126">
        <f ca="1">OFFSET(IND!S$28,$E18,0)</f>
        <v>11.721743988425537</v>
      </c>
      <c r="Q18" s="126">
        <f ca="1">OFFSET(IND!T$28,$E18,0)</f>
        <v>11.642021936019205</v>
      </c>
      <c r="R18" s="126">
        <f ca="1">OFFSET(IND!U$28,$E18,0)</f>
        <v>11.60381331668891</v>
      </c>
      <c r="S18" s="126">
        <f ca="1">OFFSET(IND!V$28,$E18,0)</f>
        <v>11.554841418720983</v>
      </c>
      <c r="T18" s="202">
        <f ca="1">OFFSET(IND!W$28,$E18,0)</f>
        <v>11.506197346004038</v>
      </c>
      <c r="U18" s="126">
        <f ca="1">OFFSET(IND!X$28,$E18,0)</f>
        <v>11.594982739389215</v>
      </c>
      <c r="V18" s="126">
        <f ca="1">OFFSET(IND!Y$28,$E18,0)</f>
        <v>11.694585555153067</v>
      </c>
      <c r="W18" s="126">
        <f ca="1">OFFSET(IND!Z$28,$E18,0)</f>
        <v>11.845432487483381</v>
      </c>
      <c r="X18" s="126">
        <f ca="1">OFFSET(IND!AA$28,$E18,0)</f>
        <v>11.903974761883546</v>
      </c>
      <c r="Y18" s="204">
        <f ca="1">OFFSET(IND!AB$28,$E18,0)</f>
        <v>11.99359627028702</v>
      </c>
      <c r="Z18" s="126">
        <f ca="1">OFFSET(IND!AC$28,$E18,0)</f>
        <v>12.108997451475391</v>
      </c>
      <c r="AA18" s="126">
        <f ca="1">OFFSET(IND!AD$28,$E18,0)</f>
        <v>12.168683926152996</v>
      </c>
      <c r="AB18" s="126">
        <f ca="1">OFFSET(IND!AE$28,$E18,0)</f>
        <v>12.299622985093533</v>
      </c>
      <c r="AC18" s="126">
        <f ca="1">OFFSET(IND!AF$28,$E18,0)</f>
        <v>12.450997810759484</v>
      </c>
      <c r="AD18" s="126">
        <f ca="1">OFFSET(IND!AG$28,$E18,0)</f>
        <v>9.7415112853012449</v>
      </c>
      <c r="AE18" s="126">
        <f ca="1">OFFSET(IND!AH$28,$E18,0)</f>
        <v>7.4645717571816279</v>
      </c>
      <c r="AF18" s="126">
        <f ca="1">OFFSET(IND!AI$28,$E18,0)</f>
        <v>7.1884982783936335</v>
      </c>
      <c r="AG18" s="126">
        <f ca="1">OFFSET(IND!AJ$28,$E18,0)</f>
        <v>7.3745781890989051</v>
      </c>
      <c r="AH18" s="126">
        <f ca="1">OFFSET(IND!AK$28,$E18,0)</f>
        <v>7.6139412192861551</v>
      </c>
      <c r="AI18" s="126">
        <f ca="1">OFFSET(IND!AL$28,$E18,0)</f>
        <v>7.450078964141075</v>
      </c>
      <c r="AJ18" s="126">
        <f ca="1">OFFSET(IND!AM$28,$E18,0)</f>
        <v>8.1226340725467416</v>
      </c>
      <c r="AK18" s="126">
        <f ca="1">OFFSET(IND!AN$28,$E18,0)</f>
        <v>8.7064701560262971</v>
      </c>
      <c r="AL18" s="126">
        <f ca="1">OFFSET(IND!AO$28,$E18,0)</f>
        <v>9.9776478520658625</v>
      </c>
      <c r="AM18" s="126">
        <f ca="1">OFFSET(IND!AP$28,$E18,0)</f>
        <v>11.234039043951086</v>
      </c>
      <c r="AQ18" s="4"/>
    </row>
    <row r="19" spans="1:43">
      <c r="A19" s="35" t="s">
        <v>319</v>
      </c>
      <c r="B19">
        <v>32.941303389589997</v>
      </c>
      <c r="E19" s="129">
        <f ca="1">MATCH(F19,IND!$D$29:$D$264,0)</f>
        <v>125</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2">
        <f ca="1">OFFSET(IND!R$28,$E19,0)</f>
        <v>19.200468265184636</v>
      </c>
      <c r="P19" s="126">
        <f ca="1">OFFSET(IND!S$28,$E19,0)</f>
        <v>19.977339063374519</v>
      </c>
      <c r="Q19" s="126">
        <f ca="1">OFFSET(IND!T$28,$E19,0)</f>
        <v>19.841468968163259</v>
      </c>
      <c r="R19" s="126">
        <f ca="1">OFFSET(IND!U$28,$E19,0)</f>
        <v>19.776350113472489</v>
      </c>
      <c r="S19" s="126">
        <f ca="1">OFFSET(IND!V$28,$E19,0)</f>
        <v>19.692887429826751</v>
      </c>
      <c r="T19" s="202">
        <f ca="1">OFFSET(IND!W$28,$E19,0)</f>
        <v>19.609983457939169</v>
      </c>
      <c r="U19" s="126">
        <f ca="1">OFFSET(IND!X$28,$E19,0)</f>
        <v>19.761300182590567</v>
      </c>
      <c r="V19" s="126">
        <f ca="1">OFFSET(IND!Y$28,$E19,0)</f>
        <v>19.931053013239836</v>
      </c>
      <c r="W19" s="126">
        <f ca="1">OFFSET(IND!Z$28,$E19,0)</f>
        <v>20.188141064028887</v>
      </c>
      <c r="X19" s="126">
        <f ca="1">OFFSET(IND!AA$28,$E19,0)</f>
        <v>20.287914516374208</v>
      </c>
      <c r="Y19" s="204">
        <f ca="1">OFFSET(IND!AB$28,$E19,0)</f>
        <v>20.440656229767299</v>
      </c>
      <c r="Z19" s="126">
        <f ca="1">OFFSET(IND!AC$28,$E19,0)</f>
        <v>20.63733417523262</v>
      </c>
      <c r="AA19" s="126">
        <f ca="1">OFFSET(IND!AD$28,$E19,0)</f>
        <v>20.739057685258896</v>
      </c>
      <c r="AB19" s="126">
        <f ca="1">OFFSET(IND!AE$28,$E19,0)</f>
        <v>20.962216797049532</v>
      </c>
      <c r="AC19" s="126">
        <f ca="1">OFFSET(IND!AF$28,$E19,0)</f>
        <v>21.220204535134748</v>
      </c>
      <c r="AD19" s="126">
        <f ca="1">OFFSET(IND!AG$28,$E19,0)</f>
        <v>16.60243340311105</v>
      </c>
      <c r="AE19" s="126">
        <f ca="1">OFFSET(IND!AH$28,$E19,0)</f>
        <v>12.721851040541008</v>
      </c>
      <c r="AF19" s="126">
        <f ca="1">OFFSET(IND!AI$28,$E19,0)</f>
        <v>12.251339698747584</v>
      </c>
      <c r="AG19" s="126">
        <f ca="1">OFFSET(IND!AJ$28,$E19,0)</f>
        <v>12.568475226763923</v>
      </c>
      <c r="AH19" s="126">
        <f ca="1">OFFSET(IND!AK$28,$E19,0)</f>
        <v>12.976421042506802</v>
      </c>
      <c r="AI19" s="126">
        <f ca="1">OFFSET(IND!AL$28,$E19,0)</f>
        <v>12.69715100948485</v>
      </c>
      <c r="AJ19" s="126">
        <f ca="1">OFFSET(IND!AM$28,$E19,0)</f>
        <v>13.843385004416975</v>
      </c>
      <c r="AK19" s="126">
        <f ca="1">OFFSET(IND!AN$28,$E19,0)</f>
        <v>14.838415386297065</v>
      </c>
      <c r="AL19" s="126">
        <f ca="1">OFFSET(IND!AO$28,$E19,0)</f>
        <v>17.004880365284603</v>
      </c>
      <c r="AM19" s="126">
        <f ca="1">OFFSET(IND!AP$28,$E19,0)</f>
        <v>19.146144742096819</v>
      </c>
      <c r="AQ19" s="4"/>
    </row>
    <row r="20" spans="1:43">
      <c r="A20" s="35" t="s">
        <v>320</v>
      </c>
      <c r="B20">
        <v>39.685391397639997</v>
      </c>
      <c r="E20" s="129">
        <f ca="1">MATCH(F20,IND!$D$29:$D$264,0)</f>
        <v>132</v>
      </c>
      <c r="F20" s="4" t="str">
        <f t="shared" si="0"/>
        <v>ICPT</v>
      </c>
      <c r="G20" s="126">
        <f ca="1">OFFSET(IND!J$28,$E20,0)</f>
        <v>26.6</v>
      </c>
      <c r="H20" s="126">
        <f ca="1">OFFSET(IND!K$28,$E20,0)</f>
        <v>27.396218001518768</v>
      </c>
      <c r="I20" s="126">
        <f ca="1">OFFSET(IND!L$28,$E20,0)</f>
        <v>27.962365875867597</v>
      </c>
      <c r="J20" s="126">
        <f ca="1">OFFSET(IND!M$28,$E20,0)</f>
        <v>26.6</v>
      </c>
      <c r="K20" s="126">
        <f ca="1">OFFSET(IND!N$28,$E20,0)</f>
        <v>26.6</v>
      </c>
      <c r="L20" s="126">
        <f ca="1">OFFSET(IND!O$28,$E20,0)</f>
        <v>26.6</v>
      </c>
      <c r="M20" s="126">
        <f ca="1">OFFSET(IND!P$28,$E20,0)</f>
        <v>26.901226800880782</v>
      </c>
      <c r="N20" s="126">
        <f ca="1">OFFSET(IND!Q$28,$E20,0)</f>
        <v>26.844514347628536</v>
      </c>
      <c r="O20" s="202">
        <f ca="1">OFFSET(IND!R$28,$E20,0)</f>
        <v>26.452996383141883</v>
      </c>
      <c r="P20" s="126">
        <f ca="1">OFFSET(IND!S$28,$E20,0)</f>
        <v>27.523311967681504</v>
      </c>
      <c r="Q20" s="126">
        <f ca="1">OFFSET(IND!T$28,$E20,0)</f>
        <v>27.336120119672373</v>
      </c>
      <c r="R20" s="126">
        <f ca="1">OFFSET(IND!U$28,$E20,0)</f>
        <v>27.246404139633867</v>
      </c>
      <c r="S20" s="126">
        <f ca="1">OFFSET(IND!V$28,$E20,0)</f>
        <v>27.13141537799979</v>
      </c>
      <c r="T20" s="202">
        <f ca="1">OFFSET(IND!W$28,$E20,0)</f>
        <v>27.017196368431836</v>
      </c>
      <c r="U20" s="126">
        <f ca="1">OFFSET(IND!X$28,$E20,0)</f>
        <v>27.225669449120726</v>
      </c>
      <c r="V20" s="126">
        <f ca="1">OFFSET(IND!Y$28,$E20,0)</f>
        <v>27.459542443944276</v>
      </c>
      <c r="W20" s="126">
        <f ca="1">OFFSET(IND!Z$28,$E20,0)</f>
        <v>27.813739497044445</v>
      </c>
      <c r="X20" s="126">
        <f ca="1">OFFSET(IND!AA$28,$E20,0)</f>
        <v>27.951200039025604</v>
      </c>
      <c r="Y20" s="204">
        <f ca="1">OFFSET(IND!AB$28,$E20,0)</f>
        <v>28.161636364647347</v>
      </c>
      <c r="Z20" s="126">
        <f ca="1">OFFSET(IND!AC$28,$E20,0)</f>
        <v>28.43260480709267</v>
      </c>
      <c r="AA20" s="126">
        <f ca="1">OFFSET(IND!AD$28,$E20,0)</f>
        <v>28.572751995465406</v>
      </c>
      <c r="AB20" s="126">
        <f ca="1">OFFSET(IND!AE$28,$E20,0)</f>
        <v>28.880204245875724</v>
      </c>
      <c r="AC20" s="126">
        <f ca="1">OFFSET(IND!AF$28,$E20,0)</f>
        <v>29.235640822119954</v>
      </c>
      <c r="AD20" s="126">
        <f ca="1">OFFSET(IND!AG$28,$E20,0)</f>
        <v>22.873614575338454</v>
      </c>
      <c r="AE20" s="126">
        <f ca="1">OFFSET(IND!AH$28,$E20,0)</f>
        <v>17.527232925486416</v>
      </c>
      <c r="AF20" s="126">
        <f ca="1">OFFSET(IND!AI$28,$E20,0)</f>
        <v>16.878996921510552</v>
      </c>
      <c r="AG20" s="126">
        <f ca="1">OFFSET(IND!AJ$28,$E20,0)</f>
        <v>17.315922982881343</v>
      </c>
      <c r="AH20" s="126">
        <f ca="1">OFFSET(IND!AK$28,$E20,0)</f>
        <v>17.877960795674266</v>
      </c>
      <c r="AI20" s="126">
        <f ca="1">OFFSET(IND!AL$28,$E20,0)</f>
        <v>17.493203035008342</v>
      </c>
      <c r="AJ20" s="126">
        <f ca="1">OFFSET(IND!AM$28,$E20,0)</f>
        <v>19.072400130797622</v>
      </c>
      <c r="AK20" s="126">
        <f ca="1">OFFSET(IND!AN$28,$E20,0)</f>
        <v>20.443279982760295</v>
      </c>
      <c r="AL20" s="126">
        <f ca="1">OFFSET(IND!AO$28,$E20,0)</f>
        <v>23.428076471149993</v>
      </c>
      <c r="AM20" s="126">
        <f ca="1">OFFSET(IND!AP$28,$E20,0)</f>
        <v>26.378153418901945</v>
      </c>
      <c r="AQ20" s="4"/>
    </row>
    <row r="21" spans="1:43">
      <c r="A21" s="35" t="s">
        <v>321</v>
      </c>
      <c r="B21">
        <v>5.3061366499999998E-2</v>
      </c>
      <c r="E21" s="129">
        <f ca="1">MATCH(F21,IND!$D$29:$D$264,0)</f>
        <v>175</v>
      </c>
      <c r="F21" s="4" t="str">
        <f t="shared" si="0"/>
        <v>IFBA</v>
      </c>
      <c r="G21" s="126">
        <f ca="1">OFFSET(IND!J$28,$E21,0)</f>
        <v>3.1931633262906718E-2</v>
      </c>
      <c r="H21" s="126">
        <f ca="1">OFFSET(IND!K$28,$E21,0)</f>
        <v>3.3106417009202811E-2</v>
      </c>
      <c r="I21" s="126">
        <f ca="1">OFFSET(IND!L$28,$E21,0)</f>
        <v>3.3989968222560452E-2</v>
      </c>
      <c r="J21" s="126">
        <f ca="1">OFFSET(IND!M$28,$E21,0)</f>
        <v>2.9904000000000003E-2</v>
      </c>
      <c r="K21" s="126">
        <f ca="1">OFFSET(IND!N$28,$E21,0)</f>
        <v>2.9904000000000003E-2</v>
      </c>
      <c r="L21" s="126">
        <f ca="1">OFFSET(IND!O$28,$E21,0)</f>
        <v>2.9904000000000003E-2</v>
      </c>
      <c r="M21" s="126">
        <f ca="1">OFFSET(IND!P$28,$E21,0)</f>
        <v>3.0329173986535431E-2</v>
      </c>
      <c r="N21" s="126">
        <f ca="1">OFFSET(IND!Q$28,$E21,0)</f>
        <v>3.0231256879581961E-2</v>
      </c>
      <c r="O21" s="202">
        <f ca="1">OFFSET(IND!R$28,$E21,0)</f>
        <v>2.9773620615300728E-2</v>
      </c>
      <c r="P21" s="126">
        <f ca="1">OFFSET(IND!S$28,$E21,0)</f>
        <v>3.175232553711585E-2</v>
      </c>
      <c r="Q21" s="126">
        <f ca="1">OFFSET(IND!T$28,$E21,0)</f>
        <v>3.2679337403653412E-2</v>
      </c>
      <c r="R21" s="126">
        <f ca="1">OFFSET(IND!U$28,$E21,0)</f>
        <v>3.3517811402912566E-2</v>
      </c>
      <c r="S21" s="126">
        <f ca="1">OFFSET(IND!V$28,$E21,0)</f>
        <v>3.4332646976907834E-2</v>
      </c>
      <c r="T21" s="202">
        <f ca="1">OFFSET(IND!W$28,$E21,0)</f>
        <v>3.5118061563621246E-2</v>
      </c>
      <c r="U21" s="126">
        <f ca="1">OFFSET(IND!X$28,$E21,0)</f>
        <v>3.59553201140995E-2</v>
      </c>
      <c r="V21" s="126">
        <f ca="1">OFFSET(IND!Y$28,$E21,0)</f>
        <v>3.6772824674515203E-2</v>
      </c>
      <c r="W21" s="126">
        <f ca="1">OFFSET(IND!Z$28,$E21,0)</f>
        <v>3.8217329406385572E-2</v>
      </c>
      <c r="X21" s="126">
        <f ca="1">OFFSET(IND!AA$28,$E21,0)</f>
        <v>3.930051641483695E-2</v>
      </c>
      <c r="Y21" s="204">
        <f ca="1">OFFSET(IND!AB$28,$E21,0)</f>
        <v>4.0223025980427082E-2</v>
      </c>
      <c r="Z21" s="126">
        <f ca="1">OFFSET(IND!AC$28,$E21,0)</f>
        <v>4.1070187965156192E-2</v>
      </c>
      <c r="AA21" s="126">
        <f ca="1">OFFSET(IND!AD$28,$E21,0)</f>
        <v>4.2005825585897931E-2</v>
      </c>
      <c r="AB21" s="126">
        <f ca="1">OFFSET(IND!AE$28,$E21,0)</f>
        <v>4.3042520798738895E-2</v>
      </c>
      <c r="AC21" s="126">
        <f ca="1">OFFSET(IND!AF$28,$E21,0)</f>
        <v>4.4094136511728103E-2</v>
      </c>
      <c r="AD21" s="126">
        <f ca="1">OFFSET(IND!AG$28,$E21,0)</f>
        <v>4.6169890398607458E-2</v>
      </c>
      <c r="AE21" s="126">
        <f ca="1">OFFSET(IND!AH$28,$E21,0)</f>
        <v>4.850058025149509E-2</v>
      </c>
      <c r="AF21" s="126">
        <f ca="1">OFFSET(IND!AI$28,$E21,0)</f>
        <v>4.9771556079149279E-2</v>
      </c>
      <c r="AG21" s="126">
        <f ca="1">OFFSET(IND!AJ$28,$E21,0)</f>
        <v>5.0808887000827668E-2</v>
      </c>
      <c r="AH21" s="126">
        <f ca="1">OFFSET(IND!AK$28,$E21,0)</f>
        <v>5.1671712577389867E-2</v>
      </c>
      <c r="AI21" s="126">
        <f ca="1">OFFSET(IND!AL$28,$E21,0)</f>
        <v>5.2761001399030685E-2</v>
      </c>
      <c r="AJ21" s="126">
        <f ca="1">OFFSET(IND!AM$28,$E21,0)</f>
        <v>5.6824466359449252E-2</v>
      </c>
      <c r="AK21" s="126">
        <f ca="1">OFFSET(IND!AN$28,$E21,0)</f>
        <v>5.7659657803105523E-2</v>
      </c>
      <c r="AL21" s="126">
        <f ca="1">OFFSET(IND!AO$28,$E21,0)</f>
        <v>6.3096359793307383E-2</v>
      </c>
      <c r="AM21" s="126">
        <f ca="1">OFFSET(IND!AP$28,$E21,0)</f>
        <v>6.7995016197382116E-2</v>
      </c>
      <c r="AQ21" s="4"/>
    </row>
    <row r="22" spans="1:43">
      <c r="A22" s="35" t="s">
        <v>322</v>
      </c>
      <c r="B22">
        <v>12.204114317089999</v>
      </c>
      <c r="E22" s="129">
        <f ca="1">MATCH(F22,IND!$D$29:$D$264,0)</f>
        <v>177</v>
      </c>
      <c r="F22" s="4" t="str">
        <f t="shared" si="0"/>
        <v>IFBC</v>
      </c>
      <c r="G22" s="126">
        <f ca="1">OFFSET(IND!J$28,$E22,0)</f>
        <v>7.3442756504685454</v>
      </c>
      <c r="H22" s="126">
        <f ca="1">OFFSET(IND!K$28,$E22,0)</f>
        <v>7.6144759121166459</v>
      </c>
      <c r="I22" s="126">
        <f ca="1">OFFSET(IND!L$28,$E22,0)</f>
        <v>7.8176926911889026</v>
      </c>
      <c r="J22" s="126">
        <f ca="1">OFFSET(IND!M$28,$E22,0)</f>
        <v>6.8779200000000005</v>
      </c>
      <c r="K22" s="126">
        <f ca="1">OFFSET(IND!N$28,$E22,0)</f>
        <v>6.8779200000000005</v>
      </c>
      <c r="L22" s="126">
        <f ca="1">OFFSET(IND!O$28,$E22,0)</f>
        <v>6.8779200000000005</v>
      </c>
      <c r="M22" s="126">
        <f ca="1">OFFSET(IND!P$28,$E22,0)</f>
        <v>6.9757100169031494</v>
      </c>
      <c r="N22" s="126">
        <f ca="1">OFFSET(IND!Q$28,$E22,0)</f>
        <v>6.9531890823038509</v>
      </c>
      <c r="O22" s="202">
        <f ca="1">OFFSET(IND!R$28,$E22,0)</f>
        <v>6.847932741519168</v>
      </c>
      <c r="P22" s="126">
        <f ca="1">OFFSET(IND!S$28,$E22,0)</f>
        <v>7.3030348735366468</v>
      </c>
      <c r="Q22" s="126">
        <f ca="1">OFFSET(IND!T$28,$E22,0)</f>
        <v>7.516247602840286</v>
      </c>
      <c r="R22" s="126">
        <f ca="1">OFFSET(IND!U$28,$E22,0)</f>
        <v>7.7090966226698914</v>
      </c>
      <c r="S22" s="126">
        <f ca="1">OFFSET(IND!V$28,$E22,0)</f>
        <v>7.8965088046888026</v>
      </c>
      <c r="T22" s="202">
        <f ca="1">OFFSET(IND!W$28,$E22,0)</f>
        <v>8.0771541596328884</v>
      </c>
      <c r="U22" s="126">
        <f ca="1">OFFSET(IND!X$28,$E22,0)</f>
        <v>8.2697236262428877</v>
      </c>
      <c r="V22" s="126">
        <f ca="1">OFFSET(IND!Y$28,$E22,0)</f>
        <v>8.4577496751384995</v>
      </c>
      <c r="W22" s="126">
        <f ca="1">OFFSET(IND!Z$28,$E22,0)</f>
        <v>8.7899857634686853</v>
      </c>
      <c r="X22" s="126">
        <f ca="1">OFFSET(IND!AA$28,$E22,0)</f>
        <v>9.0391187754125024</v>
      </c>
      <c r="Y22" s="204">
        <f ca="1">OFFSET(IND!AB$28,$E22,0)</f>
        <v>9.2512959754982322</v>
      </c>
      <c r="Z22" s="126">
        <f ca="1">OFFSET(IND!AC$28,$E22,0)</f>
        <v>9.4461432319859266</v>
      </c>
      <c r="AA22" s="126">
        <f ca="1">OFFSET(IND!AD$28,$E22,0)</f>
        <v>9.6613398847565257</v>
      </c>
      <c r="AB22" s="126">
        <f ca="1">OFFSET(IND!AE$28,$E22,0)</f>
        <v>9.8997797837099473</v>
      </c>
      <c r="AC22" s="126">
        <f ca="1">OFFSET(IND!AF$28,$E22,0)</f>
        <v>10.141651397697464</v>
      </c>
      <c r="AD22" s="126">
        <f ca="1">OFFSET(IND!AG$28,$E22,0)</f>
        <v>10.619074791679715</v>
      </c>
      <c r="AE22" s="126">
        <f ca="1">OFFSET(IND!AH$28,$E22,0)</f>
        <v>11.155133457843871</v>
      </c>
      <c r="AF22" s="126">
        <f ca="1">OFFSET(IND!AI$28,$E22,0)</f>
        <v>11.447457898204334</v>
      </c>
      <c r="AG22" s="126">
        <f ca="1">OFFSET(IND!AJ$28,$E22,0)</f>
        <v>11.686044010190365</v>
      </c>
      <c r="AH22" s="126">
        <f ca="1">OFFSET(IND!AK$28,$E22,0)</f>
        <v>11.88449389279967</v>
      </c>
      <c r="AI22" s="126">
        <f ca="1">OFFSET(IND!AL$28,$E22,0)</f>
        <v>12.135030321777057</v>
      </c>
      <c r="AJ22" s="126">
        <f ca="1">OFFSET(IND!AM$28,$E22,0)</f>
        <v>13.069627262673327</v>
      </c>
      <c r="AK22" s="126">
        <f ca="1">OFFSET(IND!AN$28,$E22,0)</f>
        <v>13.26172129471427</v>
      </c>
      <c r="AL22" s="126">
        <f ca="1">OFFSET(IND!AO$28,$E22,0)</f>
        <v>14.5121627524607</v>
      </c>
      <c r="AM22" s="126">
        <f ca="1">OFFSET(IND!AP$28,$E22,0)</f>
        <v>15.638853725397889</v>
      </c>
      <c r="AQ22" s="4"/>
    </row>
    <row r="23" spans="1:43">
      <c r="A23" s="35" t="s">
        <v>323</v>
      </c>
      <c r="B23" t="s">
        <v>386</v>
      </c>
      <c r="E23" s="129">
        <f ca="1">MATCH(F23,IND!$D$29:$D$264,0)</f>
        <v>182</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2">
        <f ca="1">OFFSET(IND!R$28,$E23,0)</f>
        <v>0</v>
      </c>
      <c r="P23" s="126">
        <f ca="1">OFFSET(IND!S$28,$E23,0)</f>
        <v>0</v>
      </c>
      <c r="Q23" s="126">
        <f ca="1">OFFSET(IND!T$28,$E23,0)</f>
        <v>0</v>
      </c>
      <c r="R23" s="126">
        <f ca="1">OFFSET(IND!U$28,$E23,0)</f>
        <v>0</v>
      </c>
      <c r="S23" s="126">
        <f ca="1">OFFSET(IND!V$28,$E23,0)</f>
        <v>0</v>
      </c>
      <c r="T23" s="202">
        <f ca="1">OFFSET(IND!W$28,$E23,0)</f>
        <v>0</v>
      </c>
      <c r="U23" s="126">
        <f ca="1">OFFSET(IND!X$28,$E23,0)</f>
        <v>0</v>
      </c>
      <c r="V23" s="126">
        <f ca="1">OFFSET(IND!Y$28,$E23,0)</f>
        <v>0</v>
      </c>
      <c r="W23" s="126">
        <f ca="1">OFFSET(IND!Z$28,$E23,0)</f>
        <v>0</v>
      </c>
      <c r="X23" s="126">
        <f ca="1">OFFSET(IND!AA$28,$E23,0)</f>
        <v>0</v>
      </c>
      <c r="Y23" s="204">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MATCH(F24,IND!$D$29:$D$264,0)</f>
        <v>180</v>
      </c>
      <c r="F24" s="4" t="str">
        <f t="shared" si="0"/>
        <v>IFBF</v>
      </c>
      <c r="G24" s="126">
        <f ca="1">OFFSET(IND!J$28,$E24,0)</f>
        <v>0.51090613220650749</v>
      </c>
      <c r="H24" s="126">
        <f ca="1">OFFSET(IND!K$28,$E24,0)</f>
        <v>0.52970267214724498</v>
      </c>
      <c r="I24" s="126">
        <f ca="1">OFFSET(IND!L$28,$E24,0)</f>
        <v>0.54383949156096723</v>
      </c>
      <c r="J24" s="126">
        <f ca="1">OFFSET(IND!M$28,$E24,0)</f>
        <v>0.47846400000000006</v>
      </c>
      <c r="K24" s="126">
        <f ca="1">OFFSET(IND!N$28,$E24,0)</f>
        <v>0.47846400000000006</v>
      </c>
      <c r="L24" s="126">
        <f ca="1">OFFSET(IND!O$28,$E24,0)</f>
        <v>0.47846400000000006</v>
      </c>
      <c r="M24" s="126">
        <f ca="1">OFFSET(IND!P$28,$E24,0)</f>
        <v>0.48526678378456689</v>
      </c>
      <c r="N24" s="126">
        <f ca="1">OFFSET(IND!Q$28,$E24,0)</f>
        <v>0.48370011007331137</v>
      </c>
      <c r="O24" s="202">
        <f ca="1">OFFSET(IND!R$28,$E24,0)</f>
        <v>0.47637792984481164</v>
      </c>
      <c r="P24" s="126">
        <f ca="1">OFFSET(IND!S$28,$E24,0)</f>
        <v>0.5080372085938536</v>
      </c>
      <c r="Q24" s="126">
        <f ca="1">OFFSET(IND!T$28,$E24,0)</f>
        <v>0.52286939845845459</v>
      </c>
      <c r="R24" s="126">
        <f ca="1">OFFSET(IND!U$28,$E24,0)</f>
        <v>0.53628498244660106</v>
      </c>
      <c r="S24" s="126">
        <f ca="1">OFFSET(IND!V$28,$E24,0)</f>
        <v>0.54932235163052534</v>
      </c>
      <c r="T24" s="202">
        <f ca="1">OFFSET(IND!W$28,$E24,0)</f>
        <v>0.56188898501793993</v>
      </c>
      <c r="U24" s="126">
        <f ca="1">OFFSET(IND!X$28,$E24,0)</f>
        <v>0.57528512182559199</v>
      </c>
      <c r="V24" s="126">
        <f ca="1">OFFSET(IND!Y$28,$E24,0)</f>
        <v>0.58836519479224325</v>
      </c>
      <c r="W24" s="126">
        <f ca="1">OFFSET(IND!Z$28,$E24,0)</f>
        <v>0.61147727050216916</v>
      </c>
      <c r="X24" s="126">
        <f ca="1">OFFSET(IND!AA$28,$E24,0)</f>
        <v>0.6288082626373912</v>
      </c>
      <c r="Y24" s="204">
        <f ca="1">OFFSET(IND!AB$28,$E24,0)</f>
        <v>0.64356841568683332</v>
      </c>
      <c r="Z24" s="126">
        <f ca="1">OFFSET(IND!AC$28,$E24,0)</f>
        <v>0.65712300744249907</v>
      </c>
      <c r="AA24" s="126">
        <f ca="1">OFFSET(IND!AD$28,$E24,0)</f>
        <v>0.6720932093743669</v>
      </c>
      <c r="AB24" s="126">
        <f ca="1">OFFSET(IND!AE$28,$E24,0)</f>
        <v>0.68868033277982232</v>
      </c>
      <c r="AC24" s="126">
        <f ca="1">OFFSET(IND!AF$28,$E24,0)</f>
        <v>0.70550618418764965</v>
      </c>
      <c r="AD24" s="126">
        <f ca="1">OFFSET(IND!AG$28,$E24,0)</f>
        <v>0.73871824637771932</v>
      </c>
      <c r="AE24" s="126">
        <f ca="1">OFFSET(IND!AH$28,$E24,0)</f>
        <v>0.77600928402392144</v>
      </c>
      <c r="AF24" s="126">
        <f ca="1">OFFSET(IND!AI$28,$E24,0)</f>
        <v>0.79634489726638846</v>
      </c>
      <c r="AG24" s="126">
        <f ca="1">OFFSET(IND!AJ$28,$E24,0)</f>
        <v>0.81294219201324269</v>
      </c>
      <c r="AH24" s="126">
        <f ca="1">OFFSET(IND!AK$28,$E24,0)</f>
        <v>0.82674740123823787</v>
      </c>
      <c r="AI24" s="126">
        <f ca="1">OFFSET(IND!AL$28,$E24,0)</f>
        <v>0.84417602238449096</v>
      </c>
      <c r="AJ24" s="126">
        <f ca="1">OFFSET(IND!AM$28,$E24,0)</f>
        <v>0.90919146175118803</v>
      </c>
      <c r="AK24" s="126">
        <f ca="1">OFFSET(IND!AN$28,$E24,0)</f>
        <v>0.92255452484968836</v>
      </c>
      <c r="AL24" s="126">
        <f ca="1">OFFSET(IND!AO$28,$E24,0)</f>
        <v>1.0095417566929181</v>
      </c>
      <c r="AM24" s="126">
        <f ca="1">OFFSET(IND!AP$28,$E24,0)</f>
        <v>1.0879202591581139</v>
      </c>
      <c r="AQ24" s="4"/>
    </row>
    <row r="25" spans="1:43">
      <c r="A25" s="35" t="s">
        <v>325</v>
      </c>
      <c r="B25">
        <v>1.432656898094</v>
      </c>
      <c r="E25" s="129">
        <f ca="1">MATCH(F25,IND!$D$29:$D$264,0)</f>
        <v>178</v>
      </c>
      <c r="F25" s="4" t="str">
        <f t="shared" si="0"/>
        <v>IFBH</v>
      </c>
      <c r="G25" s="126">
        <f ca="1">OFFSET(IND!J$28,$E25,0)</f>
        <v>0.86215409809848131</v>
      </c>
      <c r="H25" s="126">
        <f ca="1">OFFSET(IND!K$28,$E25,0)</f>
        <v>0.89387325924847572</v>
      </c>
      <c r="I25" s="126">
        <f ca="1">OFFSET(IND!L$28,$E25,0)</f>
        <v>0.91772914200913203</v>
      </c>
      <c r="J25" s="126">
        <f ca="1">OFFSET(IND!M$28,$E25,0)</f>
        <v>0.8074079999999999</v>
      </c>
      <c r="K25" s="126">
        <f ca="1">OFFSET(IND!N$28,$E25,0)</f>
        <v>0.8074079999999999</v>
      </c>
      <c r="L25" s="126">
        <f ca="1">OFFSET(IND!O$28,$E25,0)</f>
        <v>0.8074079999999999</v>
      </c>
      <c r="M25" s="126">
        <f ca="1">OFFSET(IND!P$28,$E25,0)</f>
        <v>0.81888769763645652</v>
      </c>
      <c r="N25" s="126">
        <f ca="1">OFFSET(IND!Q$28,$E25,0)</f>
        <v>0.81624393574871279</v>
      </c>
      <c r="O25" s="202">
        <f ca="1">OFFSET(IND!R$28,$E25,0)</f>
        <v>0.80388775661311951</v>
      </c>
      <c r="P25" s="126">
        <f ca="1">OFFSET(IND!S$28,$E25,0)</f>
        <v>0.85731278950212786</v>
      </c>
      <c r="Q25" s="126">
        <f ca="1">OFFSET(IND!T$28,$E25,0)</f>
        <v>0.88234210989864204</v>
      </c>
      <c r="R25" s="126">
        <f ca="1">OFFSET(IND!U$28,$E25,0)</f>
        <v>0.90498090787863916</v>
      </c>
      <c r="S25" s="126">
        <f ca="1">OFFSET(IND!V$28,$E25,0)</f>
        <v>0.9269814683765113</v>
      </c>
      <c r="T25" s="202">
        <f ca="1">OFFSET(IND!W$28,$E25,0)</f>
        <v>0.9481876622177734</v>
      </c>
      <c r="U25" s="126">
        <f ca="1">OFFSET(IND!X$28,$E25,0)</f>
        <v>0.97079364308068627</v>
      </c>
      <c r="V25" s="126">
        <f ca="1">OFFSET(IND!Y$28,$E25,0)</f>
        <v>0.99286626621191032</v>
      </c>
      <c r="W25" s="126">
        <f ca="1">OFFSET(IND!Z$28,$E25,0)</f>
        <v>1.0318678939724104</v>
      </c>
      <c r="X25" s="126">
        <f ca="1">OFFSET(IND!AA$28,$E25,0)</f>
        <v>1.0611139432005976</v>
      </c>
      <c r="Y25" s="204">
        <f ca="1">OFFSET(IND!AB$28,$E25,0)</f>
        <v>1.0860217014715312</v>
      </c>
      <c r="Z25" s="126">
        <f ca="1">OFFSET(IND!AC$28,$E25,0)</f>
        <v>1.1088950750592173</v>
      </c>
      <c r="AA25" s="126">
        <f ca="1">OFFSET(IND!AD$28,$E25,0)</f>
        <v>1.1341572908192441</v>
      </c>
      <c r="AB25" s="126">
        <f ca="1">OFFSET(IND!AE$28,$E25,0)</f>
        <v>1.1621480615659501</v>
      </c>
      <c r="AC25" s="126">
        <f ca="1">OFFSET(IND!AF$28,$E25,0)</f>
        <v>1.1905416858166586</v>
      </c>
      <c r="AD25" s="126">
        <f ca="1">OFFSET(IND!AG$28,$E25,0)</f>
        <v>1.2465870407624011</v>
      </c>
      <c r="AE25" s="126">
        <f ca="1">OFFSET(IND!AH$28,$E25,0)</f>
        <v>1.3095156667903671</v>
      </c>
      <c r="AF25" s="126">
        <f ca="1">OFFSET(IND!AI$28,$E25,0)</f>
        <v>1.3438320141370301</v>
      </c>
      <c r="AG25" s="126">
        <f ca="1">OFFSET(IND!AJ$28,$E25,0)</f>
        <v>1.3718399490223467</v>
      </c>
      <c r="AH25" s="126">
        <f ca="1">OFFSET(IND!AK$28,$E25,0)</f>
        <v>1.3951362395895262</v>
      </c>
      <c r="AI25" s="126">
        <f ca="1">OFFSET(IND!AL$28,$E25,0)</f>
        <v>1.4245470377738283</v>
      </c>
      <c r="AJ25" s="126">
        <f ca="1">OFFSET(IND!AM$28,$E25,0)</f>
        <v>1.5342605917051295</v>
      </c>
      <c r="AK25" s="126">
        <f ca="1">OFFSET(IND!AN$28,$E25,0)</f>
        <v>1.5568107606838488</v>
      </c>
      <c r="AL25" s="126">
        <f ca="1">OFFSET(IND!AO$28,$E25,0)</f>
        <v>1.7036017144192992</v>
      </c>
      <c r="AM25" s="126">
        <f ca="1">OFFSET(IND!AP$28,$E25,0)</f>
        <v>1.8358654373293171</v>
      </c>
      <c r="AQ25" s="4"/>
    </row>
    <row r="26" spans="1:43">
      <c r="A26" s="35" t="s">
        <v>326</v>
      </c>
      <c r="B26">
        <v>1.857147830862</v>
      </c>
      <c r="E26" s="129">
        <f ca="1">MATCH(F26,IND!$D$29:$D$264,0)</f>
        <v>174</v>
      </c>
      <c r="F26" s="4" t="str">
        <f t="shared" si="0"/>
        <v>IFBK</v>
      </c>
      <c r="G26" s="126">
        <f ca="1">OFFSET(IND!J$28,$E26,0)</f>
        <v>1.1176071642017353</v>
      </c>
      <c r="H26" s="126">
        <f ca="1">OFFSET(IND!K$28,$E26,0)</f>
        <v>1.1587245953220986</v>
      </c>
      <c r="I26" s="126">
        <f ca="1">OFFSET(IND!L$28,$E26,0)</f>
        <v>1.1896488877896161</v>
      </c>
      <c r="J26" s="126">
        <f ca="1">OFFSET(IND!M$28,$E26,0)</f>
        <v>1.04664</v>
      </c>
      <c r="K26" s="126">
        <f ca="1">OFFSET(IND!N$28,$E26,0)</f>
        <v>1.04664</v>
      </c>
      <c r="L26" s="126">
        <f ca="1">OFFSET(IND!O$28,$E26,0)</f>
        <v>1.04664</v>
      </c>
      <c r="M26" s="126">
        <f ca="1">OFFSET(IND!P$28,$E26,0)</f>
        <v>1.0615210895287399</v>
      </c>
      <c r="N26" s="126">
        <f ca="1">OFFSET(IND!Q$28,$E26,0)</f>
        <v>1.0580939907853684</v>
      </c>
      <c r="O26" s="202">
        <f ca="1">OFFSET(IND!R$28,$E26,0)</f>
        <v>1.0420767215355253</v>
      </c>
      <c r="P26" s="126">
        <f ca="1">OFFSET(IND!S$28,$E26,0)</f>
        <v>1.1113313937990548</v>
      </c>
      <c r="Q26" s="126">
        <f ca="1">OFFSET(IND!T$28,$E26,0)</f>
        <v>1.1437768091278695</v>
      </c>
      <c r="R26" s="126">
        <f ca="1">OFFSET(IND!U$28,$E26,0)</f>
        <v>1.1731233991019399</v>
      </c>
      <c r="S26" s="126">
        <f ca="1">OFFSET(IND!V$28,$E26,0)</f>
        <v>1.2016426441917742</v>
      </c>
      <c r="T26" s="202">
        <f ca="1">OFFSET(IND!W$28,$E26,0)</f>
        <v>1.2291321547267438</v>
      </c>
      <c r="U26" s="126">
        <f ca="1">OFFSET(IND!X$28,$E26,0)</f>
        <v>1.2584362039934827</v>
      </c>
      <c r="V26" s="126">
        <f ca="1">OFFSET(IND!Y$28,$E26,0)</f>
        <v>1.2870488636080324</v>
      </c>
      <c r="W26" s="126">
        <f ca="1">OFFSET(IND!Z$28,$E26,0)</f>
        <v>1.3376065292234953</v>
      </c>
      <c r="X26" s="126">
        <f ca="1">OFFSET(IND!AA$28,$E26,0)</f>
        <v>1.3755180745192936</v>
      </c>
      <c r="Y26" s="204">
        <f ca="1">OFFSET(IND!AB$28,$E26,0)</f>
        <v>1.4078059093149482</v>
      </c>
      <c r="Z26" s="126">
        <f ca="1">OFFSET(IND!AC$28,$E26,0)</f>
        <v>1.437456578780467</v>
      </c>
      <c r="AA26" s="126">
        <f ca="1">OFFSET(IND!AD$28,$E26,0)</f>
        <v>1.4702038955064278</v>
      </c>
      <c r="AB26" s="126">
        <f ca="1">OFFSET(IND!AE$28,$E26,0)</f>
        <v>1.5064882279558616</v>
      </c>
      <c r="AC26" s="126">
        <f ca="1">OFFSET(IND!AF$28,$E26,0)</f>
        <v>1.5432947779104838</v>
      </c>
      <c r="AD26" s="126">
        <f ca="1">OFFSET(IND!AG$28,$E26,0)</f>
        <v>1.6159461639512611</v>
      </c>
      <c r="AE26" s="126">
        <f ca="1">OFFSET(IND!AH$28,$E26,0)</f>
        <v>1.6975203088023281</v>
      </c>
      <c r="AF26" s="126">
        <f ca="1">OFFSET(IND!AI$28,$E26,0)</f>
        <v>1.7420044627702247</v>
      </c>
      <c r="AG26" s="126">
        <f ca="1">OFFSET(IND!AJ$28,$E26,0)</f>
        <v>1.7783110450289683</v>
      </c>
      <c r="AH26" s="126">
        <f ca="1">OFFSET(IND!AK$28,$E26,0)</f>
        <v>1.8085099402086453</v>
      </c>
      <c r="AI26" s="126">
        <f ca="1">OFFSET(IND!AL$28,$E26,0)</f>
        <v>1.8466350489660739</v>
      </c>
      <c r="AJ26" s="126">
        <f ca="1">OFFSET(IND!AM$28,$E26,0)</f>
        <v>1.9888563225807236</v>
      </c>
      <c r="AK26" s="126">
        <f ca="1">OFFSET(IND!AN$28,$E26,0)</f>
        <v>2.0180880231086933</v>
      </c>
      <c r="AL26" s="126">
        <f ca="1">OFFSET(IND!AO$28,$E26,0)</f>
        <v>2.2083725927657585</v>
      </c>
      <c r="AM26" s="126">
        <f ca="1">OFFSET(IND!AP$28,$E26,0)</f>
        <v>2.3798255669083743</v>
      </c>
      <c r="AQ26" s="4"/>
    </row>
    <row r="27" spans="1:43">
      <c r="A27" s="35" t="s">
        <v>327</v>
      </c>
      <c r="B27">
        <v>0.39796024947059999</v>
      </c>
      <c r="E27" s="129">
        <f ca="1">MATCH(F27,IND!$D$29:$D$264,0)</f>
        <v>176</v>
      </c>
      <c r="F27" s="4" t="str">
        <f t="shared" si="0"/>
        <v>IFBL</v>
      </c>
      <c r="G27" s="126">
        <f ca="1">OFFSET(IND!J$28,$E27,0)</f>
        <v>0.23948724947180039</v>
      </c>
      <c r="H27" s="126">
        <f ca="1">OFFSET(IND!K$28,$E27,0)</f>
        <v>0.24829812756902106</v>
      </c>
      <c r="I27" s="126">
        <f ca="1">OFFSET(IND!L$28,$E27,0)</f>
        <v>0.25492476166920336</v>
      </c>
      <c r="J27" s="126">
        <f ca="1">OFFSET(IND!M$28,$E27,0)</f>
        <v>0.22428000000000001</v>
      </c>
      <c r="K27" s="126">
        <f ca="1">OFFSET(IND!N$28,$E27,0)</f>
        <v>0.22428000000000001</v>
      </c>
      <c r="L27" s="126">
        <f ca="1">OFFSET(IND!O$28,$E27,0)</f>
        <v>0.22428000000000001</v>
      </c>
      <c r="M27" s="126">
        <f ca="1">OFFSET(IND!P$28,$E27,0)</f>
        <v>0.22746880489901572</v>
      </c>
      <c r="N27" s="126">
        <f ca="1">OFFSET(IND!Q$28,$E27,0)</f>
        <v>0.22673442659686469</v>
      </c>
      <c r="O27" s="202">
        <f ca="1">OFFSET(IND!R$28,$E27,0)</f>
        <v>0.22330215461475544</v>
      </c>
      <c r="P27" s="126">
        <f ca="1">OFFSET(IND!S$28,$E27,0)</f>
        <v>0.23814244152836889</v>
      </c>
      <c r="Q27" s="126">
        <f ca="1">OFFSET(IND!T$28,$E27,0)</f>
        <v>0.24509503052740061</v>
      </c>
      <c r="R27" s="126">
        <f ca="1">OFFSET(IND!U$28,$E27,0)</f>
        <v>0.25138358552184425</v>
      </c>
      <c r="S27" s="126">
        <f ca="1">OFFSET(IND!V$28,$E27,0)</f>
        <v>0.25749485232680874</v>
      </c>
      <c r="T27" s="202">
        <f ca="1">OFFSET(IND!W$28,$E27,0)</f>
        <v>0.26338546172715932</v>
      </c>
      <c r="U27" s="126">
        <f ca="1">OFFSET(IND!X$28,$E27,0)</f>
        <v>0.26966490085574624</v>
      </c>
      <c r="V27" s="126">
        <f ca="1">OFFSET(IND!Y$28,$E27,0)</f>
        <v>0.275796185058864</v>
      </c>
      <c r="W27" s="126">
        <f ca="1">OFFSET(IND!Z$28,$E27,0)</f>
        <v>0.2866299705478918</v>
      </c>
      <c r="X27" s="126">
        <f ca="1">OFFSET(IND!AA$28,$E27,0)</f>
        <v>0.29475387311127715</v>
      </c>
      <c r="Y27" s="204">
        <f ca="1">OFFSET(IND!AB$28,$E27,0)</f>
        <v>0.30167269485320314</v>
      </c>
      <c r="Z27" s="126">
        <f ca="1">OFFSET(IND!AC$28,$E27,0)</f>
        <v>0.30802640973867146</v>
      </c>
      <c r="AA27" s="126">
        <f ca="1">OFFSET(IND!AD$28,$E27,0)</f>
        <v>0.31504369189423448</v>
      </c>
      <c r="AB27" s="126">
        <f ca="1">OFFSET(IND!AE$28,$E27,0)</f>
        <v>0.32281890599054169</v>
      </c>
      <c r="AC27" s="126">
        <f ca="1">OFFSET(IND!AF$28,$E27,0)</f>
        <v>0.33070602383796072</v>
      </c>
      <c r="AD27" s="126">
        <f ca="1">OFFSET(IND!AG$28,$E27,0)</f>
        <v>0.3462741779895559</v>
      </c>
      <c r="AE27" s="126">
        <f ca="1">OFFSET(IND!AH$28,$E27,0)</f>
        <v>0.36375435188621313</v>
      </c>
      <c r="AF27" s="126">
        <f ca="1">OFFSET(IND!AI$28,$E27,0)</f>
        <v>0.37328667059361953</v>
      </c>
      <c r="AG27" s="126">
        <f ca="1">OFFSET(IND!AJ$28,$E27,0)</f>
        <v>0.38106665250620747</v>
      </c>
      <c r="AH27" s="126">
        <f ca="1">OFFSET(IND!AK$28,$E27,0)</f>
        <v>0.38753784433042393</v>
      </c>
      <c r="AI27" s="126">
        <f ca="1">OFFSET(IND!AL$28,$E27,0)</f>
        <v>0.39570751049273006</v>
      </c>
      <c r="AJ27" s="126">
        <f ca="1">OFFSET(IND!AM$28,$E27,0)</f>
        <v>0.42618349769586933</v>
      </c>
      <c r="AK27" s="126">
        <f ca="1">OFFSET(IND!AN$28,$E27,0)</f>
        <v>0.43244743352329135</v>
      </c>
      <c r="AL27" s="126">
        <f ca="1">OFFSET(IND!AO$28,$E27,0)</f>
        <v>0.4732226984498053</v>
      </c>
      <c r="AM27" s="126">
        <f ca="1">OFFSET(IND!AP$28,$E27,0)</f>
        <v>0.50996262148036575</v>
      </c>
      <c r="AQ27" s="4"/>
    </row>
    <row r="28" spans="1:43">
      <c r="A28" s="35" t="s">
        <v>328</v>
      </c>
      <c r="B28">
        <v>4.45715479407</v>
      </c>
      <c r="E28" s="129">
        <f ca="1">MATCH(F28,IND!$D$29:$D$264,0)</f>
        <v>181</v>
      </c>
      <c r="F28" s="4" t="str">
        <f t="shared" si="0"/>
        <v>IFBO</v>
      </c>
      <c r="G28" s="126">
        <f ca="1">OFFSET(IND!J$28,$E28,0)</f>
        <v>2.6822571940841642</v>
      </c>
      <c r="H28" s="126">
        <f ca="1">OFFSET(IND!K$28,$E28,0)</f>
        <v>2.7809390287730356</v>
      </c>
      <c r="I28" s="126">
        <f ca="1">OFFSET(IND!L$28,$E28,0)</f>
        <v>2.8551573306950773</v>
      </c>
      <c r="J28" s="126">
        <f ca="1">OFFSET(IND!M$28,$E28,0)</f>
        <v>2.5119360000000004</v>
      </c>
      <c r="K28" s="126">
        <f ca="1">OFFSET(IND!N$28,$E28,0)</f>
        <v>2.5119360000000004</v>
      </c>
      <c r="L28" s="126">
        <f ca="1">OFFSET(IND!O$28,$E28,0)</f>
        <v>2.5119360000000004</v>
      </c>
      <c r="M28" s="126">
        <f ca="1">OFFSET(IND!P$28,$E28,0)</f>
        <v>2.5476506148689766</v>
      </c>
      <c r="N28" s="126">
        <f ca="1">OFFSET(IND!Q$28,$E28,0)</f>
        <v>2.5394255778848853</v>
      </c>
      <c r="O28" s="202">
        <f ca="1">OFFSET(IND!R$28,$E28,0)</f>
        <v>2.5009841316852617</v>
      </c>
      <c r="P28" s="126">
        <f ca="1">OFFSET(IND!S$28,$E28,0)</f>
        <v>2.6671953451177322</v>
      </c>
      <c r="Q28" s="126">
        <f ca="1">OFFSET(IND!T$28,$E28,0)</f>
        <v>2.7450643419068874</v>
      </c>
      <c r="R28" s="126">
        <f ca="1">OFFSET(IND!U$28,$E28,0)</f>
        <v>2.8154961578446565</v>
      </c>
      <c r="S28" s="126">
        <f ca="1">OFFSET(IND!V$28,$E28,0)</f>
        <v>2.8839423460602589</v>
      </c>
      <c r="T28" s="202">
        <f ca="1">OFFSET(IND!W$28,$E28,0)</f>
        <v>2.9499171713441856</v>
      </c>
      <c r="U28" s="126">
        <f ca="1">OFFSET(IND!X$28,$E28,0)</f>
        <v>3.0202468895843588</v>
      </c>
      <c r="V28" s="126">
        <f ca="1">OFFSET(IND!Y$28,$E28,0)</f>
        <v>3.0889172726592777</v>
      </c>
      <c r="W28" s="126">
        <f ca="1">OFFSET(IND!Z$28,$E28,0)</f>
        <v>3.2102556701363891</v>
      </c>
      <c r="X28" s="126">
        <f ca="1">OFFSET(IND!AA$28,$E28,0)</f>
        <v>3.3012433788463049</v>
      </c>
      <c r="Y28" s="204">
        <f ca="1">OFFSET(IND!AB$28,$E28,0)</f>
        <v>3.3787341823558759</v>
      </c>
      <c r="Z28" s="126">
        <f ca="1">OFFSET(IND!AC$28,$E28,0)</f>
        <v>3.4498957890731212</v>
      </c>
      <c r="AA28" s="126">
        <f ca="1">OFFSET(IND!AD$28,$E28,0)</f>
        <v>3.5284893492154272</v>
      </c>
      <c r="AB28" s="126">
        <f ca="1">OFFSET(IND!AE$28,$E28,0)</f>
        <v>3.6155717470940685</v>
      </c>
      <c r="AC28" s="126">
        <f ca="1">OFFSET(IND!AF$28,$E28,0)</f>
        <v>3.7039074669851617</v>
      </c>
      <c r="AD28" s="126">
        <f ca="1">OFFSET(IND!AG$28,$E28,0)</f>
        <v>3.8782707934830274</v>
      </c>
      <c r="AE28" s="126">
        <f ca="1">OFFSET(IND!AH$28,$E28,0)</f>
        <v>4.0740487411255879</v>
      </c>
      <c r="AF28" s="126">
        <f ca="1">OFFSET(IND!AI$28,$E28,0)</f>
        <v>4.1808107106485402</v>
      </c>
      <c r="AG28" s="126">
        <f ca="1">OFFSET(IND!AJ$28,$E28,0)</f>
        <v>4.2679465080695254</v>
      </c>
      <c r="AH28" s="126">
        <f ca="1">OFFSET(IND!AK$28,$E28,0)</f>
        <v>4.3404238565007498</v>
      </c>
      <c r="AI28" s="126">
        <f ca="1">OFFSET(IND!AL$28,$E28,0)</f>
        <v>4.4319241175185784</v>
      </c>
      <c r="AJ28" s="126">
        <f ca="1">OFFSET(IND!AM$28,$E28,0)</f>
        <v>4.7732551741937383</v>
      </c>
      <c r="AK28" s="126">
        <f ca="1">OFFSET(IND!AN$28,$E28,0)</f>
        <v>4.8434112554608655</v>
      </c>
      <c r="AL28" s="126">
        <f ca="1">OFFSET(IND!AO$28,$E28,0)</f>
        <v>5.3000942226378225</v>
      </c>
      <c r="AM28" s="126">
        <f ca="1">OFFSET(IND!AP$28,$E28,0)</f>
        <v>5.7115813605800998</v>
      </c>
      <c r="AQ28" s="4"/>
    </row>
    <row r="29" spans="1:43">
      <c r="A29" s="35" t="s">
        <v>329</v>
      </c>
      <c r="B29">
        <v>5.9428730587610001</v>
      </c>
      <c r="E29" s="129">
        <f ca="1">MATCH(F29,IND!$D$29:$D$264,0)</f>
        <v>179</v>
      </c>
      <c r="F29" s="4" t="str">
        <f t="shared" si="0"/>
        <v>IFBP</v>
      </c>
      <c r="G29" s="126">
        <f ca="1">OFFSET(IND!J$28,$E29,0)</f>
        <v>3.576342925445553</v>
      </c>
      <c r="H29" s="126">
        <f ca="1">OFFSET(IND!K$28,$E29,0)</f>
        <v>3.707918705030715</v>
      </c>
      <c r="I29" s="126">
        <f ca="1">OFFSET(IND!L$28,$E29,0)</f>
        <v>3.8068764409267706</v>
      </c>
      <c r="J29" s="126">
        <f ca="1">OFFSET(IND!M$28,$E29,0)</f>
        <v>3.3492480000000002</v>
      </c>
      <c r="K29" s="126">
        <f ca="1">OFFSET(IND!N$28,$E29,0)</f>
        <v>3.3492480000000002</v>
      </c>
      <c r="L29" s="126">
        <f ca="1">OFFSET(IND!O$28,$E29,0)</f>
        <v>3.3492480000000002</v>
      </c>
      <c r="M29" s="126">
        <f ca="1">OFFSET(IND!P$28,$E29,0)</f>
        <v>3.3968674864919683</v>
      </c>
      <c r="N29" s="126">
        <f ca="1">OFFSET(IND!Q$28,$E29,0)</f>
        <v>3.3859007705131798</v>
      </c>
      <c r="O29" s="202">
        <f ca="1">OFFSET(IND!R$28,$E29,0)</f>
        <v>3.3346455089136819</v>
      </c>
      <c r="P29" s="126">
        <f ca="1">OFFSET(IND!S$28,$E29,0)</f>
        <v>3.5562604601569761</v>
      </c>
      <c r="Q29" s="126">
        <f ca="1">OFFSET(IND!T$28,$E29,0)</f>
        <v>3.6600857892091829</v>
      </c>
      <c r="R29" s="126">
        <f ca="1">OFFSET(IND!U$28,$E29,0)</f>
        <v>3.7539948771262082</v>
      </c>
      <c r="S29" s="126">
        <f ca="1">OFFSET(IND!V$28,$E29,0)</f>
        <v>3.8452564614136779</v>
      </c>
      <c r="T29" s="202">
        <f ca="1">OFFSET(IND!W$28,$E29,0)</f>
        <v>3.9332228951255801</v>
      </c>
      <c r="U29" s="126">
        <f ca="1">OFFSET(IND!X$28,$E29,0)</f>
        <v>4.0269958527791445</v>
      </c>
      <c r="V29" s="126">
        <f ca="1">OFFSET(IND!Y$28,$E29,0)</f>
        <v>4.1185563635457036</v>
      </c>
      <c r="W29" s="126">
        <f ca="1">OFFSET(IND!Z$28,$E29,0)</f>
        <v>4.2803408935151852</v>
      </c>
      <c r="X29" s="126">
        <f ca="1">OFFSET(IND!AA$28,$E29,0)</f>
        <v>4.4016578384617393</v>
      </c>
      <c r="Y29" s="204">
        <f ca="1">OFFSET(IND!AB$28,$E29,0)</f>
        <v>4.5049789098078339</v>
      </c>
      <c r="Z29" s="126">
        <f ca="1">OFFSET(IND!AC$28,$E29,0)</f>
        <v>4.5998610520974941</v>
      </c>
      <c r="AA29" s="126">
        <f ca="1">OFFSET(IND!AD$28,$E29,0)</f>
        <v>4.7046524656205682</v>
      </c>
      <c r="AB29" s="126">
        <f ca="1">OFFSET(IND!AE$28,$E29,0)</f>
        <v>4.8207623294587565</v>
      </c>
      <c r="AC29" s="126">
        <f ca="1">OFFSET(IND!AF$28,$E29,0)</f>
        <v>4.9385432893135475</v>
      </c>
      <c r="AD29" s="126">
        <f ca="1">OFFSET(IND!AG$28,$E29,0)</f>
        <v>5.171027724644035</v>
      </c>
      <c r="AE29" s="126">
        <f ca="1">OFFSET(IND!AH$28,$E29,0)</f>
        <v>5.4320649881674496</v>
      </c>
      <c r="AF29" s="126">
        <f ca="1">OFFSET(IND!AI$28,$E29,0)</f>
        <v>5.574414280864719</v>
      </c>
      <c r="AG29" s="126">
        <f ca="1">OFFSET(IND!AJ$28,$E29,0)</f>
        <v>5.6905953440926984</v>
      </c>
      <c r="AH29" s="126">
        <f ca="1">OFFSET(IND!AK$28,$E29,0)</f>
        <v>5.7872318086676646</v>
      </c>
      <c r="AI29" s="126">
        <f ca="1">OFFSET(IND!AL$28,$E29,0)</f>
        <v>5.9092321566914361</v>
      </c>
      <c r="AJ29" s="126">
        <f ca="1">OFFSET(IND!AM$28,$E29,0)</f>
        <v>6.364340232258316</v>
      </c>
      <c r="AK29" s="126">
        <f ca="1">OFFSET(IND!AN$28,$E29,0)</f>
        <v>6.4578816739478189</v>
      </c>
      <c r="AL29" s="126">
        <f ca="1">OFFSET(IND!AO$28,$E29,0)</f>
        <v>7.0667922968504273</v>
      </c>
      <c r="AM29" s="126">
        <f ca="1">OFFSET(IND!AP$28,$E29,0)</f>
        <v>7.6154418141067977</v>
      </c>
      <c r="AQ29" s="4"/>
    </row>
    <row r="30" spans="1:43">
      <c r="A30" s="35" t="s">
        <v>330</v>
      </c>
      <c r="B30">
        <v>28.205650466129999</v>
      </c>
      <c r="E30" s="129">
        <f ca="1">MATCH(F30,IND!$D$29:$D$264,0)</f>
        <v>184</v>
      </c>
      <c r="F30" s="4" t="str">
        <f t="shared" si="0"/>
        <v>IFBS</v>
      </c>
      <c r="G30" s="126">
        <f ca="1">OFFSET(IND!J$28,$E30,0)</f>
        <v>20.421862032418336</v>
      </c>
      <c r="H30" s="126">
        <f ca="1">OFFSET(IND!K$28,$E30,0)</f>
        <v>21.173194461525735</v>
      </c>
      <c r="I30" s="126">
        <f ca="1">OFFSET(IND!L$28,$E30,0)</f>
        <v>21.738269252069756</v>
      </c>
      <c r="J30" s="126">
        <f ca="1">OFFSET(IND!M$28,$E30,0)</f>
        <v>40.544747177343751</v>
      </c>
      <c r="K30" s="126">
        <f ca="1">OFFSET(IND!N$28,$E30,0)</f>
        <v>40.544747177343751</v>
      </c>
      <c r="L30" s="126">
        <f ca="1">OFFSET(IND!O$28,$E30,0)</f>
        <v>40.544747177343751</v>
      </c>
      <c r="M30" s="126">
        <f ca="1">OFFSET(IND!P$28,$E30,0)</f>
        <v>41.121210921005549</v>
      </c>
      <c r="N30" s="126">
        <f ca="1">OFFSET(IND!Q$28,$E30,0)</f>
        <v>40.988451947431265</v>
      </c>
      <c r="O30" s="202">
        <f ca="1">OFFSET(IND!R$28,$E30,0)</f>
        <v>40.367974866289394</v>
      </c>
      <c r="P30" s="126">
        <f ca="1">OFFSET(IND!S$28,$E30,0)</f>
        <v>43.050762814174625</v>
      </c>
      <c r="Q30" s="126">
        <f ca="1">OFFSET(IND!T$28,$E30,0)</f>
        <v>44.307633525757126</v>
      </c>
      <c r="R30" s="126">
        <f ca="1">OFFSET(IND!U$28,$E30,0)</f>
        <v>45.444461920444752</v>
      </c>
      <c r="S30" s="126">
        <f ca="1">OFFSET(IND!V$28,$E30,0)</f>
        <v>46.549240623586265</v>
      </c>
      <c r="T30" s="202">
        <f ca="1">OFFSET(IND!W$28,$E30,0)</f>
        <v>47.614129462794843</v>
      </c>
      <c r="U30" s="126">
        <f ca="1">OFFSET(IND!X$28,$E30,0)</f>
        <v>48.749309915283142</v>
      </c>
      <c r="V30" s="126">
        <f ca="1">OFFSET(IND!Y$28,$E30,0)</f>
        <v>49.857707310895108</v>
      </c>
      <c r="W30" s="126">
        <f ca="1">OFFSET(IND!Z$28,$E30,0)</f>
        <v>51.816210492749072</v>
      </c>
      <c r="X30" s="126">
        <f ca="1">OFFSET(IND!AA$28,$E30,0)</f>
        <v>53.284828182805398</v>
      </c>
      <c r="Y30" s="204">
        <f ca="1">OFFSET(IND!AB$28,$E30,0)</f>
        <v>54.535594538661911</v>
      </c>
      <c r="Z30" s="126">
        <f ca="1">OFFSET(IND!AC$28,$E30,0)</f>
        <v>55.684202366681525</v>
      </c>
      <c r="AA30" s="126">
        <f ca="1">OFFSET(IND!AD$28,$E30,0)</f>
        <v>56.952768136564657</v>
      </c>
      <c r="AB30" s="126">
        <f ca="1">OFFSET(IND!AE$28,$E30,0)</f>
        <v>58.358350844717393</v>
      </c>
      <c r="AC30" s="126">
        <f ca="1">OFFSET(IND!AF$28,$E30,0)</f>
        <v>59.784163218007571</v>
      </c>
      <c r="AD30" s="126">
        <f ca="1">OFFSET(IND!AG$28,$E30,0)</f>
        <v>62.598533086450324</v>
      </c>
      <c r="AE30" s="126">
        <f ca="1">OFFSET(IND!AH$28,$E30,0)</f>
        <v>65.758552844145939</v>
      </c>
      <c r="AF30" s="126">
        <f ca="1">OFFSET(IND!AI$28,$E30,0)</f>
        <v>67.481780292004231</v>
      </c>
      <c r="AG30" s="126">
        <f ca="1">OFFSET(IND!AJ$28,$E30,0)</f>
        <v>68.888224913415797</v>
      </c>
      <c r="AH30" s="126">
        <f ca="1">OFFSET(IND!AK$28,$E30,0)</f>
        <v>70.058069912742312</v>
      </c>
      <c r="AI30" s="126">
        <f ca="1">OFFSET(IND!AL$28,$E30,0)</f>
        <v>71.534960625574499</v>
      </c>
      <c r="AJ30" s="126">
        <f ca="1">OFFSET(IND!AM$28,$E30,0)</f>
        <v>77.044329254659772</v>
      </c>
      <c r="AK30" s="126">
        <f ca="1">OFFSET(IND!AN$28,$E30,0)</f>
        <v>78.17670706123161</v>
      </c>
      <c r="AL30" s="126">
        <f ca="1">OFFSET(IND!AO$28,$E30,0)</f>
        <v>85.547951967307597</v>
      </c>
      <c r="AM30" s="126">
        <f ca="1">OFFSET(IND!AP$28,$E30,0)</f>
        <v>92.189698402964567</v>
      </c>
      <c r="AQ30" s="4"/>
    </row>
    <row r="31" spans="1:43">
      <c r="A31" s="35" t="s">
        <v>331</v>
      </c>
      <c r="B31">
        <v>1.0975498905550001</v>
      </c>
      <c r="E31" s="129">
        <f ca="1">MATCH(F31,IND!$D$29:$D$264,0)</f>
        <v>53</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0.71721143396735509</v>
      </c>
      <c r="N31" s="126">
        <f ca="1">OFFSET(IND!Q$28,$E31,0)</f>
        <v>0.70991521323736095</v>
      </c>
      <c r="O31" s="202">
        <f ca="1">OFFSET(IND!R$28,$E31,0)</f>
        <v>0.68333358670962907</v>
      </c>
      <c r="P31" s="126">
        <f ca="1">OFFSET(IND!S$28,$E31,0)</f>
        <v>0.74511575531174412</v>
      </c>
      <c r="Q31" s="126">
        <f ca="1">OFFSET(IND!T$28,$E31,0)</f>
        <v>0.7516991635058492</v>
      </c>
      <c r="R31" s="126">
        <f ca="1">OFFSET(IND!U$28,$E31,0)</f>
        <v>0.75845842058080482</v>
      </c>
      <c r="S31" s="126">
        <f ca="1">OFFSET(IND!V$28,$E31,0)</f>
        <v>0.76530579050631409</v>
      </c>
      <c r="T31" s="202">
        <f ca="1">OFFSET(IND!W$28,$E31,0)</f>
        <v>0.77289228109692765</v>
      </c>
      <c r="U31" s="126">
        <f ca="1">OFFSET(IND!X$28,$E31,0)</f>
        <v>0.7832966477201766</v>
      </c>
      <c r="V31" s="126">
        <f ca="1">OFFSET(IND!Y$28,$E31,0)</f>
        <v>0.79340808414399044</v>
      </c>
      <c r="W31" s="126">
        <f ca="1">OFFSET(IND!Z$28,$E31,0)</f>
        <v>0.81734839553363059</v>
      </c>
      <c r="X31" s="126">
        <f ca="1">OFFSET(IND!AA$28,$E31,0)</f>
        <v>0.83436802825007761</v>
      </c>
      <c r="Y31" s="204">
        <f ca="1">OFFSET(IND!AB$28,$E31,0)</f>
        <v>0.84736227567687272</v>
      </c>
      <c r="Z31" s="126">
        <f ca="1">OFFSET(IND!AC$28,$E31,0)</f>
        <v>0.8548412667848122</v>
      </c>
      <c r="AA31" s="126">
        <f ca="1">OFFSET(IND!AD$28,$E31,0)</f>
        <v>0.86294298813815118</v>
      </c>
      <c r="AB31" s="126">
        <f ca="1">OFFSET(IND!AE$28,$E31,0)</f>
        <v>0.87226897152250327</v>
      </c>
      <c r="AC31" s="126">
        <f ca="1">OFFSET(IND!AF$28,$E31,0)</f>
        <v>0.88142453766448026</v>
      </c>
      <c r="AD31" s="126">
        <f ca="1">OFFSET(IND!AG$28,$E31,0)</f>
        <v>0.90729217343546564</v>
      </c>
      <c r="AE31" s="126">
        <f ca="1">OFFSET(IND!AH$28,$E31,0)</f>
        <v>0.93760718252067021</v>
      </c>
      <c r="AF31" s="126">
        <f ca="1">OFFSET(IND!AI$28,$E31,0)</f>
        <v>0.95177836288492834</v>
      </c>
      <c r="AG31" s="126">
        <f ca="1">OFFSET(IND!AJ$28,$E31,0)</f>
        <v>0.96387281386246704</v>
      </c>
      <c r="AH31" s="126">
        <f ca="1">OFFSET(IND!AK$28,$E31,0)</f>
        <v>0.97131832002213836</v>
      </c>
      <c r="AI31" s="126">
        <f ca="1">OFFSET(IND!AL$28,$E31,0)</f>
        <v>0.98272080395650052</v>
      </c>
      <c r="AJ31" s="126">
        <f ca="1">OFFSET(IND!AM$28,$E31,0)</f>
        <v>0.99703137301992995</v>
      </c>
      <c r="AK31" s="126">
        <f ca="1">OFFSET(IND!AN$28,$E31,0)</f>
        <v>0.97591481032746075</v>
      </c>
      <c r="AL31" s="126">
        <f ca="1">OFFSET(IND!AO$28,$E31,0)</f>
        <v>0.97501333865773721</v>
      </c>
      <c r="AM31" s="126">
        <f ca="1">OFFSET(IND!AP$28,$E31,0)</f>
        <v>0.96820734502869743</v>
      </c>
      <c r="AQ31" s="4"/>
    </row>
    <row r="32" spans="1:43">
      <c r="A32" s="35" t="s">
        <v>332</v>
      </c>
      <c r="B32">
        <v>19.17682172608</v>
      </c>
      <c r="E32" s="129">
        <f ca="1">MATCH(F32,IND!$D$29:$D$264,0)</f>
        <v>55</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12.531399189637963</v>
      </c>
      <c r="N32" s="126">
        <f ca="1">OFFSET(IND!Q$28,$E32,0)</f>
        <v>12.403916762262956</v>
      </c>
      <c r="O32" s="202">
        <f ca="1">OFFSET(IND!R$28,$E32,0)</f>
        <v>11.939472168447347</v>
      </c>
      <c r="P32" s="126">
        <f ca="1">OFFSET(IND!S$28,$E32,0)</f>
        <v>13.018954425544019</v>
      </c>
      <c r="Q32" s="126">
        <f ca="1">OFFSET(IND!T$28,$E32,0)</f>
        <v>13.133982313000173</v>
      </c>
      <c r="R32" s="126">
        <f ca="1">OFFSET(IND!U$28,$E32,0)</f>
        <v>13.252082701003062</v>
      </c>
      <c r="S32" s="126">
        <f ca="1">OFFSET(IND!V$28,$E32,0)</f>
        <v>13.371722631254904</v>
      </c>
      <c r="T32" s="202">
        <f ca="1">OFFSET(IND!W$28,$E32,0)</f>
        <v>13.504276767367211</v>
      </c>
      <c r="U32" s="126">
        <f ca="1">OFFSET(IND!X$28,$E32,0)</f>
        <v>13.686065937612387</v>
      </c>
      <c r="V32" s="126">
        <f ca="1">OFFSET(IND!Y$28,$E32,0)</f>
        <v>13.862736916638111</v>
      </c>
      <c r="W32" s="126">
        <f ca="1">OFFSET(IND!Z$28,$E32,0)</f>
        <v>14.28103141744981</v>
      </c>
      <c r="X32" s="126">
        <f ca="1">OFFSET(IND!AA$28,$E32,0)</f>
        <v>14.578405108846548</v>
      </c>
      <c r="Y32" s="204">
        <f ca="1">OFFSET(IND!AB$28,$E32,0)</f>
        <v>14.805445691249627</v>
      </c>
      <c r="Z32" s="126">
        <f ca="1">OFFSET(IND!AC$28,$E32,0)</f>
        <v>14.936121554280568</v>
      </c>
      <c r="AA32" s="126">
        <f ca="1">OFFSET(IND!AD$28,$E32,0)</f>
        <v>15.077678004155189</v>
      </c>
      <c r="AB32" s="126">
        <f ca="1">OFFSET(IND!AE$28,$E32,0)</f>
        <v>15.240625239921881</v>
      </c>
      <c r="AC32" s="126">
        <f ca="1">OFFSET(IND!AF$28,$E32,0)</f>
        <v>15.40059487885749</v>
      </c>
      <c r="AD32" s="126">
        <f ca="1">OFFSET(IND!AG$28,$E32,0)</f>
        <v>15.852564346417777</v>
      </c>
      <c r="AE32" s="126">
        <f ca="1">OFFSET(IND!AH$28,$E32,0)</f>
        <v>16.382240063078886</v>
      </c>
      <c r="AF32" s="126">
        <f ca="1">OFFSET(IND!AI$28,$E32,0)</f>
        <v>16.629844478907206</v>
      </c>
      <c r="AG32" s="126">
        <f ca="1">OFFSET(IND!AJ$28,$E32,0)</f>
        <v>16.84116346519367</v>
      </c>
      <c r="AH32" s="126">
        <f ca="1">OFFSET(IND!AK$28,$E32,0)</f>
        <v>16.971254266088511</v>
      </c>
      <c r="AI32" s="126">
        <f ca="1">OFFSET(IND!AL$28,$E32,0)</f>
        <v>17.170482933072407</v>
      </c>
      <c r="AJ32" s="126">
        <f ca="1">OFFSET(IND!AM$28,$E32,0)</f>
        <v>17.420522802867456</v>
      </c>
      <c r="AK32" s="126">
        <f ca="1">OFFSET(IND!AN$28,$E32,0)</f>
        <v>17.051565945684402</v>
      </c>
      <c r="AL32" s="126">
        <f ca="1">OFFSET(IND!AO$28,$E32,0)</f>
        <v>17.035815079459411</v>
      </c>
      <c r="AM32" s="126">
        <f ca="1">OFFSET(IND!AP$28,$E32,0)</f>
        <v>16.916898092071403</v>
      </c>
      <c r="AQ32" s="4"/>
    </row>
    <row r="33" spans="1:43">
      <c r="A33" s="35" t="s">
        <v>333</v>
      </c>
      <c r="B33">
        <v>0.20646280210080001</v>
      </c>
      <c r="E33" s="129">
        <f ca="1">MATCH(F33,IND!$D$29:$D$264,0)</f>
        <v>60</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2">
        <f ca="1">OFFSET(IND!R$28,$E33,0)</f>
        <v>0.12854355715003829</v>
      </c>
      <c r="P33" s="126">
        <f ca="1">OFFSET(IND!S$28,$E33,0)</f>
        <v>0.14016555243172782</v>
      </c>
      <c r="Q33" s="126">
        <f ca="1">OFFSET(IND!T$28,$E33,0)</f>
        <v>0.14140397349561237</v>
      </c>
      <c r="R33" s="126">
        <f ca="1">OFFSET(IND!U$28,$E33,0)</f>
        <v>0.14267547392381474</v>
      </c>
      <c r="S33" s="126">
        <f ca="1">OFFSET(IND!V$28,$E33,0)</f>
        <v>0.14396354947646745</v>
      </c>
      <c r="T33" s="202">
        <f ca="1">OFFSET(IND!W$28,$E33,0)</f>
        <v>0.14539066283042754</v>
      </c>
      <c r="U33" s="126">
        <f ca="1">OFFSET(IND!X$28,$E33,0)</f>
        <v>0.14734785375687598</v>
      </c>
      <c r="V33" s="126">
        <f ca="1">OFFSET(IND!Y$28,$E33,0)</f>
        <v>0.14924994086497798</v>
      </c>
      <c r="W33" s="126">
        <f ca="1">OFFSET(IND!Z$28,$E33,0)</f>
        <v>0.15375341156385292</v>
      </c>
      <c r="X33" s="126">
        <f ca="1">OFFSET(IND!AA$28,$E33,0)</f>
        <v>0.15695501642172877</v>
      </c>
      <c r="Y33" s="204">
        <f ca="1">OFFSET(IND!AB$28,$E33,0)</f>
        <v>0.15939939617887036</v>
      </c>
      <c r="Z33" s="126">
        <f ca="1">OFFSET(IND!AC$28,$E33,0)</f>
        <v>0.16080628754145834</v>
      </c>
      <c r="AA33" s="126">
        <f ca="1">OFFSET(IND!AD$28,$E33,0)</f>
        <v>0.16233032221800814</v>
      </c>
      <c r="AB33" s="126">
        <f ca="1">OFFSET(IND!AE$28,$E33,0)</f>
        <v>0.16408465582821333</v>
      </c>
      <c r="AC33" s="126">
        <f ca="1">OFFSET(IND!AF$28,$E33,0)</f>
        <v>0.16580693183293763</v>
      </c>
      <c r="AD33" s="126">
        <f ca="1">OFFSET(IND!AG$28,$E33,0)</f>
        <v>0.17067295624873585</v>
      </c>
      <c r="AE33" s="126">
        <f ca="1">OFFSET(IND!AH$28,$E33,0)</f>
        <v>0.17637558696766728</v>
      </c>
      <c r="AF33" s="126">
        <f ca="1">OFFSET(IND!AI$28,$E33,0)</f>
        <v>0.1790413624665827</v>
      </c>
      <c r="AG33" s="126">
        <f ca="1">OFFSET(IND!AJ$28,$E33,0)</f>
        <v>0.18131647930653719</v>
      </c>
      <c r="AH33" s="126">
        <f ca="1">OFFSET(IND!AK$28,$E33,0)</f>
        <v>0.18271707173337098</v>
      </c>
      <c r="AI33" s="126">
        <f ca="1">OFFSET(IND!AL$28,$E33,0)</f>
        <v>0.18486202095550239</v>
      </c>
      <c r="AJ33" s="126">
        <f ca="1">OFFSET(IND!AM$28,$E33,0)</f>
        <v>0.1875540172045265</v>
      </c>
      <c r="AK33" s="126">
        <f ca="1">OFFSET(IND!AN$28,$E33,0)</f>
        <v>0.18358172879947079</v>
      </c>
      <c r="AL33" s="126">
        <f ca="1">OFFSET(IND!AO$28,$E33,0)</f>
        <v>0.18341215075245249</v>
      </c>
      <c r="AM33" s="126">
        <f ca="1">OFFSET(IND!AP$28,$E33,0)</f>
        <v>0.18213185859642089</v>
      </c>
      <c r="AQ33" s="4"/>
    </row>
    <row r="34" spans="1:43">
      <c r="A34" s="35" t="s">
        <v>334</v>
      </c>
      <c r="B34">
        <v>6.5077475668130003</v>
      </c>
      <c r="E34" s="129">
        <f ca="1">MATCH(F34,IND!$D$29:$D$264,0)</f>
        <v>58</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2">
        <f ca="1">OFFSET(IND!R$28,$E34,0)</f>
        <v>4.051717853098677</v>
      </c>
      <c r="P34" s="126">
        <f ca="1">OFFSET(IND!S$28,$E34,0)</f>
        <v>4.418045398527398</v>
      </c>
      <c r="Q34" s="126">
        <f ca="1">OFFSET(IND!T$28,$E34,0)</f>
        <v>4.4570806706596109</v>
      </c>
      <c r="R34" s="126">
        <f ca="1">OFFSET(IND!U$28,$E34,0)</f>
        <v>4.4971586107710468</v>
      </c>
      <c r="S34" s="126">
        <f ca="1">OFFSET(IND!V$28,$E34,0)</f>
        <v>4.5377590020199934</v>
      </c>
      <c r="T34" s="202">
        <f ca="1">OFFSET(IND!W$28,$E34,0)</f>
        <v>4.5827418917332947</v>
      </c>
      <c r="U34" s="126">
        <f ca="1">OFFSET(IND!X$28,$E34,0)</f>
        <v>4.6444329293428872</v>
      </c>
      <c r="V34" s="126">
        <f ca="1">OFFSET(IND!Y$28,$E34,0)</f>
        <v>4.704387083910512</v>
      </c>
      <c r="W34" s="126">
        <f ca="1">OFFSET(IND!Z$28,$E34,0)</f>
        <v>4.8463373538119461</v>
      </c>
      <c r="X34" s="126">
        <f ca="1">OFFSET(IND!AA$28,$E34,0)</f>
        <v>4.9472525599010533</v>
      </c>
      <c r="Y34" s="204">
        <f ca="1">OFFSET(IND!AB$28,$E34,0)</f>
        <v>5.0242998839470463</v>
      </c>
      <c r="Z34" s="126">
        <f ca="1">OFFSET(IND!AC$28,$E34,0)</f>
        <v>5.068645372570133</v>
      </c>
      <c r="AA34" s="126">
        <f ca="1">OFFSET(IND!AD$28,$E34,0)</f>
        <v>5.116683241169885</v>
      </c>
      <c r="AB34" s="126">
        <f ca="1">OFFSET(IND!AE$28,$E34,0)</f>
        <v>5.1719801768261995</v>
      </c>
      <c r="AC34" s="126">
        <f ca="1">OFFSET(IND!AF$28,$E34,0)</f>
        <v>5.2262666505400066</v>
      </c>
      <c r="AD34" s="126">
        <f ca="1">OFFSET(IND!AG$28,$E34,0)</f>
        <v>5.3796446839181495</v>
      </c>
      <c r="AE34" s="126">
        <f ca="1">OFFSET(IND!AH$28,$E34,0)</f>
        <v>5.5593927102354419</v>
      </c>
      <c r="AF34" s="126">
        <f ca="1">OFFSET(IND!AI$28,$E34,0)</f>
        <v>5.6434184710030664</v>
      </c>
      <c r="AG34" s="126">
        <f ca="1">OFFSET(IND!AJ$28,$E34,0)</f>
        <v>5.7151305950698488</v>
      </c>
      <c r="AH34" s="126">
        <f ca="1">OFFSET(IND!AK$28,$E34,0)</f>
        <v>5.7592775400162495</v>
      </c>
      <c r="AI34" s="126">
        <f ca="1">OFFSET(IND!AL$28,$E34,0)</f>
        <v>5.8268867555225228</v>
      </c>
      <c r="AJ34" s="126">
        <f ca="1">OFFSET(IND!AM$28,$E34,0)</f>
        <v>5.9117389994192324</v>
      </c>
      <c r="AK34" s="126">
        <f ca="1">OFFSET(IND!AN$28,$E34,0)</f>
        <v>5.7865316984447066</v>
      </c>
      <c r="AL34" s="126">
        <f ca="1">OFFSET(IND!AO$28,$E34,0)</f>
        <v>5.7811865655120949</v>
      </c>
      <c r="AM34" s="126">
        <f ca="1">OFFSET(IND!AP$28,$E34,0)</f>
        <v>5.7408315084342778</v>
      </c>
      <c r="AQ34" s="4"/>
    </row>
    <row r="35" spans="1:43">
      <c r="A35" s="35" t="s">
        <v>335</v>
      </c>
      <c r="B35">
        <v>8.5041886448849997</v>
      </c>
      <c r="E35" s="129">
        <f ca="1">MATCH(F35,IND!$D$29:$D$264,0)</f>
        <v>56</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5.5571973403763719</v>
      </c>
      <c r="N35" s="126">
        <f ca="1">OFFSET(IND!Q$28,$E35,0)</f>
        <v>5.5006637485856871</v>
      </c>
      <c r="O35" s="202">
        <f ca="1">OFFSET(IND!R$28,$E35,0)</f>
        <v>5.2947002945095862</v>
      </c>
      <c r="P35" s="126">
        <f ca="1">OFFSET(IND!S$28,$E35,0)</f>
        <v>5.7734094823137312</v>
      </c>
      <c r="Q35" s="126">
        <f ca="1">OFFSET(IND!T$28,$E35,0)</f>
        <v>5.8244199609176714</v>
      </c>
      <c r="R35" s="126">
        <f ca="1">OFFSET(IND!U$28,$E35,0)</f>
        <v>5.8767929762669686</v>
      </c>
      <c r="S35" s="126">
        <f ca="1">OFFSET(IND!V$28,$E35,0)</f>
        <v>5.929848719854494</v>
      </c>
      <c r="T35" s="202">
        <f ca="1">OFFSET(IND!W$28,$E35,0)</f>
        <v>5.9886314209329417</v>
      </c>
      <c r="U35" s="126">
        <f ca="1">OFFSET(IND!X$28,$E35,0)</f>
        <v>6.0692479808324196</v>
      </c>
      <c r="V35" s="126">
        <f ca="1">OFFSET(IND!Y$28,$E35,0)</f>
        <v>6.1475948182370788</v>
      </c>
      <c r="W35" s="126">
        <f ca="1">OFFSET(IND!Z$28,$E35,0)</f>
        <v>6.3330924671609887</v>
      </c>
      <c r="X35" s="126">
        <f ca="1">OFFSET(IND!AA$28,$E35,0)</f>
        <v>6.464966351467087</v>
      </c>
      <c r="Y35" s="204">
        <f ca="1">OFFSET(IND!AB$28,$E35,0)</f>
        <v>6.5656501858573586</v>
      </c>
      <c r="Z35" s="126">
        <f ca="1">OFFSET(IND!AC$28,$E35,0)</f>
        <v>6.6235999444994267</v>
      </c>
      <c r="AA35" s="126">
        <f ca="1">OFFSET(IND!AD$28,$E35,0)</f>
        <v>6.6863748282017061</v>
      </c>
      <c r="AB35" s="126">
        <f ca="1">OFFSET(IND!AE$28,$E35,0)</f>
        <v>6.7586357091712559</v>
      </c>
      <c r="AC35" s="126">
        <f ca="1">OFFSET(IND!AF$28,$E35,0)</f>
        <v>6.8295761395717989</v>
      </c>
      <c r="AD35" s="126">
        <f ca="1">OFFSET(IND!AG$28,$E35,0)</f>
        <v>7.0300073512065087</v>
      </c>
      <c r="AE35" s="126">
        <f ca="1">OFFSET(IND!AH$28,$E35,0)</f>
        <v>7.2648983190343479</v>
      </c>
      <c r="AF35" s="126">
        <f ca="1">OFFSET(IND!AI$28,$E35,0)</f>
        <v>7.3747014288294901</v>
      </c>
      <c r="AG35" s="126">
        <f ca="1">OFFSET(IND!AJ$28,$E35,0)</f>
        <v>7.4684133352807045</v>
      </c>
      <c r="AH35" s="126">
        <f ca="1">OFFSET(IND!AK$28,$E35,0)</f>
        <v>7.5261036411914786</v>
      </c>
      <c r="AI35" s="126">
        <f ca="1">OFFSET(IND!AL$28,$E35,0)</f>
        <v>7.6144539524005515</v>
      </c>
      <c r="AJ35" s="126">
        <f ca="1">OFFSET(IND!AM$28,$E35,0)</f>
        <v>7.7253370930926204</v>
      </c>
      <c r="AK35" s="126">
        <f ca="1">OFFSET(IND!AN$28,$E35,0)</f>
        <v>7.561718806385521</v>
      </c>
      <c r="AL35" s="126">
        <f ca="1">OFFSET(IND!AO$28,$E35,0)</f>
        <v>7.5547338982703502</v>
      </c>
      <c r="AM35" s="126">
        <f ca="1">OFFSET(IND!AP$28,$E35,0)</f>
        <v>7.5019987522553189</v>
      </c>
      <c r="AQ35" s="4"/>
    </row>
    <row r="36" spans="1:43">
      <c r="A36" s="35" t="s">
        <v>336</v>
      </c>
      <c r="B36">
        <v>2.3622746235790002</v>
      </c>
      <c r="E36" s="129">
        <f ca="1">MATCH(F36,IND!$D$29:$D$264,0)</f>
        <v>52</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1.5436659278823255</v>
      </c>
      <c r="N36" s="126">
        <f ca="1">OFFSET(IND!Q$28,$E36,0)</f>
        <v>1.527962152384913</v>
      </c>
      <c r="O36" s="202">
        <f ca="1">OFFSET(IND!R$28,$E36,0)</f>
        <v>1.4707500818082182</v>
      </c>
      <c r="P36" s="126">
        <f ca="1">OFFSET(IND!S$28,$E36,0)</f>
        <v>1.6037248561982584</v>
      </c>
      <c r="Q36" s="126">
        <f ca="1">OFFSET(IND!T$28,$E36,0)</f>
        <v>1.6178944335882417</v>
      </c>
      <c r="R36" s="126">
        <f ca="1">OFFSET(IND!U$28,$E36,0)</f>
        <v>1.6324424934074908</v>
      </c>
      <c r="S36" s="126">
        <f ca="1">OFFSET(IND!V$28,$E36,0)</f>
        <v>1.6471801999595812</v>
      </c>
      <c r="T36" s="202">
        <f ca="1">OFFSET(IND!W$28,$E36,0)</f>
        <v>1.6635087280369278</v>
      </c>
      <c r="U36" s="126">
        <f ca="1">OFFSET(IND!X$28,$E36,0)</f>
        <v>1.6859022168978939</v>
      </c>
      <c r="V36" s="126">
        <f ca="1">OFFSET(IND!Y$28,$E36,0)</f>
        <v>1.707665227288077</v>
      </c>
      <c r="W36" s="126">
        <f ca="1">OFFSET(IND!Z$28,$E36,0)</f>
        <v>1.7591923519891632</v>
      </c>
      <c r="X36" s="126">
        <f ca="1">OFFSET(IND!AA$28,$E36,0)</f>
        <v>1.7958239865186352</v>
      </c>
      <c r="Y36" s="204">
        <f ca="1">OFFSET(IND!AB$28,$E36,0)</f>
        <v>1.8237917182937107</v>
      </c>
      <c r="Z36" s="126">
        <f ca="1">OFFSET(IND!AC$28,$E36,0)</f>
        <v>1.8398888734720629</v>
      </c>
      <c r="AA36" s="126">
        <f ca="1">OFFSET(IND!AD$28,$E36,0)</f>
        <v>1.8573263411671406</v>
      </c>
      <c r="AB36" s="126">
        <f ca="1">OFFSET(IND!AE$28,$E36,0)</f>
        <v>1.8773988081031268</v>
      </c>
      <c r="AC36" s="126">
        <f ca="1">OFFSET(IND!AF$28,$E36,0)</f>
        <v>1.8971044832143886</v>
      </c>
      <c r="AD36" s="126">
        <f ca="1">OFFSET(IND!AG$28,$E36,0)</f>
        <v>1.9527798197795858</v>
      </c>
      <c r="AE36" s="126">
        <f ca="1">OFFSET(IND!AH$28,$E36,0)</f>
        <v>2.0180273108428746</v>
      </c>
      <c r="AF36" s="126">
        <f ca="1">OFFSET(IND!AI$28,$E36,0)</f>
        <v>2.0485281746748587</v>
      </c>
      <c r="AG36" s="126">
        <f ca="1">OFFSET(IND!AJ$28,$E36,0)</f>
        <v>2.0745592598001963</v>
      </c>
      <c r="AH36" s="126">
        <f ca="1">OFFSET(IND!AK$28,$E36,0)</f>
        <v>2.0905843447754111</v>
      </c>
      <c r="AI36" s="126">
        <f ca="1">OFFSET(IND!AL$28,$E36,0)</f>
        <v>2.1151260978890427</v>
      </c>
      <c r="AJ36" s="126">
        <f ca="1">OFFSET(IND!AM$28,$E36,0)</f>
        <v>2.1459269703035062</v>
      </c>
      <c r="AK36" s="126">
        <f ca="1">OFFSET(IND!AN$28,$E36,0)</f>
        <v>2.1004774462182008</v>
      </c>
      <c r="AL36" s="126">
        <f ca="1">OFFSET(IND!AO$28,$E36,0)</f>
        <v>2.0985371939639865</v>
      </c>
      <c r="AM36" s="126">
        <f ca="1">OFFSET(IND!AP$28,$E36,0)</f>
        <v>2.0838885422931446</v>
      </c>
      <c r="AQ36" s="4"/>
    </row>
    <row r="37" spans="1:43">
      <c r="A37" s="35" t="s">
        <v>337</v>
      </c>
      <c r="B37">
        <v>1.594535370916</v>
      </c>
      <c r="E37" s="129">
        <f ca="1">MATCH(F37,IND!$D$29:$D$264,0)</f>
        <v>54</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1.0419745013205697</v>
      </c>
      <c r="N37" s="126">
        <f ca="1">OFFSET(IND!Q$28,$E37,0)</f>
        <v>1.0313744528598161</v>
      </c>
      <c r="O37" s="202">
        <f ca="1">OFFSET(IND!R$28,$E37,0)</f>
        <v>0.99275630522054714</v>
      </c>
      <c r="P37" s="126">
        <f ca="1">OFFSET(IND!S$28,$E37,0)</f>
        <v>1.0825142779338244</v>
      </c>
      <c r="Q37" s="126">
        <f ca="1">OFFSET(IND!T$28,$E37,0)</f>
        <v>1.0920787426720631</v>
      </c>
      <c r="R37" s="126">
        <f ca="1">OFFSET(IND!U$28,$E37,0)</f>
        <v>1.1018986830500561</v>
      </c>
      <c r="S37" s="126">
        <f ca="1">OFFSET(IND!V$28,$E37,0)</f>
        <v>1.1118466349727172</v>
      </c>
      <c r="T37" s="202">
        <f ca="1">OFFSET(IND!W$28,$E37,0)</f>
        <v>1.1228683914249262</v>
      </c>
      <c r="U37" s="126">
        <f ca="1">OFFSET(IND!X$28,$E37,0)</f>
        <v>1.1379839964060783</v>
      </c>
      <c r="V37" s="126">
        <f ca="1">OFFSET(IND!Y$28,$E37,0)</f>
        <v>1.1526740284194519</v>
      </c>
      <c r="W37" s="126">
        <f ca="1">OFFSET(IND!Z$28,$E37,0)</f>
        <v>1.187454837592685</v>
      </c>
      <c r="X37" s="126">
        <f ca="1">OFFSET(IND!AA$28,$E37,0)</f>
        <v>1.2121811909000786</v>
      </c>
      <c r="Y37" s="204">
        <f ca="1">OFFSET(IND!AB$28,$E37,0)</f>
        <v>1.2310594098482546</v>
      </c>
      <c r="Z37" s="126">
        <f ca="1">OFFSET(IND!AC$28,$E37,0)</f>
        <v>1.2419249895936424</v>
      </c>
      <c r="AA37" s="126">
        <f ca="1">OFFSET(IND!AD$28,$E37,0)</f>
        <v>1.2536952802878198</v>
      </c>
      <c r="AB37" s="126">
        <f ca="1">OFFSET(IND!AE$28,$E37,0)</f>
        <v>1.2672441954696105</v>
      </c>
      <c r="AC37" s="126">
        <f ca="1">OFFSET(IND!AF$28,$E37,0)</f>
        <v>1.2805455261697123</v>
      </c>
      <c r="AD37" s="126">
        <f ca="1">OFFSET(IND!AG$28,$E37,0)</f>
        <v>1.3181263783512205</v>
      </c>
      <c r="AE37" s="126">
        <f ca="1">OFFSET(IND!AH$28,$E37,0)</f>
        <v>1.3621684348189402</v>
      </c>
      <c r="AF37" s="126">
        <f ca="1">OFFSET(IND!AI$28,$E37,0)</f>
        <v>1.3827565179055294</v>
      </c>
      <c r="AG37" s="126">
        <f ca="1">OFFSET(IND!AJ$28,$E37,0)</f>
        <v>1.4003275003651321</v>
      </c>
      <c r="AH37" s="126">
        <f ca="1">OFFSET(IND!AK$28,$E37,0)</f>
        <v>1.4111444327234022</v>
      </c>
      <c r="AI37" s="126">
        <f ca="1">OFFSET(IND!AL$28,$E37,0)</f>
        <v>1.4277101160751033</v>
      </c>
      <c r="AJ37" s="126">
        <f ca="1">OFFSET(IND!AM$28,$E37,0)</f>
        <v>1.4485007049548662</v>
      </c>
      <c r="AK37" s="126">
        <f ca="1">OFFSET(IND!AN$28,$E37,0)</f>
        <v>1.417822276197285</v>
      </c>
      <c r="AL37" s="126">
        <f ca="1">OFFSET(IND!AO$28,$E37,0)</f>
        <v>1.4165126059256903</v>
      </c>
      <c r="AM37" s="126">
        <f ca="1">OFFSET(IND!AP$28,$E37,0)</f>
        <v>1.4066247660478719</v>
      </c>
      <c r="AQ37" s="4"/>
    </row>
    <row r="38" spans="1:43">
      <c r="A38" s="35" t="s">
        <v>338</v>
      </c>
      <c r="B38">
        <v>31.93143244434</v>
      </c>
      <c r="E38" s="129">
        <f ca="1">MATCH(F38,IND!$D$29:$D$264,0)</f>
        <v>59</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2">
        <f ca="1">OFFSET(IND!R$28,$E38,0)</f>
        <v>19.880481469428194</v>
      </c>
      <c r="P38" s="126">
        <f ca="1">OFFSET(IND!S$28,$E38,0)</f>
        <v>21.677933375677558</v>
      </c>
      <c r="Q38" s="126">
        <f ca="1">OFFSET(IND!T$28,$E38,0)</f>
        <v>21.869466950426613</v>
      </c>
      <c r="R38" s="126">
        <f ca="1">OFFSET(IND!U$28,$E38,0)</f>
        <v>22.06611656291355</v>
      </c>
      <c r="S38" s="126">
        <f ca="1">OFFSET(IND!V$28,$E38,0)</f>
        <v>22.26532967575627</v>
      </c>
      <c r="T38" s="202">
        <f ca="1">OFFSET(IND!W$28,$E38,0)</f>
        <v>22.486046304556741</v>
      </c>
      <c r="U38" s="126">
        <f ca="1">OFFSET(IND!X$28,$E38,0)</f>
        <v>22.788744462349083</v>
      </c>
      <c r="V38" s="126">
        <f ca="1">OFFSET(IND!Y$28,$E38,0)</f>
        <v>23.082920291494084</v>
      </c>
      <c r="W38" s="126">
        <f ca="1">OFFSET(IND!Z$28,$E38,0)</f>
        <v>23.779424789752159</v>
      </c>
      <c r="X38" s="126">
        <f ca="1">OFFSET(IND!AA$28,$E38,0)</f>
        <v>24.274583376153647</v>
      </c>
      <c r="Y38" s="204">
        <f ca="1">OFFSET(IND!AB$28,$E38,0)</f>
        <v>24.652629911845647</v>
      </c>
      <c r="Z38" s="126">
        <f ca="1">OFFSET(IND!AC$28,$E38,0)</f>
        <v>24.870219017698556</v>
      </c>
      <c r="AA38" s="126">
        <f ca="1">OFFSET(IND!AD$28,$E38,0)</f>
        <v>25.105925449181147</v>
      </c>
      <c r="AB38" s="126">
        <f ca="1">OFFSET(IND!AE$28,$E38,0)</f>
        <v>25.377249797146483</v>
      </c>
      <c r="AC38" s="126">
        <f ca="1">OFFSET(IND!AF$28,$E38,0)</f>
        <v>25.64361613207836</v>
      </c>
      <c r="AD38" s="126">
        <f ca="1">OFFSET(IND!AG$28,$E38,0)</f>
        <v>26.39619300464107</v>
      </c>
      <c r="AE38" s="126">
        <f ca="1">OFFSET(IND!AH$28,$E38,0)</f>
        <v>27.278158984486947</v>
      </c>
      <c r="AF38" s="126">
        <f ca="1">OFFSET(IND!AI$28,$E38,0)</f>
        <v>27.690446473512822</v>
      </c>
      <c r="AG38" s="126">
        <f ca="1">OFFSET(IND!AJ$28,$E38,0)</f>
        <v>28.042314892127575</v>
      </c>
      <c r="AH38" s="126">
        <f ca="1">OFFSET(IND!AK$28,$E38,0)</f>
        <v>28.258929807765782</v>
      </c>
      <c r="AI38" s="126">
        <f ca="1">OFFSET(IND!AL$28,$E38,0)</f>
        <v>28.590666568509647</v>
      </c>
      <c r="AJ38" s="126">
        <f ca="1">OFFSET(IND!AM$28,$E38,0)</f>
        <v>29.00700934547222</v>
      </c>
      <c r="AK38" s="126">
        <f ca="1">OFFSET(IND!AN$28,$E38,0)</f>
        <v>28.392657231847746</v>
      </c>
      <c r="AL38" s="126">
        <f ca="1">OFFSET(IND!AO$28,$E38,0)</f>
        <v>28.366430376950348</v>
      </c>
      <c r="AM38" s="126">
        <f ca="1">OFFSET(IND!AP$28,$E38,0)</f>
        <v>28.168421040288443</v>
      </c>
      <c r="AQ38" s="4"/>
    </row>
    <row r="39" spans="1:43">
      <c r="A39" s="35" t="s">
        <v>339</v>
      </c>
      <c r="B39">
        <v>16.901755910559999</v>
      </c>
      <c r="E39" s="129">
        <f ca="1">MATCH(F39,IND!$D$29:$D$264,0)</f>
        <v>57</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11.044721244554777</v>
      </c>
      <c r="N39" s="126">
        <f ca="1">OFFSET(IND!Q$28,$E39,0)</f>
        <v>10.932362851638812</v>
      </c>
      <c r="O39" s="202">
        <f ca="1">OFFSET(IND!R$28,$E39,0)</f>
        <v>10.523018213054836</v>
      </c>
      <c r="P39" s="126">
        <f ca="1">OFFSET(IND!S$28,$E39,0)</f>
        <v>11.474434765799733</v>
      </c>
      <c r="Q39" s="126">
        <f ca="1">OFFSET(IND!T$28,$E39,0)</f>
        <v>11.575816178447873</v>
      </c>
      <c r="R39" s="126">
        <f ca="1">OFFSET(IND!U$28,$E39,0)</f>
        <v>11.679905581764006</v>
      </c>
      <c r="S39" s="126">
        <f ca="1">OFFSET(IND!V$28,$E39,0)</f>
        <v>11.78535188184215</v>
      </c>
      <c r="T39" s="202">
        <f ca="1">OFFSET(IND!W$28,$E39,0)</f>
        <v>11.902180295095777</v>
      </c>
      <c r="U39" s="126">
        <f ca="1">OFFSET(IND!X$28,$E39,0)</f>
        <v>12.06240268369362</v>
      </c>
      <c r="V39" s="126">
        <f ca="1">OFFSET(IND!Y$28,$E39,0)</f>
        <v>12.218114083978049</v>
      </c>
      <c r="W39" s="126">
        <f ca="1">OFFSET(IND!Z$28,$E39,0)</f>
        <v>12.586783702564261</v>
      </c>
      <c r="X39" s="126">
        <f ca="1">OFFSET(IND!AA$28,$E39,0)</f>
        <v>12.848878100583045</v>
      </c>
      <c r="Y39" s="204">
        <f ca="1">OFFSET(IND!AB$28,$E39,0)</f>
        <v>13.04898344443937</v>
      </c>
      <c r="Z39" s="126">
        <f ca="1">OFFSET(IND!AC$28,$E39,0)</f>
        <v>13.164156415847208</v>
      </c>
      <c r="AA39" s="126">
        <f ca="1">OFFSET(IND!AD$28,$E39,0)</f>
        <v>13.288919142305302</v>
      </c>
      <c r="AB39" s="126">
        <f ca="1">OFFSET(IND!AE$28,$E39,0)</f>
        <v>13.432534932479955</v>
      </c>
      <c r="AC39" s="126">
        <f ca="1">OFFSET(IND!AF$28,$E39,0)</f>
        <v>13.573526376683315</v>
      </c>
      <c r="AD39" s="126">
        <f ca="1">OFFSET(IND!AG$28,$E39,0)</f>
        <v>13.971875890948326</v>
      </c>
      <c r="AE39" s="126">
        <f ca="1">OFFSET(IND!AH$28,$E39,0)</f>
        <v>14.438712877944088</v>
      </c>
      <c r="AF39" s="126">
        <f ca="1">OFFSET(IND!AI$28,$E39,0)</f>
        <v>14.656942439572441</v>
      </c>
      <c r="AG39" s="126">
        <f ca="1">OFFSET(IND!AJ$28,$E39,0)</f>
        <v>14.843191338190708</v>
      </c>
      <c r="AH39" s="126">
        <f ca="1">OFFSET(IND!AK$28,$E39,0)</f>
        <v>14.957848657028055</v>
      </c>
      <c r="AI39" s="126">
        <f ca="1">OFFSET(IND!AL$28,$E39,0)</f>
        <v>15.133441586234307</v>
      </c>
      <c r="AJ39" s="126">
        <f ca="1">OFFSET(IND!AM$28,$E39,0)</f>
        <v>15.353817668754656</v>
      </c>
      <c r="AK39" s="126">
        <f ca="1">OFFSET(IND!AN$28,$E39,0)</f>
        <v>15.028632461804786</v>
      </c>
      <c r="AL39" s="126">
        <f ca="1">OFFSET(IND!AO$28,$E39,0)</f>
        <v>15.014750218953631</v>
      </c>
      <c r="AM39" s="126">
        <f ca="1">OFFSET(IND!AP$28,$E39,0)</f>
        <v>14.909941094524109</v>
      </c>
      <c r="AQ39" s="4"/>
    </row>
    <row r="40" spans="1:43">
      <c r="A40" s="35" t="s">
        <v>340</v>
      </c>
      <c r="B40">
        <v>28.149155918999998</v>
      </c>
      <c r="E40" s="129">
        <f ca="1">MATCH(F40,IND!$D$29:$D$264,0)</f>
        <v>69</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2">
        <f ca="1">OFFSET(IND!R$28,$E40,0)</f>
        <v>24.132772779317964</v>
      </c>
      <c r="P40" s="126">
        <f ca="1">OFFSET(IND!S$28,$E40,0)</f>
        <v>26.314686658112745</v>
      </c>
      <c r="Q40" s="126">
        <f ca="1">OFFSET(IND!T$28,$E40,0)</f>
        <v>26.54718788028573</v>
      </c>
      <c r="R40" s="126">
        <f ca="1">OFFSET(IND!U$28,$E40,0)</f>
        <v>26.785899423695078</v>
      </c>
      <c r="S40" s="126">
        <f ca="1">OFFSET(IND!V$28,$E40,0)</f>
        <v>27.027722781659875</v>
      </c>
      <c r="T40" s="202">
        <f ca="1">OFFSET(IND!W$28,$E40,0)</f>
        <v>27.295649102239679</v>
      </c>
      <c r="U40" s="126">
        <f ca="1">OFFSET(IND!X$28,$E40,0)</f>
        <v>27.663092208381453</v>
      </c>
      <c r="V40" s="126">
        <f ca="1">OFFSET(IND!Y$28,$E40,0)</f>
        <v>28.020190121369168</v>
      </c>
      <c r="W40" s="126">
        <f ca="1">OFFSET(IND!Z$28,$E40,0)</f>
        <v>28.865671898160286</v>
      </c>
      <c r="X40" s="126">
        <f ca="1">OFFSET(IND!AA$28,$E40,0)</f>
        <v>29.466741327677433</v>
      </c>
      <c r="Y40" s="204">
        <f ca="1">OFFSET(IND!AB$28,$E40,0)</f>
        <v>29.925649285208191</v>
      </c>
      <c r="Z40" s="126">
        <f ca="1">OFFSET(IND!AC$28,$E40,0)</f>
        <v>30.189779128284584</v>
      </c>
      <c r="AA40" s="126">
        <f ca="1">OFFSET(IND!AD$28,$E40,0)</f>
        <v>30.475901462008771</v>
      </c>
      <c r="AB40" s="126">
        <f ca="1">OFFSET(IND!AE$28,$E40,0)</f>
        <v>30.805260127140357</v>
      </c>
      <c r="AC40" s="126">
        <f ca="1">OFFSET(IND!AF$28,$E40,0)</f>
        <v>31.128600296082233</v>
      </c>
      <c r="AD40" s="126">
        <f ca="1">OFFSET(IND!AG$28,$E40,0)</f>
        <v>32.042147922806187</v>
      </c>
      <c r="AE40" s="126">
        <f ca="1">OFFSET(IND!AH$28,$E40,0)</f>
        <v>33.112760051764916</v>
      </c>
      <c r="AF40" s="126">
        <f ca="1">OFFSET(IND!AI$28,$E40,0)</f>
        <v>33.613232855087979</v>
      </c>
      <c r="AG40" s="126">
        <f ca="1">OFFSET(IND!AJ$28,$E40,0)</f>
        <v>34.040363385488156</v>
      </c>
      <c r="AH40" s="126">
        <f ca="1">OFFSET(IND!AK$28,$E40,0)</f>
        <v>34.303310666103407</v>
      </c>
      <c r="AI40" s="126">
        <f ca="1">OFFSET(IND!AL$28,$E40,0)</f>
        <v>34.706003522505789</v>
      </c>
      <c r="AJ40" s="126">
        <f ca="1">OFFSET(IND!AM$28,$E40,0)</f>
        <v>35.211399010547609</v>
      </c>
      <c r="AK40" s="126">
        <f ca="1">OFFSET(IND!AN$28,$E40,0)</f>
        <v>34.465641419747186</v>
      </c>
      <c r="AL40" s="126">
        <f ca="1">OFFSET(IND!AO$28,$E40,0)</f>
        <v>34.433804830128956</v>
      </c>
      <c r="AM40" s="126">
        <f ca="1">OFFSET(IND!AP$28,$E40,0)</f>
        <v>34.193442727370353</v>
      </c>
      <c r="AQ40" s="4"/>
    </row>
    <row r="41" spans="1:43">
      <c r="A41" s="35" t="s">
        <v>341</v>
      </c>
      <c r="B41">
        <v>5.2585839407999997E-2</v>
      </c>
      <c r="E41" s="129">
        <f ca="1">MATCH(F41,IND!$D$29:$D$264,0)</f>
        <v>62</v>
      </c>
      <c r="F41" s="4" t="str">
        <f t="shared" si="0"/>
        <v>IMIS</v>
      </c>
      <c r="G41" s="126">
        <f ca="1">OFFSET(IND!J$28,$E41,0)</f>
        <v>20.275122960000004</v>
      </c>
      <c r="H41" s="126">
        <f ca="1">OFFSET(IND!K$28,$E41,0)</f>
        <v>20.841985766703509</v>
      </c>
      <c r="I41" s="126">
        <f ca="1">OFFSET(IND!L$28,$E41,0)</f>
        <v>21.007561983390151</v>
      </c>
      <c r="J41" s="126">
        <f ca="1">OFFSET(IND!M$28,$E41,0)</f>
        <v>25.233177191199999</v>
      </c>
      <c r="K41" s="126">
        <f ca="1">OFFSET(IND!N$28,$E41,0)</f>
        <v>25.233177191199999</v>
      </c>
      <c r="L41" s="126">
        <f ca="1">OFFSET(IND!O$28,$E41,0)</f>
        <v>25.233177191199999</v>
      </c>
      <c r="M41" s="126">
        <f ca="1">OFFSET(IND!P$28,$E41,0)</f>
        <v>25.156562920629973</v>
      </c>
      <c r="N41" s="126">
        <f ca="1">OFFSET(IND!Q$28,$E41,0)</f>
        <v>24.900644195433998</v>
      </c>
      <c r="O41" s="202">
        <f ca="1">OFFSET(IND!R$28,$E41,0)</f>
        <v>23.968279862396869</v>
      </c>
      <c r="P41" s="126">
        <f ca="1">OFFSET(IND!S$28,$E41,0)</f>
        <v>26.135321460178787</v>
      </c>
      <c r="Q41" s="126">
        <f ca="1">OFFSET(IND!T$28,$E41,0)</f>
        <v>26.366237916085058</v>
      </c>
      <c r="R41" s="126">
        <f ca="1">OFFSET(IND!U$28,$E41,0)</f>
        <v>26.60332236266483</v>
      </c>
      <c r="S41" s="126">
        <f ca="1">OFFSET(IND!V$28,$E41,0)</f>
        <v>26.843497413164297</v>
      </c>
      <c r="T41" s="202">
        <f ca="1">OFFSET(IND!W$28,$E41,0)</f>
        <v>27.109597504226457</v>
      </c>
      <c r="U41" s="126">
        <f ca="1">OFFSET(IND!X$28,$E41,0)</f>
        <v>27.474536058202407</v>
      </c>
      <c r="V41" s="126">
        <f ca="1">OFFSET(IND!Y$28,$E41,0)</f>
        <v>27.829199933548821</v>
      </c>
      <c r="W41" s="126">
        <f ca="1">OFFSET(IND!Z$28,$E41,0)</f>
        <v>28.668918768595127</v>
      </c>
      <c r="X41" s="126">
        <f ca="1">OFFSET(IND!AA$28,$E41,0)</f>
        <v>29.265891210806359</v>
      </c>
      <c r="Y41" s="204">
        <f ca="1">OFFSET(IND!AB$28,$E41,0)</f>
        <v>29.721671176820237</v>
      </c>
      <c r="Z41" s="126">
        <f ca="1">OFFSET(IND!AC$28,$E41,0)</f>
        <v>29.984000667789111</v>
      </c>
      <c r="AA41" s="126">
        <f ca="1">OFFSET(IND!AD$28,$E41,0)</f>
        <v>30.268172745001088</v>
      </c>
      <c r="AB41" s="126">
        <f ca="1">OFFSET(IND!AE$28,$E41,0)</f>
        <v>30.595286447730874</v>
      </c>
      <c r="AC41" s="126">
        <f ca="1">OFFSET(IND!AF$28,$E41,0)</f>
        <v>30.916422677322995</v>
      </c>
      <c r="AD41" s="126">
        <f ca="1">OFFSET(IND!AG$28,$E41,0)</f>
        <v>31.823743414362934</v>
      </c>
      <c r="AE41" s="126">
        <f ca="1">OFFSET(IND!AH$28,$E41,0)</f>
        <v>32.88705807636277</v>
      </c>
      <c r="AF41" s="126">
        <f ca="1">OFFSET(IND!AI$28,$E41,0)</f>
        <v>33.384119575398046</v>
      </c>
      <c r="AG41" s="126">
        <f ca="1">OFFSET(IND!AJ$28,$E41,0)</f>
        <v>33.808338714409672</v>
      </c>
      <c r="AH41" s="126">
        <f ca="1">OFFSET(IND!AK$28,$E41,0)</f>
        <v>34.069493703456089</v>
      </c>
      <c r="AI41" s="126">
        <f ca="1">OFFSET(IND!AL$28,$E41,0)</f>
        <v>34.469441739643294</v>
      </c>
      <c r="AJ41" s="126">
        <f ca="1">OFFSET(IND!AM$28,$E41,0)</f>
        <v>34.971392369575064</v>
      </c>
      <c r="AK41" s="126">
        <f ca="1">OFFSET(IND!AN$28,$E41,0)</f>
        <v>34.230717984196112</v>
      </c>
      <c r="AL41" s="126">
        <f ca="1">OFFSET(IND!AO$28,$E41,0)</f>
        <v>34.199098397967376</v>
      </c>
      <c r="AM41" s="126">
        <f ca="1">OFFSET(IND!AP$28,$E41,0)</f>
        <v>33.960374642520193</v>
      </c>
      <c r="AQ41" s="4"/>
    </row>
    <row r="42" spans="1:43">
      <c r="A42" s="35" t="s">
        <v>342</v>
      </c>
      <c r="B42" t="s">
        <v>386</v>
      </c>
      <c r="E42" s="129">
        <f ca="1">MATCH(F42,IND!$D$29:$D$264,0)</f>
        <v>137</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2">
        <f ca="1">OFFSET(IND!R$28,$E42,0)</f>
        <v>0</v>
      </c>
      <c r="P42" s="126">
        <f ca="1">OFFSET(IND!S$28,$E42,0)</f>
        <v>0</v>
      </c>
      <c r="Q42" s="126">
        <f ca="1">OFFSET(IND!T$28,$E42,0)</f>
        <v>0</v>
      </c>
      <c r="R42" s="126">
        <f ca="1">OFFSET(IND!U$28,$E42,0)</f>
        <v>0</v>
      </c>
      <c r="S42" s="126">
        <f ca="1">OFFSET(IND!V$28,$E42,0)</f>
        <v>0</v>
      </c>
      <c r="T42" s="202">
        <f ca="1">OFFSET(IND!W$28,$E42,0)</f>
        <v>0</v>
      </c>
      <c r="U42" s="126">
        <f ca="1">OFFSET(IND!X$28,$E42,0)</f>
        <v>0</v>
      </c>
      <c r="V42" s="126">
        <f ca="1">OFFSET(IND!Y$28,$E42,0)</f>
        <v>0</v>
      </c>
      <c r="W42" s="126">
        <f ca="1">OFFSET(IND!Z$28,$E42,0)</f>
        <v>0</v>
      </c>
      <c r="X42" s="126">
        <f ca="1">OFFSET(IND!AA$28,$E42,0)</f>
        <v>0</v>
      </c>
      <c r="Y42" s="204">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MATCH(F43,IND!$D$29:$D$264,0)</f>
        <v>139</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2">
        <f ca="1">OFFSET(IND!R$28,$E43,0)</f>
        <v>0</v>
      </c>
      <c r="P43" s="126">
        <f ca="1">OFFSET(IND!S$28,$E43,0)</f>
        <v>0</v>
      </c>
      <c r="Q43" s="126">
        <f ca="1">OFFSET(IND!T$28,$E43,0)</f>
        <v>0</v>
      </c>
      <c r="R43" s="126">
        <f ca="1">OFFSET(IND!U$28,$E43,0)</f>
        <v>0</v>
      </c>
      <c r="S43" s="126">
        <f ca="1">OFFSET(IND!V$28,$E43,0)</f>
        <v>0</v>
      </c>
      <c r="T43" s="202">
        <f ca="1">OFFSET(IND!W$28,$E43,0)</f>
        <v>0</v>
      </c>
      <c r="U43" s="126">
        <f ca="1">OFFSET(IND!X$28,$E43,0)</f>
        <v>0</v>
      </c>
      <c r="V43" s="126">
        <f ca="1">OFFSET(IND!Y$28,$E43,0)</f>
        <v>0</v>
      </c>
      <c r="W43" s="126">
        <f ca="1">OFFSET(IND!Z$28,$E43,0)</f>
        <v>0</v>
      </c>
      <c r="X43" s="126">
        <f ca="1">OFFSET(IND!AA$28,$E43,0)</f>
        <v>0</v>
      </c>
      <c r="Y43" s="204">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MATCH(F44,IND!$D$29:$D$264,0)</f>
        <v>144</v>
      </c>
      <c r="F44" s="4" t="str">
        <f t="shared" si="0"/>
        <v>INFE</v>
      </c>
      <c r="G44" s="126">
        <f ca="1">OFFSET(IND!J$28,$E44,0)</f>
        <v>45.684078335879221</v>
      </c>
      <c r="H44" s="126">
        <f ca="1">OFFSET(IND!K$28,$E44,0)</f>
        <v>38.765923123988252</v>
      </c>
      <c r="I44" s="126">
        <f ca="1">OFFSET(IND!L$28,$E44,0)</f>
        <v>35.585500110436485</v>
      </c>
      <c r="J44" s="126">
        <f ca="1">OFFSET(IND!M$28,$E44,0)</f>
        <v>6.8830524422467816</v>
      </c>
      <c r="K44" s="126">
        <f ca="1">OFFSET(IND!N$28,$E44,0)</f>
        <v>6.8830524422467816</v>
      </c>
      <c r="L44" s="126">
        <f ca="1">OFFSET(IND!O$28,$E44,0)</f>
        <v>6.8830524422467816</v>
      </c>
      <c r="M44" s="126">
        <f ca="1">OFFSET(IND!P$28,$E44,0)</f>
        <v>6.7561504733716902</v>
      </c>
      <c r="N44" s="126">
        <f ca="1">OFFSET(IND!Q$28,$E44,0)</f>
        <v>6.4876332638678731</v>
      </c>
      <c r="O44" s="202">
        <f ca="1">OFFSET(IND!R$28,$E44,0)</f>
        <v>6.115635943691963</v>
      </c>
      <c r="P44" s="126">
        <f ca="1">OFFSET(IND!S$28,$E44,0)</f>
        <v>6.3408188128826009</v>
      </c>
      <c r="Q44" s="126">
        <f ca="1">OFFSET(IND!T$28,$E44,0)</f>
        <v>5.8028992119067606</v>
      </c>
      <c r="R44" s="126">
        <f ca="1">OFFSET(IND!U$28,$E44,0)</f>
        <v>5.5250134513685278</v>
      </c>
      <c r="S44" s="126">
        <f ca="1">OFFSET(IND!V$28,$E44,0)</f>
        <v>5.3382530475862842</v>
      </c>
      <c r="T44" s="202">
        <f ca="1">OFFSET(IND!W$28,$E44,0)</f>
        <v>5.2905652730967594</v>
      </c>
      <c r="U44" s="126">
        <f ca="1">OFFSET(IND!X$28,$E44,0)</f>
        <v>5.624769210993402</v>
      </c>
      <c r="V44" s="126">
        <f ca="1">OFFSET(IND!Y$28,$E44,0)</f>
        <v>5.8644093266937061</v>
      </c>
      <c r="W44" s="126">
        <f ca="1">OFFSET(IND!Z$28,$E44,0)</f>
        <v>6.7214165607079535</v>
      </c>
      <c r="X44" s="126">
        <f ca="1">OFFSET(IND!AA$28,$E44,0)</f>
        <v>7.1509202668521601</v>
      </c>
      <c r="Y44" s="204">
        <f ca="1">OFFSET(IND!AB$28,$E44,0)</f>
        <v>7.2531383905001228</v>
      </c>
      <c r="Z44" s="126">
        <f ca="1">OFFSET(IND!AC$28,$E44,0)</f>
        <v>7.2414128499711614</v>
      </c>
      <c r="AA44" s="126">
        <f ca="1">OFFSET(IND!AD$28,$E44,0)</f>
        <v>7.201263585952848</v>
      </c>
      <c r="AB44" s="126">
        <f ca="1">OFFSET(IND!AE$28,$E44,0)</f>
        <v>7.2344253692394567</v>
      </c>
      <c r="AC44" s="126">
        <f ca="1">OFFSET(IND!AF$28,$E44,0)</f>
        <v>7.3579737603659483</v>
      </c>
      <c r="AD44" s="126">
        <f ca="1">OFFSET(IND!AG$28,$E44,0)</f>
        <v>8.8052934530489821</v>
      </c>
      <c r="AE44" s="126">
        <f ca="1">OFFSET(IND!AH$28,$E44,0)</f>
        <v>10.22252426062828</v>
      </c>
      <c r="AF44" s="126">
        <f ca="1">OFFSET(IND!AI$28,$E44,0)</f>
        <v>10.42628674835573</v>
      </c>
      <c r="AG44" s="126">
        <f ca="1">OFFSET(IND!AJ$28,$E44,0)</f>
        <v>10.772400101257366</v>
      </c>
      <c r="AH44" s="126">
        <f ca="1">OFFSET(IND!AK$28,$E44,0)</f>
        <v>10.897788585886804</v>
      </c>
      <c r="AI44" s="126">
        <f ca="1">OFFSET(IND!AL$28,$E44,0)</f>
        <v>11.444513365598652</v>
      </c>
      <c r="AJ44" s="126">
        <f ca="1">OFFSET(IND!AM$28,$E44,0)</f>
        <v>9.2622026712537942</v>
      </c>
      <c r="AK44" s="126">
        <f ca="1">OFFSET(IND!AN$28,$E44,0)</f>
        <v>8.8102622460200877</v>
      </c>
      <c r="AL44" s="126">
        <f ca="1">OFFSET(IND!AO$28,$E44,0)</f>
        <v>5.8876160815896625</v>
      </c>
      <c r="AM44" s="126">
        <f ca="1">OFFSET(IND!AP$28,$E44,0)</f>
        <v>3.2533649620110325</v>
      </c>
      <c r="AQ44" s="4"/>
    </row>
    <row r="45" spans="1:43">
      <c r="A45" s="35" t="s">
        <v>345</v>
      </c>
      <c r="B45" t="s">
        <v>386</v>
      </c>
      <c r="E45" s="129">
        <f ca="1">MATCH(F45,IND!$D$29:$D$264,0)</f>
        <v>142</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2">
        <f ca="1">OFFSET(IND!R$28,$E45,0)</f>
        <v>0</v>
      </c>
      <c r="P45" s="126">
        <f ca="1">OFFSET(IND!S$28,$E45,0)</f>
        <v>0</v>
      </c>
      <c r="Q45" s="126">
        <f ca="1">OFFSET(IND!T$28,$E45,0)</f>
        <v>0</v>
      </c>
      <c r="R45" s="126">
        <f ca="1">OFFSET(IND!U$28,$E45,0)</f>
        <v>0</v>
      </c>
      <c r="S45" s="126">
        <f ca="1">OFFSET(IND!V$28,$E45,0)</f>
        <v>0</v>
      </c>
      <c r="T45" s="202">
        <f ca="1">OFFSET(IND!W$28,$E45,0)</f>
        <v>0</v>
      </c>
      <c r="U45" s="126">
        <f ca="1">OFFSET(IND!X$28,$E45,0)</f>
        <v>0</v>
      </c>
      <c r="V45" s="126">
        <f ca="1">OFFSET(IND!Y$28,$E45,0)</f>
        <v>0</v>
      </c>
      <c r="W45" s="126">
        <f ca="1">OFFSET(IND!Z$28,$E45,0)</f>
        <v>0</v>
      </c>
      <c r="X45" s="126">
        <f ca="1">OFFSET(IND!AA$28,$E45,0)</f>
        <v>0</v>
      </c>
      <c r="Y45" s="204">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MATCH(F46,IND!$D$29:$D$264,0)</f>
        <v>140</v>
      </c>
      <c r="F46" s="4" t="str">
        <f t="shared" si="0"/>
        <v>INFH</v>
      </c>
      <c r="G46" s="126">
        <f ca="1">OFFSET(IND!J$28,$E46,0)</f>
        <v>0.60110629389314751</v>
      </c>
      <c r="H46" s="126">
        <f ca="1">OFFSET(IND!K$28,$E46,0)</f>
        <v>0.5100779358419506</v>
      </c>
      <c r="I46" s="126">
        <f ca="1">OFFSET(IND!L$28,$E46,0)</f>
        <v>0.46823026461100631</v>
      </c>
      <c r="J46" s="126">
        <f ca="1">OFFSET(IND!M$28,$E46,0)</f>
        <v>9.056647950324713E-2</v>
      </c>
      <c r="K46" s="126">
        <f ca="1">OFFSET(IND!N$28,$E46,0)</f>
        <v>9.056647950324713E-2</v>
      </c>
      <c r="L46" s="126">
        <f ca="1">OFFSET(IND!O$28,$E46,0)</f>
        <v>9.056647950324713E-2</v>
      </c>
      <c r="M46" s="126">
        <f ca="1">OFFSET(IND!P$28,$E46,0)</f>
        <v>8.8896716754890664E-2</v>
      </c>
      <c r="N46" s="126">
        <f ca="1">OFFSET(IND!Q$28,$E46,0)</f>
        <v>8.5363595577208864E-2</v>
      </c>
      <c r="O46" s="202">
        <f ca="1">OFFSET(IND!R$28,$E46,0)</f>
        <v>8.046889399594688E-2</v>
      </c>
      <c r="P46" s="126">
        <f ca="1">OFFSET(IND!S$28,$E46,0)</f>
        <v>8.3431826485297372E-2</v>
      </c>
      <c r="Q46" s="126">
        <f ca="1">OFFSET(IND!T$28,$E46,0)</f>
        <v>7.6353936998773159E-2</v>
      </c>
      <c r="R46" s="126">
        <f ca="1">OFFSET(IND!U$28,$E46,0)</f>
        <v>7.2697545412743786E-2</v>
      </c>
      <c r="S46" s="126">
        <f ca="1">OFFSET(IND!V$28,$E46,0)</f>
        <v>7.0240171678766894E-2</v>
      </c>
      <c r="T46" s="202">
        <f ca="1">OFFSET(IND!W$28,$E46,0)</f>
        <v>6.9612700961799459E-2</v>
      </c>
      <c r="U46" s="126">
        <f ca="1">OFFSET(IND!X$28,$E46,0)</f>
        <v>7.4010121197281606E-2</v>
      </c>
      <c r="V46" s="126">
        <f ca="1">OFFSET(IND!Y$28,$E46,0)</f>
        <v>7.7163280614390872E-2</v>
      </c>
      <c r="W46" s="126">
        <f ca="1">OFFSET(IND!Z$28,$E46,0)</f>
        <v>8.8439691588262551E-2</v>
      </c>
      <c r="X46" s="126">
        <f ca="1">OFFSET(IND!AA$28,$E46,0)</f>
        <v>9.409105614279159E-2</v>
      </c>
      <c r="Y46" s="204">
        <f ca="1">OFFSET(IND!AB$28,$E46,0)</f>
        <v>9.5436031453948994E-2</v>
      </c>
      <c r="Z46" s="126">
        <f ca="1">OFFSET(IND!AC$28,$E46,0)</f>
        <v>9.5281748025936336E-2</v>
      </c>
      <c r="AA46" s="126">
        <f ca="1">OFFSET(IND!AD$28,$E46,0)</f>
        <v>9.4753468236221688E-2</v>
      </c>
      <c r="AB46" s="126">
        <f ca="1">OFFSET(IND!AE$28,$E46,0)</f>
        <v>9.5189807489992867E-2</v>
      </c>
      <c r="AC46" s="126">
        <f ca="1">OFFSET(IND!AF$28,$E46,0)</f>
        <v>9.681544421534144E-2</v>
      </c>
      <c r="AD46" s="126">
        <f ca="1">OFFSET(IND!AG$28,$E46,0)</f>
        <v>0.11585912438222347</v>
      </c>
      <c r="AE46" s="126">
        <f ca="1">OFFSET(IND!AH$28,$E46,0)</f>
        <v>0.1345068981661616</v>
      </c>
      <c r="AF46" s="126">
        <f ca="1">OFFSET(IND!AI$28,$E46,0)</f>
        <v>0.13718798353099648</v>
      </c>
      <c r="AG46" s="126">
        <f ca="1">OFFSET(IND!AJ$28,$E46,0)</f>
        <v>0.14174210659549169</v>
      </c>
      <c r="AH46" s="126">
        <f ca="1">OFFSET(IND!AK$28,$E46,0)</f>
        <v>0.14339195507745797</v>
      </c>
      <c r="AI46" s="126">
        <f ca="1">OFFSET(IND!AL$28,$E46,0)</f>
        <v>0.15058570217892964</v>
      </c>
      <c r="AJ46" s="126">
        <f ca="1">OFFSET(IND!AM$28,$E46,0)</f>
        <v>0.12187108777965518</v>
      </c>
      <c r="AK46" s="126">
        <f ca="1">OFFSET(IND!AN$28,$E46,0)</f>
        <v>0.1159245032371064</v>
      </c>
      <c r="AL46" s="126">
        <f ca="1">OFFSET(IND!AO$28,$E46,0)</f>
        <v>7.7468632652495539E-2</v>
      </c>
      <c r="AM46" s="126">
        <f ca="1">OFFSET(IND!AP$28,$E46,0)</f>
        <v>4.2807433710671472E-2</v>
      </c>
      <c r="AQ46" s="4"/>
    </row>
    <row r="47" spans="1:43">
      <c r="A47" s="35" t="s">
        <v>347</v>
      </c>
      <c r="B47">
        <v>0.80432667377019995</v>
      </c>
      <c r="E47" s="129">
        <f ca="1">MATCH(F47,IND!$D$29:$D$264,0)</f>
        <v>136</v>
      </c>
      <c r="F47" s="4" t="str">
        <f t="shared" si="0"/>
        <v>INFK</v>
      </c>
      <c r="G47" s="126">
        <f ca="1">OFFSET(IND!J$28,$E47,0)</f>
        <v>0.66789588210349726</v>
      </c>
      <c r="H47" s="126">
        <f ca="1">OFFSET(IND!K$28,$E47,0)</f>
        <v>0.56675326204661181</v>
      </c>
      <c r="I47" s="126">
        <f ca="1">OFFSET(IND!L$28,$E47,0)</f>
        <v>0.52025584956778481</v>
      </c>
      <c r="J47" s="126">
        <f ca="1">OFFSET(IND!M$28,$E47,0)</f>
        <v>0.10062942167027458</v>
      </c>
      <c r="K47" s="126">
        <f ca="1">OFFSET(IND!N$28,$E47,0)</f>
        <v>0.10062942167027458</v>
      </c>
      <c r="L47" s="126">
        <f ca="1">OFFSET(IND!O$28,$E47,0)</f>
        <v>0.10062942167027458</v>
      </c>
      <c r="M47" s="126">
        <f ca="1">OFFSET(IND!P$28,$E47,0)</f>
        <v>9.8774129727656285E-2</v>
      </c>
      <c r="N47" s="126">
        <f ca="1">OFFSET(IND!Q$28,$E47,0)</f>
        <v>9.4848439530232059E-2</v>
      </c>
      <c r="O47" s="202">
        <f ca="1">OFFSET(IND!R$28,$E47,0)</f>
        <v>8.9409882217718756E-2</v>
      </c>
      <c r="P47" s="126">
        <f ca="1">OFFSET(IND!S$28,$E47,0)</f>
        <v>9.2702029428108193E-2</v>
      </c>
      <c r="Q47" s="126">
        <f ca="1">OFFSET(IND!T$28,$E47,0)</f>
        <v>8.4837707776414625E-2</v>
      </c>
      <c r="R47" s="126">
        <f ca="1">OFFSET(IND!U$28,$E47,0)</f>
        <v>8.0775050458604211E-2</v>
      </c>
      <c r="S47" s="126">
        <f ca="1">OFFSET(IND!V$28,$E47,0)</f>
        <v>7.8044635198629891E-2</v>
      </c>
      <c r="T47" s="202">
        <f ca="1">OFFSET(IND!W$28,$E47,0)</f>
        <v>7.7347445513110513E-2</v>
      </c>
      <c r="U47" s="126">
        <f ca="1">OFFSET(IND!X$28,$E47,0)</f>
        <v>8.2233467996979559E-2</v>
      </c>
      <c r="V47" s="126">
        <f ca="1">OFFSET(IND!Y$28,$E47,0)</f>
        <v>8.5736978460434307E-2</v>
      </c>
      <c r="W47" s="126">
        <f ca="1">OFFSET(IND!Z$28,$E47,0)</f>
        <v>9.8266323986958393E-2</v>
      </c>
      <c r="X47" s="126">
        <f ca="1">OFFSET(IND!AA$28,$E47,0)</f>
        <v>0.1045456179364351</v>
      </c>
      <c r="Y47" s="204">
        <f ca="1">OFFSET(IND!AB$28,$E47,0)</f>
        <v>0.10604003494883223</v>
      </c>
      <c r="Z47" s="126">
        <f ca="1">OFFSET(IND!AC$28,$E47,0)</f>
        <v>0.10586860891770705</v>
      </c>
      <c r="AA47" s="126">
        <f ca="1">OFFSET(IND!AD$28,$E47,0)</f>
        <v>0.10528163137357965</v>
      </c>
      <c r="AB47" s="126">
        <f ca="1">OFFSET(IND!AE$28,$E47,0)</f>
        <v>0.10576645276665873</v>
      </c>
      <c r="AC47" s="126">
        <f ca="1">OFFSET(IND!AF$28,$E47,0)</f>
        <v>0.10757271579482382</v>
      </c>
      <c r="AD47" s="126">
        <f ca="1">OFFSET(IND!AG$28,$E47,0)</f>
        <v>0.12873236042469274</v>
      </c>
      <c r="AE47" s="126">
        <f ca="1">OFFSET(IND!AH$28,$E47,0)</f>
        <v>0.14945210907351289</v>
      </c>
      <c r="AF47" s="126">
        <f ca="1">OFFSET(IND!AI$28,$E47,0)</f>
        <v>0.15243109281221831</v>
      </c>
      <c r="AG47" s="126">
        <f ca="1">OFFSET(IND!AJ$28,$E47,0)</f>
        <v>0.15749122955054631</v>
      </c>
      <c r="AH47" s="126">
        <f ca="1">OFFSET(IND!AK$28,$E47,0)</f>
        <v>0.15932439453050887</v>
      </c>
      <c r="AI47" s="126">
        <f ca="1">OFFSET(IND!AL$28,$E47,0)</f>
        <v>0.16731744686547739</v>
      </c>
      <c r="AJ47" s="126">
        <f ca="1">OFFSET(IND!AM$28,$E47,0)</f>
        <v>0.13541231975517243</v>
      </c>
      <c r="AK47" s="126">
        <f ca="1">OFFSET(IND!AN$28,$E47,0)</f>
        <v>0.1288050035967849</v>
      </c>
      <c r="AL47" s="126">
        <f ca="1">OFFSET(IND!AO$28,$E47,0)</f>
        <v>8.607625850277284E-2</v>
      </c>
      <c r="AM47" s="126">
        <f ca="1">OFFSET(IND!AP$28,$E47,0)</f>
        <v>4.7563815234079418E-2</v>
      </c>
      <c r="AQ47" s="4"/>
    </row>
    <row r="48" spans="1:43">
      <c r="A48" s="35" t="s">
        <v>348</v>
      </c>
      <c r="B48">
        <v>0.241298002131</v>
      </c>
      <c r="E48" s="129">
        <f ca="1">MATCH(F48,IND!$D$29:$D$264,0)</f>
        <v>138</v>
      </c>
      <c r="F48" s="4" t="str">
        <f t="shared" si="0"/>
        <v>INFL</v>
      </c>
      <c r="G48" s="126">
        <f ca="1">OFFSET(IND!J$28,$E48,0)</f>
        <v>0.20036876463104916</v>
      </c>
      <c r="H48" s="126">
        <f ca="1">OFFSET(IND!K$28,$E48,0)</f>
        <v>0.17002597861398352</v>
      </c>
      <c r="I48" s="126">
        <f ca="1">OFFSET(IND!L$28,$E48,0)</f>
        <v>0.15607675487033543</v>
      </c>
      <c r="J48" s="126">
        <f ca="1">OFFSET(IND!M$28,$E48,0)</f>
        <v>3.0188826501082372E-2</v>
      </c>
      <c r="K48" s="126">
        <f ca="1">OFFSET(IND!N$28,$E48,0)</f>
        <v>3.0188826501082372E-2</v>
      </c>
      <c r="L48" s="126">
        <f ca="1">OFFSET(IND!O$28,$E48,0)</f>
        <v>3.0188826501082372E-2</v>
      </c>
      <c r="M48" s="126">
        <f ca="1">OFFSET(IND!P$28,$E48,0)</f>
        <v>2.9632238918296885E-2</v>
      </c>
      <c r="N48" s="126">
        <f ca="1">OFFSET(IND!Q$28,$E48,0)</f>
        <v>2.8454531859069619E-2</v>
      </c>
      <c r="O48" s="202">
        <f ca="1">OFFSET(IND!R$28,$E48,0)</f>
        <v>2.6822964665315627E-2</v>
      </c>
      <c r="P48" s="126">
        <f ca="1">OFFSET(IND!S$28,$E48,0)</f>
        <v>2.7810608828432459E-2</v>
      </c>
      <c r="Q48" s="126">
        <f ca="1">OFFSET(IND!T$28,$E48,0)</f>
        <v>2.5451312332924386E-2</v>
      </c>
      <c r="R48" s="126">
        <f ca="1">OFFSET(IND!U$28,$E48,0)</f>
        <v>2.4232515137581262E-2</v>
      </c>
      <c r="S48" s="126">
        <f ca="1">OFFSET(IND!V$28,$E48,0)</f>
        <v>2.3413390559588965E-2</v>
      </c>
      <c r="T48" s="202">
        <f ca="1">OFFSET(IND!W$28,$E48,0)</f>
        <v>2.3204233653933152E-2</v>
      </c>
      <c r="U48" s="126">
        <f ca="1">OFFSET(IND!X$28,$E48,0)</f>
        <v>2.4670040399093866E-2</v>
      </c>
      <c r="V48" s="126">
        <f ca="1">OFFSET(IND!Y$28,$E48,0)</f>
        <v>2.5721093538130291E-2</v>
      </c>
      <c r="W48" s="126">
        <f ca="1">OFFSET(IND!Z$28,$E48,0)</f>
        <v>2.9479897196087519E-2</v>
      </c>
      <c r="X48" s="126">
        <f ca="1">OFFSET(IND!AA$28,$E48,0)</f>
        <v>3.1363685380930532E-2</v>
      </c>
      <c r="Y48" s="204">
        <f ca="1">OFFSET(IND!AB$28,$E48,0)</f>
        <v>3.1812010484649669E-2</v>
      </c>
      <c r="Z48" s="126">
        <f ca="1">OFFSET(IND!AC$28,$E48,0)</f>
        <v>3.1760582675312121E-2</v>
      </c>
      <c r="AA48" s="126">
        <f ca="1">OFFSET(IND!AD$28,$E48,0)</f>
        <v>3.1584489412073903E-2</v>
      </c>
      <c r="AB48" s="126">
        <f ca="1">OFFSET(IND!AE$28,$E48,0)</f>
        <v>3.1729935829997627E-2</v>
      </c>
      <c r="AC48" s="126">
        <f ca="1">OFFSET(IND!AF$28,$E48,0)</f>
        <v>3.2271814738447153E-2</v>
      </c>
      <c r="AD48" s="126">
        <f ca="1">OFFSET(IND!AG$28,$E48,0)</f>
        <v>3.861970812740783E-2</v>
      </c>
      <c r="AE48" s="126">
        <f ca="1">OFFSET(IND!AH$28,$E48,0)</f>
        <v>4.4835632722053875E-2</v>
      </c>
      <c r="AF48" s="126">
        <f ca="1">OFFSET(IND!AI$28,$E48,0)</f>
        <v>4.5729327843665499E-2</v>
      </c>
      <c r="AG48" s="126">
        <f ca="1">OFFSET(IND!AJ$28,$E48,0)</f>
        <v>4.7247368865163904E-2</v>
      </c>
      <c r="AH48" s="126">
        <f ca="1">OFFSET(IND!AK$28,$E48,0)</f>
        <v>4.7797318359152664E-2</v>
      </c>
      <c r="AI48" s="126">
        <f ca="1">OFFSET(IND!AL$28,$E48,0)</f>
        <v>5.0195234059643226E-2</v>
      </c>
      <c r="AJ48" s="126">
        <f ca="1">OFFSET(IND!AM$28,$E48,0)</f>
        <v>4.0623695926551739E-2</v>
      </c>
      <c r="AK48" s="126">
        <f ca="1">OFFSET(IND!AN$28,$E48,0)</f>
        <v>3.8641501079035481E-2</v>
      </c>
      <c r="AL48" s="126">
        <f ca="1">OFFSET(IND!AO$28,$E48,0)</f>
        <v>2.5822877550831857E-2</v>
      </c>
      <c r="AM48" s="126">
        <f ca="1">OFFSET(IND!AP$28,$E48,0)</f>
        <v>1.4269144570223829E-2</v>
      </c>
      <c r="AQ48" s="4"/>
    </row>
    <row r="49" spans="1:43">
      <c r="A49" s="35" t="s">
        <v>349</v>
      </c>
      <c r="B49">
        <v>4.5042293731129996</v>
      </c>
      <c r="E49" s="129">
        <f ca="1">MATCH(F49,IND!$D$29:$D$264,0)</f>
        <v>143</v>
      </c>
      <c r="F49" s="4" t="str">
        <f t="shared" si="0"/>
        <v>INFO</v>
      </c>
      <c r="G49" s="126">
        <f ca="1">OFFSET(IND!J$28,$E49,0)</f>
        <v>3.7402169397795855</v>
      </c>
      <c r="H49" s="126">
        <f ca="1">OFFSET(IND!K$28,$E49,0)</f>
        <v>3.1738182674610265</v>
      </c>
      <c r="I49" s="126">
        <f ca="1">OFFSET(IND!L$28,$E49,0)</f>
        <v>2.9134327575795953</v>
      </c>
      <c r="J49" s="126">
        <f ca="1">OFFSET(IND!M$28,$E49,0)</f>
        <v>0.56352476135353768</v>
      </c>
      <c r="K49" s="126">
        <f ca="1">OFFSET(IND!N$28,$E49,0)</f>
        <v>0.56352476135353768</v>
      </c>
      <c r="L49" s="126">
        <f ca="1">OFFSET(IND!O$28,$E49,0)</f>
        <v>0.56352476135353768</v>
      </c>
      <c r="M49" s="126">
        <f ca="1">OFFSET(IND!P$28,$E49,0)</f>
        <v>0.55313512647487528</v>
      </c>
      <c r="N49" s="126">
        <f ca="1">OFFSET(IND!Q$28,$E49,0)</f>
        <v>0.53115126136929969</v>
      </c>
      <c r="O49" s="202">
        <f ca="1">OFFSET(IND!R$28,$E49,0)</f>
        <v>0.50069534041922514</v>
      </c>
      <c r="P49" s="126">
        <f ca="1">OFFSET(IND!S$28,$E49,0)</f>
        <v>0.51913136479740607</v>
      </c>
      <c r="Q49" s="126">
        <f ca="1">OFFSET(IND!T$28,$E49,0)</f>
        <v>0.47509116354792208</v>
      </c>
      <c r="R49" s="126">
        <f ca="1">OFFSET(IND!U$28,$E49,0)</f>
        <v>0.45234028256818376</v>
      </c>
      <c r="S49" s="126">
        <f ca="1">OFFSET(IND!V$28,$E49,0)</f>
        <v>0.43704995711232758</v>
      </c>
      <c r="T49" s="202">
        <f ca="1">OFFSET(IND!W$28,$E49,0)</f>
        <v>0.43314569487341908</v>
      </c>
      <c r="U49" s="126">
        <f ca="1">OFFSET(IND!X$28,$E49,0)</f>
        <v>0.46050742078308576</v>
      </c>
      <c r="V49" s="126">
        <f ca="1">OFFSET(IND!Y$28,$E49,0)</f>
        <v>0.48012707937843235</v>
      </c>
      <c r="W49" s="126">
        <f ca="1">OFFSET(IND!Z$28,$E49,0)</f>
        <v>0.55029141432696727</v>
      </c>
      <c r="X49" s="126">
        <f ca="1">OFFSET(IND!AA$28,$E49,0)</f>
        <v>0.58545546044403685</v>
      </c>
      <c r="Y49" s="204">
        <f ca="1">OFFSET(IND!AB$28,$E49,0)</f>
        <v>0.59382419571346068</v>
      </c>
      <c r="Z49" s="126">
        <f ca="1">OFFSET(IND!AC$28,$E49,0)</f>
        <v>0.59286420993915978</v>
      </c>
      <c r="AA49" s="126">
        <f ca="1">OFFSET(IND!AD$28,$E49,0)</f>
        <v>0.58957713569204639</v>
      </c>
      <c r="AB49" s="126">
        <f ca="1">OFFSET(IND!AE$28,$E49,0)</f>
        <v>0.5922921354932893</v>
      </c>
      <c r="AC49" s="126">
        <f ca="1">OFFSET(IND!AF$28,$E49,0)</f>
        <v>0.6024072084510137</v>
      </c>
      <c r="AD49" s="126">
        <f ca="1">OFFSET(IND!AG$28,$E49,0)</f>
        <v>0.7209012183782797</v>
      </c>
      <c r="AE49" s="126">
        <f ca="1">OFFSET(IND!AH$28,$E49,0)</f>
        <v>0.83693181081167256</v>
      </c>
      <c r="AF49" s="126">
        <f ca="1">OFFSET(IND!AI$28,$E49,0)</f>
        <v>0.85361411974842294</v>
      </c>
      <c r="AG49" s="126">
        <f ca="1">OFFSET(IND!AJ$28,$E49,0)</f>
        <v>0.88195088548305978</v>
      </c>
      <c r="AH49" s="126">
        <f ca="1">OFFSET(IND!AK$28,$E49,0)</f>
        <v>0.89221660937085001</v>
      </c>
      <c r="AI49" s="126">
        <f ca="1">OFFSET(IND!AL$28,$E49,0)</f>
        <v>0.93697770244667378</v>
      </c>
      <c r="AJ49" s="126">
        <f ca="1">OFFSET(IND!AM$28,$E49,0)</f>
        <v>0.75830899062896595</v>
      </c>
      <c r="AK49" s="126">
        <f ca="1">OFFSET(IND!AN$28,$E49,0)</f>
        <v>0.7213080201419958</v>
      </c>
      <c r="AL49" s="126">
        <f ca="1">OFFSET(IND!AO$28,$E49,0)</f>
        <v>0.48202704761552811</v>
      </c>
      <c r="AM49" s="126">
        <f ca="1">OFFSET(IND!AP$28,$E49,0)</f>
        <v>0.26635736531084486</v>
      </c>
      <c r="AQ49" s="4"/>
    </row>
    <row r="50" spans="1:43">
      <c r="A50" s="35" t="s">
        <v>350</v>
      </c>
      <c r="B50" t="s">
        <v>386</v>
      </c>
      <c r="E50" s="129">
        <f ca="1">MATCH(F50,IND!$D$29:$D$264,0)</f>
        <v>141</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2">
        <f ca="1">OFFSET(IND!R$28,$E50,0)</f>
        <v>0</v>
      </c>
      <c r="P50" s="126">
        <f ca="1">OFFSET(IND!S$28,$E50,0)</f>
        <v>0</v>
      </c>
      <c r="Q50" s="126">
        <f ca="1">OFFSET(IND!T$28,$E50,0)</f>
        <v>0</v>
      </c>
      <c r="R50" s="126">
        <f ca="1">OFFSET(IND!U$28,$E50,0)</f>
        <v>0</v>
      </c>
      <c r="S50" s="126">
        <f ca="1">OFFSET(IND!V$28,$E50,0)</f>
        <v>0</v>
      </c>
      <c r="T50" s="202">
        <f ca="1">OFFSET(IND!W$28,$E50,0)</f>
        <v>0</v>
      </c>
      <c r="U50" s="126">
        <f ca="1">OFFSET(IND!X$28,$E50,0)</f>
        <v>0</v>
      </c>
      <c r="V50" s="126">
        <f ca="1">OFFSET(IND!Y$28,$E50,0)</f>
        <v>0</v>
      </c>
      <c r="W50" s="126">
        <f ca="1">OFFSET(IND!Z$28,$E50,0)</f>
        <v>0</v>
      </c>
      <c r="X50" s="126">
        <f ca="1">OFFSET(IND!AA$28,$E50,0)</f>
        <v>0</v>
      </c>
      <c r="Y50" s="204">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MATCH(F51,IND!$D$29:$D$264,0)</f>
        <v>146</v>
      </c>
      <c r="F51" s="4" t="str">
        <f t="shared" si="0"/>
        <v>INFS</v>
      </c>
      <c r="G51" s="126">
        <f ca="1">OFFSET(IND!J$28,$E51,0)</f>
        <v>2.487856608</v>
      </c>
      <c r="H51" s="126">
        <f ca="1">OFFSET(IND!K$28,$E51,0)</f>
        <v>2.1111087609157093</v>
      </c>
      <c r="I51" s="126">
        <f ca="1">OFFSET(IND!L$28,$E51,0)</f>
        <v>1.9379097668958214</v>
      </c>
      <c r="J51" s="126">
        <f ca="1">OFFSET(IND!M$28,$E51,0)</f>
        <v>1.9115199999999999</v>
      </c>
      <c r="K51" s="126">
        <f ca="1">OFFSET(IND!N$28,$E51,0)</f>
        <v>1.9115199999999999</v>
      </c>
      <c r="L51" s="126">
        <f ca="1">OFFSET(IND!O$28,$E51,0)</f>
        <v>1.9115199999999999</v>
      </c>
      <c r="M51" s="126">
        <f ca="1">OFFSET(IND!P$28,$E51,0)</f>
        <v>1.8762775470941881</v>
      </c>
      <c r="N51" s="126">
        <f ca="1">OFFSET(IND!Q$28,$E51,0)</f>
        <v>1.8017065597862387</v>
      </c>
      <c r="O51" s="202">
        <f ca="1">OFFSET(IND!R$28,$E51,0)</f>
        <v>1.6983976974131745</v>
      </c>
      <c r="P51" s="126">
        <f ca="1">OFFSET(IND!S$28,$E51,0)</f>
        <v>1.7609341318987415</v>
      </c>
      <c r="Q51" s="126">
        <f ca="1">OFFSET(IND!T$28,$E51,0)</f>
        <v>1.6115463298610606</v>
      </c>
      <c r="R51" s="126">
        <f ca="1">OFFSET(IND!U$28,$E51,0)</f>
        <v>1.5343735648064547</v>
      </c>
      <c r="S51" s="126">
        <f ca="1">OFFSET(IND!V$28,$E51,0)</f>
        <v>1.4825075867344784</v>
      </c>
      <c r="T51" s="202">
        <f ca="1">OFFSET(IND!W$28,$E51,0)</f>
        <v>1.4692640243096566</v>
      </c>
      <c r="U51" s="126">
        <f ca="1">OFFSET(IND!X$28,$E51,0)</f>
        <v>1.5620771354588809</v>
      </c>
      <c r="V51" s="126">
        <f ca="1">OFFSET(IND!Y$28,$E51,0)</f>
        <v>1.628628549647136</v>
      </c>
      <c r="W51" s="126">
        <f ca="1">OFFSET(IND!Z$28,$E51,0)</f>
        <v>1.8666314534036232</v>
      </c>
      <c r="X51" s="126">
        <f ca="1">OFFSET(IND!AA$28,$E51,0)</f>
        <v>1.9859106440327128</v>
      </c>
      <c r="Y51" s="204">
        <f ca="1">OFFSET(IND!AB$28,$E51,0)</f>
        <v>2.0142980476381651</v>
      </c>
      <c r="Z51" s="126">
        <f ca="1">OFFSET(IND!AC$28,$E51,0)</f>
        <v>2.0110417009199053</v>
      </c>
      <c r="AA51" s="126">
        <f ca="1">OFFSET(IND!AD$28,$E51,0)</f>
        <v>1.9998916883636686</v>
      </c>
      <c r="AB51" s="126">
        <f ca="1">OFFSET(IND!AE$28,$E51,0)</f>
        <v>2.0091011797223204</v>
      </c>
      <c r="AC51" s="126">
        <f ca="1">OFFSET(IND!AF$28,$E51,0)</f>
        <v>2.0434122971498989</v>
      </c>
      <c r="AD51" s="126">
        <f ca="1">OFFSET(IND!AG$28,$E51,0)</f>
        <v>2.4453532328279075</v>
      </c>
      <c r="AE51" s="126">
        <f ca="1">OFFSET(IND!AH$28,$E51,0)</f>
        <v>2.8389380639816393</v>
      </c>
      <c r="AF51" s="126">
        <f ca="1">OFFSET(IND!AI$28,$E51,0)</f>
        <v>2.8955257587302841</v>
      </c>
      <c r="AG51" s="126">
        <f ca="1">OFFSET(IND!AJ$28,$E51,0)</f>
        <v>2.991646281113312</v>
      </c>
      <c r="AH51" s="126">
        <f ca="1">OFFSET(IND!AK$28,$E51,0)</f>
        <v>3.0264684182610315</v>
      </c>
      <c r="AI51" s="126">
        <f ca="1">OFFSET(IND!AL$28,$E51,0)</f>
        <v>3.178301541673012</v>
      </c>
      <c r="AJ51" s="126">
        <f ca="1">OFFSET(IND!AM$28,$E51,0)</f>
        <v>2.5722433177300887</v>
      </c>
      <c r="AK51" s="126">
        <f ca="1">OFFSET(IND!AN$28,$E51,0)</f>
        <v>2.4467331361803546</v>
      </c>
      <c r="AL51" s="126">
        <f ca="1">OFFSET(IND!AO$28,$E51,0)</f>
        <v>1.6350733902888319</v>
      </c>
      <c r="AM51" s="126">
        <f ca="1">OFFSET(IND!AP$28,$E51,0)</f>
        <v>0.90350498479615671</v>
      </c>
      <c r="AQ51" s="4"/>
    </row>
    <row r="52" spans="1:43">
      <c r="A52" s="35" t="s">
        <v>352</v>
      </c>
      <c r="B52">
        <v>0.24189876324029999</v>
      </c>
      <c r="E52" s="129">
        <f ca="1">MATCH(F52,IND!$D$29:$D$264,0)</f>
        <v>215</v>
      </c>
      <c r="F52" s="4" t="str">
        <f t="shared" si="0"/>
        <v>IOTA</v>
      </c>
      <c r="G52" s="126">
        <f ca="1">OFFSET(IND!J$28,$E52,0)</f>
        <v>0.22789646617646991</v>
      </c>
      <c r="H52" s="126">
        <f ca="1">OFFSET(IND!K$28,$E52,0)</f>
        <v>0.23424276074370104</v>
      </c>
      <c r="I52" s="126">
        <f ca="1">OFFSET(IND!L$28,$E52,0)</f>
        <v>0.23873105239658002</v>
      </c>
      <c r="J52" s="126">
        <f ca="1">OFFSET(IND!M$28,$E52,0)</f>
        <v>0.12355272</v>
      </c>
      <c r="K52" s="126">
        <f ca="1">OFFSET(IND!N$28,$E52,0)</f>
        <v>0.12355272</v>
      </c>
      <c r="L52" s="126">
        <f ca="1">OFFSET(IND!O$28,$E52,0)</f>
        <v>0.12355272</v>
      </c>
      <c r="M52" s="126">
        <f ca="1">OFFSET(IND!P$28,$E52,0)</f>
        <v>0.12497625693493029</v>
      </c>
      <c r="N52" s="126">
        <f ca="1">OFFSET(IND!Q$28,$E52,0)</f>
        <v>0.12484234548501866</v>
      </c>
      <c r="O52" s="202">
        <f ca="1">OFFSET(IND!R$28,$E52,0)</f>
        <v>0.11580423199500285</v>
      </c>
      <c r="P52" s="126">
        <f ca="1">OFFSET(IND!S$28,$E52,0)</f>
        <v>0.11921422112047077</v>
      </c>
      <c r="Q52" s="126">
        <f ca="1">OFFSET(IND!T$28,$E52,0)</f>
        <v>0.12137627395059003</v>
      </c>
      <c r="R52" s="126">
        <f ca="1">OFFSET(IND!U$28,$E52,0)</f>
        <v>0.12383361023670079</v>
      </c>
      <c r="S52" s="126">
        <f ca="1">OFFSET(IND!V$28,$E52,0)</f>
        <v>0.12650124124199971</v>
      </c>
      <c r="T52" s="202">
        <f ca="1">OFFSET(IND!W$28,$E52,0)</f>
        <v>0.12943102589912511</v>
      </c>
      <c r="U52" s="126">
        <f ca="1">OFFSET(IND!X$28,$E52,0)</f>
        <v>0.13244820265903923</v>
      </c>
      <c r="V52" s="126">
        <f ca="1">OFFSET(IND!Y$28,$E52,0)</f>
        <v>0.1353056658685752</v>
      </c>
      <c r="W52" s="126">
        <f ca="1">OFFSET(IND!Z$28,$E52,0)</f>
        <v>0.1398490859954149</v>
      </c>
      <c r="X52" s="126">
        <f ca="1">OFFSET(IND!AA$28,$E52,0)</f>
        <v>0.14347500512139943</v>
      </c>
      <c r="Y52" s="204">
        <f ca="1">OFFSET(IND!AB$28,$E52,0)</f>
        <v>0.14677142554427688</v>
      </c>
      <c r="Z52" s="126">
        <f ca="1">OFFSET(IND!AC$28,$E52,0)</f>
        <v>0.14973446505456861</v>
      </c>
      <c r="AA52" s="126">
        <f ca="1">OFFSET(IND!AD$28,$E52,0)</f>
        <v>0.15328871224213156</v>
      </c>
      <c r="AB52" s="126">
        <f ca="1">OFFSET(IND!AE$28,$E52,0)</f>
        <v>0.15752574142839743</v>
      </c>
      <c r="AC52" s="126">
        <f ca="1">OFFSET(IND!AF$28,$E52,0)</f>
        <v>0.16200643439729484</v>
      </c>
      <c r="AD52" s="126">
        <f ca="1">OFFSET(IND!AG$28,$E52,0)</f>
        <v>0.16839707124630088</v>
      </c>
      <c r="AE52" s="126">
        <f ca="1">OFFSET(IND!AH$28,$E52,0)</f>
        <v>0.17435744864766464</v>
      </c>
      <c r="AF52" s="126">
        <f ca="1">OFFSET(IND!AI$28,$E52,0)</f>
        <v>0.17840460396597371</v>
      </c>
      <c r="AG52" s="126">
        <f ca="1">OFFSET(IND!AJ$28,$E52,0)</f>
        <v>0.18230748428524485</v>
      </c>
      <c r="AH52" s="126">
        <f ca="1">OFFSET(IND!AK$28,$E52,0)</f>
        <v>0.18651103607555281</v>
      </c>
      <c r="AI52" s="126">
        <f ca="1">OFFSET(IND!AL$28,$E52,0)</f>
        <v>0.1910313817497179</v>
      </c>
      <c r="AJ52" s="126">
        <f ca="1">OFFSET(IND!AM$28,$E52,0)</f>
        <v>0.21009741439475046</v>
      </c>
      <c r="AK52" s="126">
        <f ca="1">OFFSET(IND!AN$28,$E52,0)</f>
        <v>0.22515673741910197</v>
      </c>
      <c r="AL52" s="126">
        <f ca="1">OFFSET(IND!AO$28,$E52,0)</f>
        <v>0.2599498780252667</v>
      </c>
      <c r="AM52" s="126">
        <f ca="1">OFFSET(IND!AP$28,$E52,0)</f>
        <v>0.29407523369465044</v>
      </c>
      <c r="AQ52" s="4"/>
    </row>
    <row r="53" spans="1:43">
      <c r="A53" s="35" t="s">
        <v>353</v>
      </c>
      <c r="B53">
        <v>4.5502640185010002</v>
      </c>
      <c r="E53" s="129">
        <f ca="1">MATCH(F53,IND!$D$29:$D$264,0)</f>
        <v>217</v>
      </c>
      <c r="F53" s="4" t="str">
        <f t="shared" si="0"/>
        <v>IOTC</v>
      </c>
      <c r="G53" s="126">
        <f ca="1">OFFSET(IND!J$28,$E53,0)</f>
        <v>4.2868722274366169</v>
      </c>
      <c r="H53" s="126">
        <f ca="1">OFFSET(IND!K$28,$E53,0)</f>
        <v>4.4062499184725477</v>
      </c>
      <c r="I53" s="126">
        <f ca="1">OFFSET(IND!L$28,$E53,0)</f>
        <v>4.4906774357490269</v>
      </c>
      <c r="J53" s="126">
        <f ca="1">OFFSET(IND!M$28,$E53,0)</f>
        <v>2.3241024000000006</v>
      </c>
      <c r="K53" s="126">
        <f ca="1">OFFSET(IND!N$28,$E53,0)</f>
        <v>2.3241024000000006</v>
      </c>
      <c r="L53" s="126">
        <f ca="1">OFFSET(IND!O$28,$E53,0)</f>
        <v>2.3241024000000006</v>
      </c>
      <c r="M53" s="126">
        <f ca="1">OFFSET(IND!P$28,$E53,0)</f>
        <v>2.3508800023624588</v>
      </c>
      <c r="N53" s="126">
        <f ca="1">OFFSET(IND!Q$28,$E53,0)</f>
        <v>2.3483610459030047</v>
      </c>
      <c r="O53" s="202">
        <f ca="1">OFFSET(IND!R$28,$E53,0)</f>
        <v>2.1783485908666598</v>
      </c>
      <c r="P53" s="126">
        <f ca="1">OFFSET(IND!S$28,$E53,0)</f>
        <v>2.2424925766119665</v>
      </c>
      <c r="Q53" s="126">
        <f ca="1">OFFSET(IND!T$28,$E53,0)</f>
        <v>2.2831621156670918</v>
      </c>
      <c r="R53" s="126">
        <f ca="1">OFFSET(IND!U$28,$E53,0)</f>
        <v>2.3293861175357442</v>
      </c>
      <c r="S53" s="126">
        <f ca="1">OFFSET(IND!V$28,$E53,0)</f>
        <v>2.3795658919812572</v>
      </c>
      <c r="T53" s="202">
        <f ca="1">OFFSET(IND!W$28,$E53,0)</f>
        <v>2.4346769373156567</v>
      </c>
      <c r="U53" s="126">
        <f ca="1">OFFSET(IND!X$28,$E53,0)</f>
        <v>2.491431881674151</v>
      </c>
      <c r="V53" s="126">
        <f ca="1">OFFSET(IND!Y$28,$E53,0)</f>
        <v>2.5451825162469408</v>
      </c>
      <c r="W53" s="126">
        <f ca="1">OFFSET(IND!Z$28,$E53,0)</f>
        <v>2.6306470339119219</v>
      </c>
      <c r="X53" s="126">
        <f ca="1">OFFSET(IND!AA$28,$E53,0)</f>
        <v>2.6988527953302586</v>
      </c>
      <c r="Y53" s="204">
        <f ca="1">OFFSET(IND!AB$28,$E53,0)</f>
        <v>2.760860484163159</v>
      </c>
      <c r="Z53" s="126">
        <f ca="1">OFFSET(IND!AC$28,$E53,0)</f>
        <v>2.8165970736705681</v>
      </c>
      <c r="AA53" s="126">
        <f ca="1">OFFSET(IND!AD$28,$E53,0)</f>
        <v>2.8834546419928864</v>
      </c>
      <c r="AB53" s="126">
        <f ca="1">OFFSET(IND!AE$28,$E53,0)</f>
        <v>2.9631557582505499</v>
      </c>
      <c r="AC53" s="126">
        <f ca="1">OFFSET(IND!AF$28,$E53,0)</f>
        <v>3.0474403396234053</v>
      </c>
      <c r="AD53" s="126">
        <f ca="1">OFFSET(IND!AG$28,$E53,0)</f>
        <v>3.1676521361609753</v>
      </c>
      <c r="AE53" s="126">
        <f ca="1">OFFSET(IND!AH$28,$E53,0)</f>
        <v>3.279770488742896</v>
      </c>
      <c r="AF53" s="126">
        <f ca="1">OFFSET(IND!AI$28,$E53,0)</f>
        <v>3.3558999611531743</v>
      </c>
      <c r="AG53" s="126">
        <f ca="1">OFFSET(IND!AJ$28,$E53,0)</f>
        <v>3.4293155323921631</v>
      </c>
      <c r="AH53" s="126">
        <f ca="1">OFFSET(IND!AK$28,$E53,0)</f>
        <v>3.5083869183104901</v>
      </c>
      <c r="AI53" s="126">
        <f ca="1">OFFSET(IND!AL$28,$E53,0)</f>
        <v>3.5934173913762124</v>
      </c>
      <c r="AJ53" s="126">
        <f ca="1">OFFSET(IND!AM$28,$E53,0)</f>
        <v>3.9520611527502925</v>
      </c>
      <c r="AK53" s="126">
        <f ca="1">OFFSET(IND!AN$28,$E53,0)</f>
        <v>4.2353362500793565</v>
      </c>
      <c r="AL53" s="126">
        <f ca="1">OFFSET(IND!AO$28,$E53,0)</f>
        <v>4.8898165527900126</v>
      </c>
      <c r="AM53" s="126">
        <f ca="1">OFFSET(IND!AP$28,$E53,0)</f>
        <v>5.5317354114931501</v>
      </c>
      <c r="AQ53" s="4"/>
    </row>
    <row r="54" spans="1:43">
      <c r="A54" s="35" t="s">
        <v>354</v>
      </c>
      <c r="B54">
        <v>0.43799389606880001</v>
      </c>
      <c r="E54" s="129">
        <f ca="1">MATCH(F54,IND!$D$29:$D$264,0)</f>
        <v>222</v>
      </c>
      <c r="F54" s="4" t="str">
        <f t="shared" si="0"/>
        <v>IOTE</v>
      </c>
      <c r="G54" s="126">
        <f ca="1">OFFSET(IND!J$28,$E54,0)</f>
        <v>0.41264064265496897</v>
      </c>
      <c r="H54" s="126">
        <f ca="1">OFFSET(IND!K$28,$E54,0)</f>
        <v>0.42413155830028743</v>
      </c>
      <c r="I54" s="126">
        <f ca="1">OFFSET(IND!L$28,$E54,0)</f>
        <v>0.43225828173369424</v>
      </c>
      <c r="J54" s="126">
        <f ca="1">OFFSET(IND!M$28,$E54,0)</f>
        <v>0.22371068160000002</v>
      </c>
      <c r="K54" s="126">
        <f ca="1">OFFSET(IND!N$28,$E54,0)</f>
        <v>0.22371068160000002</v>
      </c>
      <c r="L54" s="126">
        <f ca="1">OFFSET(IND!O$28,$E54,0)</f>
        <v>0.22371068160000002</v>
      </c>
      <c r="M54" s="126">
        <f ca="1">OFFSET(IND!P$28,$E54,0)</f>
        <v>0.22628820816514589</v>
      </c>
      <c r="N54" s="126">
        <f ca="1">OFFSET(IND!Q$28,$E54,0)</f>
        <v>0.22604574145349618</v>
      </c>
      <c r="O54" s="202">
        <f ca="1">OFFSET(IND!R$28,$E54,0)</f>
        <v>0.20968088498388879</v>
      </c>
      <c r="P54" s="126">
        <f ca="1">OFFSET(IND!S$28,$E54,0)</f>
        <v>0.21585518038998761</v>
      </c>
      <c r="Q54" s="126">
        <f ca="1">OFFSET(IND!T$28,$E54,0)</f>
        <v>0.21976990045670236</v>
      </c>
      <c r="R54" s="126">
        <f ca="1">OFFSET(IND!U$28,$E54,0)</f>
        <v>0.22421927539143671</v>
      </c>
      <c r="S54" s="126">
        <f ca="1">OFFSET(IND!V$28,$E54,0)</f>
        <v>0.22904942037288847</v>
      </c>
      <c r="T54" s="202">
        <f ca="1">OFFSET(IND!W$28,$E54,0)</f>
        <v>0.23435423375608835</v>
      </c>
      <c r="U54" s="126">
        <f ca="1">OFFSET(IND!X$28,$E54,0)</f>
        <v>0.23981728361422236</v>
      </c>
      <c r="V54" s="126">
        <f ca="1">OFFSET(IND!Y$28,$E54,0)</f>
        <v>0.24499114819811996</v>
      </c>
      <c r="W54" s="126">
        <f ca="1">OFFSET(IND!Z$28,$E54,0)</f>
        <v>0.25321768998020677</v>
      </c>
      <c r="X54" s="126">
        <f ca="1">OFFSET(IND!AA$28,$E54,0)</f>
        <v>0.25978295895284026</v>
      </c>
      <c r="Y54" s="204">
        <f ca="1">OFFSET(IND!AB$28,$E54,0)</f>
        <v>0.26575162123435114</v>
      </c>
      <c r="Z54" s="126">
        <f ca="1">OFFSET(IND!AC$28,$E54,0)</f>
        <v>0.27111664750374526</v>
      </c>
      <c r="AA54" s="126">
        <f ca="1">OFFSET(IND!AD$28,$E54,0)</f>
        <v>0.27755214371058384</v>
      </c>
      <c r="AB54" s="126">
        <f ca="1">OFFSET(IND!AE$28,$E54,0)</f>
        <v>0.28522391886226511</v>
      </c>
      <c r="AC54" s="126">
        <f ca="1">OFFSET(IND!AF$28,$E54,0)</f>
        <v>0.29333688374164918</v>
      </c>
      <c r="AD54" s="126">
        <f ca="1">OFFSET(IND!AG$28,$E54,0)</f>
        <v>0.3049080877212072</v>
      </c>
      <c r="AE54" s="126">
        <f ca="1">OFFSET(IND!AH$28,$E54,0)</f>
        <v>0.31570024260903423</v>
      </c>
      <c r="AF54" s="126">
        <f ca="1">OFFSET(IND!AI$28,$E54,0)</f>
        <v>0.32302822271987264</v>
      </c>
      <c r="AG54" s="126">
        <f ca="1">OFFSET(IND!AJ$28,$E54,0)</f>
        <v>0.33009497136310262</v>
      </c>
      <c r="AH54" s="126">
        <f ca="1">OFFSET(IND!AK$28,$E54,0)</f>
        <v>0.33770613068157568</v>
      </c>
      <c r="AI54" s="126">
        <f ca="1">OFFSET(IND!AL$28,$E54,0)</f>
        <v>0.34589089271542717</v>
      </c>
      <c r="AJ54" s="126">
        <f ca="1">OFFSET(IND!AM$28,$E54,0)</f>
        <v>0.38041279687446217</v>
      </c>
      <c r="AK54" s="126">
        <f ca="1">OFFSET(IND!AN$28,$E54,0)</f>
        <v>0.40767995390841699</v>
      </c>
      <c r="AL54" s="126">
        <f ca="1">OFFSET(IND!AO$28,$E54,0)</f>
        <v>0.47067813962225441</v>
      </c>
      <c r="AM54" s="126">
        <f ca="1">OFFSET(IND!AP$28,$E54,0)</f>
        <v>0.53246720081524368</v>
      </c>
      <c r="AQ54" s="4"/>
    </row>
    <row r="55" spans="1:43">
      <c r="A55" s="35" t="s">
        <v>355</v>
      </c>
      <c r="B55">
        <v>1.959977536374</v>
      </c>
      <c r="E55" s="129">
        <f ca="1">MATCH(F55,IND!$D$29:$D$264,0)</f>
        <v>220</v>
      </c>
      <c r="F55" s="4" t="str">
        <f t="shared" si="0"/>
        <v>IOTF</v>
      </c>
      <c r="G55" s="126">
        <f ca="1">OFFSET(IND!J$28,$E55,0)</f>
        <v>1.8465243407674456</v>
      </c>
      <c r="H55" s="126">
        <f ca="1">OFFSET(IND!K$28,$E55,0)</f>
        <v>1.8979450037934282</v>
      </c>
      <c r="I55" s="126">
        <f ca="1">OFFSET(IND!L$28,$E55,0)</f>
        <v>1.9343112534529856</v>
      </c>
      <c r="J55" s="126">
        <f ca="1">OFFSET(IND!M$28,$E55,0)</f>
        <v>1.0010822400000001</v>
      </c>
      <c r="K55" s="126">
        <f ca="1">OFFSET(IND!N$28,$E55,0)</f>
        <v>1.0010822400000001</v>
      </c>
      <c r="L55" s="126">
        <f ca="1">OFFSET(IND!O$28,$E55,0)</f>
        <v>1.0010822400000001</v>
      </c>
      <c r="M55" s="126">
        <f ca="1">OFFSET(IND!P$28,$E55,0)</f>
        <v>1.0126164056868645</v>
      </c>
      <c r="N55" s="126">
        <f ca="1">OFFSET(IND!Q$28,$E55,0)</f>
        <v>1.0115313921457689</v>
      </c>
      <c r="O55" s="202">
        <f ca="1">OFFSET(IND!R$28,$E55,0)</f>
        <v>0.93830034633828496</v>
      </c>
      <c r="P55" s="126">
        <f ca="1">OFFSET(IND!S$28,$E55,0)</f>
        <v>0.96592968183246963</v>
      </c>
      <c r="Q55" s="126">
        <f ca="1">OFFSET(IND!T$28,$E55,0)</f>
        <v>0.98344765060057227</v>
      </c>
      <c r="R55" s="126">
        <f ca="1">OFFSET(IND!U$28,$E55,0)</f>
        <v>1.0033581447906883</v>
      </c>
      <c r="S55" s="126">
        <f ca="1">OFFSET(IND!V$28,$E55,0)</f>
        <v>1.0249725456899812</v>
      </c>
      <c r="T55" s="202">
        <f ca="1">OFFSET(IND!W$28,$E55,0)</f>
        <v>1.0487110387581446</v>
      </c>
      <c r="U55" s="126">
        <f ca="1">OFFSET(IND!X$28,$E55,0)</f>
        <v>1.0731576237405778</v>
      </c>
      <c r="V55" s="126">
        <f ca="1">OFFSET(IND!Y$28,$E55,0)</f>
        <v>1.0963101344301025</v>
      </c>
      <c r="W55" s="126">
        <f ca="1">OFFSET(IND!Z$28,$E55,0)</f>
        <v>1.1331230609106995</v>
      </c>
      <c r="X55" s="126">
        <f ca="1">OFFSET(IND!AA$28,$E55,0)</f>
        <v>1.1625019628134616</v>
      </c>
      <c r="Y55" s="204">
        <f ca="1">OFFSET(IND!AB$28,$E55,0)</f>
        <v>1.1892111112718355</v>
      </c>
      <c r="Z55" s="126">
        <f ca="1">OFFSET(IND!AC$28,$E55,0)</f>
        <v>1.2132190507989569</v>
      </c>
      <c r="AA55" s="126">
        <f ca="1">OFFSET(IND!AD$28,$E55,0)</f>
        <v>1.2420172329517998</v>
      </c>
      <c r="AB55" s="126">
        <f ca="1">OFFSET(IND!AE$28,$E55,0)</f>
        <v>1.2763476359468322</v>
      </c>
      <c r="AC55" s="126">
        <f ca="1">OFFSET(IND!AF$28,$E55,0)</f>
        <v>1.3126523174953735</v>
      </c>
      <c r="AD55" s="126">
        <f ca="1">OFFSET(IND!AG$28,$E55,0)</f>
        <v>1.3644322625409337</v>
      </c>
      <c r="AE55" s="126">
        <f ca="1">OFFSET(IND!AH$28,$E55,0)</f>
        <v>1.4127260432055977</v>
      </c>
      <c r="AF55" s="126">
        <f ca="1">OFFSET(IND!AI$28,$E55,0)</f>
        <v>1.445517998831348</v>
      </c>
      <c r="AG55" s="126">
        <f ca="1">OFFSET(IND!AJ$28,$E55,0)</f>
        <v>1.4771409705673637</v>
      </c>
      <c r="AH55" s="126">
        <f ca="1">OFFSET(IND!AK$28,$E55,0)</f>
        <v>1.5112001239570867</v>
      </c>
      <c r="AI55" s="126">
        <f ca="1">OFFSET(IND!AL$28,$E55,0)</f>
        <v>1.5478260903709991</v>
      </c>
      <c r="AJ55" s="126">
        <f ca="1">OFFSET(IND!AM$28,$E55,0)</f>
        <v>1.7023080529550871</v>
      </c>
      <c r="AK55" s="126">
        <f ca="1">OFFSET(IND!AN$28,$E55,0)</f>
        <v>1.8243257699758162</v>
      </c>
      <c r="AL55" s="126">
        <f ca="1">OFFSET(IND!AO$28,$E55,0)</f>
        <v>2.1062361571745307</v>
      </c>
      <c r="AM55" s="126">
        <f ca="1">OFFSET(IND!AP$28,$E55,0)</f>
        <v>2.3827358367793452</v>
      </c>
      <c r="AQ55" s="4"/>
    </row>
    <row r="56" spans="1:43">
      <c r="A56" s="35" t="s">
        <v>356</v>
      </c>
      <c r="B56">
        <v>3.382156358499</v>
      </c>
      <c r="E56" s="129">
        <f ca="1">MATCH(F56,IND!$D$29:$D$264,0)</f>
        <v>218</v>
      </c>
      <c r="F56" s="4" t="str">
        <f t="shared" si="0"/>
        <v>IOTH</v>
      </c>
      <c r="G56" s="126">
        <f ca="1">OFFSET(IND!J$28,$E56,0)</f>
        <v>3.1863804172999206</v>
      </c>
      <c r="H56" s="126">
        <f ca="1">OFFSET(IND!K$28,$E56,0)</f>
        <v>3.2751124150825612</v>
      </c>
      <c r="I56" s="126">
        <f ca="1">OFFSET(IND!L$28,$E56,0)</f>
        <v>3.3378663702877733</v>
      </c>
      <c r="J56" s="126">
        <f ca="1">OFFSET(IND!M$28,$E56,0)</f>
        <v>1.7274772800000002</v>
      </c>
      <c r="K56" s="126">
        <f ca="1">OFFSET(IND!N$28,$E56,0)</f>
        <v>1.7274772800000002</v>
      </c>
      <c r="L56" s="126">
        <f ca="1">OFFSET(IND!O$28,$E56,0)</f>
        <v>1.7274772800000002</v>
      </c>
      <c r="M56" s="126">
        <f ca="1">OFFSET(IND!P$28,$E56,0)</f>
        <v>1.7473807488376989</v>
      </c>
      <c r="N56" s="126">
        <f ca="1">OFFSET(IND!Q$28,$E56,0)</f>
        <v>1.7455084388856865</v>
      </c>
      <c r="O56" s="202">
        <f ca="1">OFFSET(IND!R$28,$E56,0)</f>
        <v>1.6191402317910648</v>
      </c>
      <c r="P56" s="126">
        <f ca="1">OFFSET(IND!S$28,$E56,0)</f>
        <v>1.6668176826743226</v>
      </c>
      <c r="Q56" s="126">
        <f ca="1">OFFSET(IND!T$28,$E56,0)</f>
        <v>1.6970468604875728</v>
      </c>
      <c r="R56" s="126">
        <f ca="1">OFFSET(IND!U$28,$E56,0)</f>
        <v>1.7314046035107609</v>
      </c>
      <c r="S56" s="126">
        <f ca="1">OFFSET(IND!V$28,$E56,0)</f>
        <v>1.7687026245747846</v>
      </c>
      <c r="T56" s="202">
        <f ca="1">OFFSET(IND!W$28,$E56,0)</f>
        <v>1.8096659998082618</v>
      </c>
      <c r="U56" s="126">
        <f ca="1">OFFSET(IND!X$28,$E56,0)</f>
        <v>1.8518512653572168</v>
      </c>
      <c r="V56" s="126">
        <f ca="1">OFFSET(IND!Y$28,$E56,0)</f>
        <v>1.8918034636812138</v>
      </c>
      <c r="W56" s="126">
        <f ca="1">OFFSET(IND!Z$28,$E56,0)</f>
        <v>1.9553282087666342</v>
      </c>
      <c r="X56" s="126">
        <f ca="1">OFFSET(IND!AA$28,$E56,0)</f>
        <v>2.0060247285134736</v>
      </c>
      <c r="Y56" s="204">
        <f ca="1">OFFSET(IND!AB$28,$E56,0)</f>
        <v>2.0521142956703016</v>
      </c>
      <c r="Z56" s="126">
        <f ca="1">OFFSET(IND!AC$28,$E56,0)</f>
        <v>2.0935426303421023</v>
      </c>
      <c r="AA56" s="126">
        <f ca="1">OFFSET(IND!AD$28,$E56,0)</f>
        <v>2.1432370544229227</v>
      </c>
      <c r="AB56" s="126">
        <f ca="1">OFFSET(IND!AE$28,$E56,0)</f>
        <v>2.2024779327619117</v>
      </c>
      <c r="AC56" s="126">
        <f ca="1">OFFSET(IND!AF$28,$E56,0)</f>
        <v>2.2651256454340896</v>
      </c>
      <c r="AD56" s="126">
        <f ca="1">OFFSET(IND!AG$28,$E56,0)</f>
        <v>2.3544776237749039</v>
      </c>
      <c r="AE56" s="126">
        <f ca="1">OFFSET(IND!AH$28,$E56,0)</f>
        <v>2.4378138428486835</v>
      </c>
      <c r="AF56" s="126">
        <f ca="1">OFFSET(IND!AI$28,$E56,0)</f>
        <v>2.4943999613979968</v>
      </c>
      <c r="AG56" s="126">
        <f ca="1">OFFSET(IND!AJ$28,$E56,0)</f>
        <v>2.5489688699424629</v>
      </c>
      <c r="AH56" s="126">
        <f ca="1">OFFSET(IND!AK$28,$E56,0)</f>
        <v>2.6077416773161919</v>
      </c>
      <c r="AI56" s="126">
        <f ca="1">OFFSET(IND!AL$28,$E56,0)</f>
        <v>2.6709438022865406</v>
      </c>
      <c r="AJ56" s="126">
        <f ca="1">OFFSET(IND!AM$28,$E56,0)</f>
        <v>2.9375193840627416</v>
      </c>
      <c r="AK56" s="126">
        <f ca="1">OFFSET(IND!AN$28,$E56,0)</f>
        <v>3.1480743469704633</v>
      </c>
      <c r="AL56" s="126">
        <f ca="1">OFFSET(IND!AO$28,$E56,0)</f>
        <v>3.6345416614658062</v>
      </c>
      <c r="AM56" s="126">
        <f ca="1">OFFSET(IND!AP$28,$E56,0)</f>
        <v>4.1116722061497244</v>
      </c>
      <c r="AQ56" s="4"/>
    </row>
    <row r="57" spans="1:43">
      <c r="A57" s="35" t="s">
        <v>357</v>
      </c>
      <c r="B57">
        <v>4.2714054259280001</v>
      </c>
      <c r="E57" s="129">
        <f ca="1">MATCH(F57,IND!$D$29:$D$264,0)</f>
        <v>214</v>
      </c>
      <c r="F57" s="4" t="str">
        <f t="shared" si="0"/>
        <v>IOTK</v>
      </c>
      <c r="G57" s="126">
        <f ca="1">OFFSET(IND!J$28,$E57,0)</f>
        <v>4.0241553496851505</v>
      </c>
      <c r="H57" s="126">
        <f ca="1">OFFSET(IND!K$28,$E57,0)</f>
        <v>4.1362170927295789</v>
      </c>
      <c r="I57" s="126">
        <f ca="1">OFFSET(IND!L$28,$E57,0)</f>
        <v>4.2154705500951453</v>
      </c>
      <c r="J57" s="126">
        <f ca="1">OFFSET(IND!M$28,$E57,0)</f>
        <v>2.1816720000000003</v>
      </c>
      <c r="K57" s="126">
        <f ca="1">OFFSET(IND!N$28,$E57,0)</f>
        <v>2.1816720000000003</v>
      </c>
      <c r="L57" s="126">
        <f ca="1">OFFSET(IND!O$28,$E57,0)</f>
        <v>2.1816720000000003</v>
      </c>
      <c r="M57" s="126">
        <f ca="1">OFFSET(IND!P$28,$E57,0)</f>
        <v>2.2068085625289617</v>
      </c>
      <c r="N57" s="126">
        <f ca="1">OFFSET(IND!Q$28,$E57,0)</f>
        <v>2.2044439779147855</v>
      </c>
      <c r="O57" s="202">
        <f ca="1">OFFSET(IND!R$28,$E57,0)</f>
        <v>2.0448505741112126</v>
      </c>
      <c r="P57" s="126">
        <f ca="1">OFFSET(IND!S$28,$E57,0)</f>
        <v>2.1050635568390543</v>
      </c>
      <c r="Q57" s="126">
        <f ca="1">OFFSET(IND!T$28,$E57,0)</f>
        <v>2.1432407019637587</v>
      </c>
      <c r="R57" s="126">
        <f ca="1">OFFSET(IND!U$28,$E57,0)</f>
        <v>2.1866319099435736</v>
      </c>
      <c r="S57" s="126">
        <f ca="1">OFFSET(IND!V$28,$E57,0)</f>
        <v>2.2337364647489433</v>
      </c>
      <c r="T57" s="202">
        <f ca="1">OFFSET(IND!W$28,$E57,0)</f>
        <v>2.2854700822077909</v>
      </c>
      <c r="U57" s="126">
        <f ca="1">OFFSET(IND!X$28,$E57,0)</f>
        <v>2.3387468539061831</v>
      </c>
      <c r="V57" s="126">
        <f ca="1">OFFSET(IND!Y$28,$E57,0)</f>
        <v>2.3892034320800568</v>
      </c>
      <c r="W57" s="126">
        <f ca="1">OFFSET(IND!Z$28,$E57,0)</f>
        <v>2.469430338253896</v>
      </c>
      <c r="X57" s="126">
        <f ca="1">OFFSET(IND!AA$28,$E57,0)</f>
        <v>2.5334561746047664</v>
      </c>
      <c r="Y57" s="204">
        <f ca="1">OFFSET(IND!AB$28,$E57,0)</f>
        <v>2.5916637813399306</v>
      </c>
      <c r="Z57" s="126">
        <f ca="1">OFFSET(IND!AC$28,$E57,0)</f>
        <v>2.6439846070934809</v>
      </c>
      <c r="AA57" s="126">
        <f ca="1">OFFSET(IND!AD$28,$E57,0)</f>
        <v>2.7067448730769801</v>
      </c>
      <c r="AB57" s="126">
        <f ca="1">OFFSET(IND!AE$28,$E57,0)</f>
        <v>2.7815615824044562</v>
      </c>
      <c r="AC57" s="126">
        <f ca="1">OFFSET(IND!AF$28,$E57,0)</f>
        <v>2.8606808635569907</v>
      </c>
      <c r="AD57" s="126">
        <f ca="1">OFFSET(IND!AG$28,$E57,0)</f>
        <v>2.9735255947425503</v>
      </c>
      <c r="AE57" s="126">
        <f ca="1">OFFSET(IND!AH$28,$E57,0)</f>
        <v>3.0787728809697423</v>
      </c>
      <c r="AF57" s="126">
        <f ca="1">OFFSET(IND!AI$28,$E57,0)</f>
        <v>3.1502368312381459</v>
      </c>
      <c r="AG57" s="126">
        <f ca="1">OFFSET(IND!AJ$28,$E57,0)</f>
        <v>3.2191531991813602</v>
      </c>
      <c r="AH57" s="126">
        <f ca="1">OFFSET(IND!AK$28,$E57,0)</f>
        <v>3.2933787705930193</v>
      </c>
      <c r="AI57" s="126">
        <f ca="1">OFFSET(IND!AL$28,$E57,0)</f>
        <v>3.3731982321770873</v>
      </c>
      <c r="AJ57" s="126">
        <f ca="1">OFFSET(IND!AM$28,$E57,0)</f>
        <v>3.7098628525331061</v>
      </c>
      <c r="AK57" s="126">
        <f ca="1">OFFSET(IND!AN$28,$E57,0)</f>
        <v>3.9757777055706027</v>
      </c>
      <c r="AL57" s="126">
        <f ca="1">OFFSET(IND!AO$28,$E57,0)</f>
        <v>4.5901488068505474</v>
      </c>
      <c r="AM57" s="126">
        <f ca="1">OFFSET(IND!AP$28,$E57,0)</f>
        <v>5.1927282802440571</v>
      </c>
      <c r="AQ57" s="4"/>
    </row>
    <row r="58" spans="1:43">
      <c r="A58" s="35" t="s">
        <v>358</v>
      </c>
      <c r="B58">
        <v>1.0716137343180001</v>
      </c>
      <c r="E58" s="129">
        <f ca="1">MATCH(F58,IND!$D$29:$D$264,0)</f>
        <v>216</v>
      </c>
      <c r="F58" s="4" t="str">
        <f t="shared" si="0"/>
        <v>IOTL</v>
      </c>
      <c r="G58" s="126">
        <f ca="1">OFFSET(IND!J$28,$E58,0)</f>
        <v>1.0095834302163471</v>
      </c>
      <c r="H58" s="126">
        <f ca="1">OFFSET(IND!K$28,$E58,0)</f>
        <v>1.0376975732122602</v>
      </c>
      <c r="I58" s="126">
        <f ca="1">OFFSET(IND!L$28,$E58,0)</f>
        <v>1.0575807462984816</v>
      </c>
      <c r="J58" s="126">
        <f ca="1">OFFSET(IND!M$28,$E58,0)</f>
        <v>0.54733968</v>
      </c>
      <c r="K58" s="126">
        <f ca="1">OFFSET(IND!N$28,$E58,0)</f>
        <v>0.54733968</v>
      </c>
      <c r="L58" s="126">
        <f ca="1">OFFSET(IND!O$28,$E58,0)</f>
        <v>0.54733968</v>
      </c>
      <c r="M58" s="126">
        <f ca="1">OFFSET(IND!P$28,$E58,0)</f>
        <v>0.55364596164586688</v>
      </c>
      <c r="N58" s="126">
        <f ca="1">OFFSET(IND!Q$28,$E58,0)</f>
        <v>0.55305273269758493</v>
      </c>
      <c r="O58" s="202">
        <f ca="1">OFFSET(IND!R$28,$E58,0)</f>
        <v>0.51301380724593215</v>
      </c>
      <c r="P58" s="126">
        <f ca="1">OFFSET(IND!S$28,$E58,0)</f>
        <v>0.52812009027019169</v>
      </c>
      <c r="Q58" s="126">
        <f ca="1">OFFSET(IND!T$28,$E58,0)</f>
        <v>0.5376980040885242</v>
      </c>
      <c r="R58" s="126">
        <f ca="1">OFFSET(IND!U$28,$E58,0)</f>
        <v>0.54858402631848602</v>
      </c>
      <c r="S58" s="126">
        <f ca="1">OFFSET(IND!V$28,$E58,0)</f>
        <v>0.56040165607846526</v>
      </c>
      <c r="T58" s="202">
        <f ca="1">OFFSET(IND!W$28,$E58,0)</f>
        <v>0.57338062891451402</v>
      </c>
      <c r="U58" s="126">
        <f ca="1">OFFSET(IND!X$28,$E58,0)</f>
        <v>0.58674674956547856</v>
      </c>
      <c r="V58" s="126">
        <f ca="1">OFFSET(IND!Y$28,$E58,0)</f>
        <v>0.59940533772702764</v>
      </c>
      <c r="W58" s="126">
        <f ca="1">OFFSET(IND!Z$28,$E58,0)</f>
        <v>0.61953273045727275</v>
      </c>
      <c r="X58" s="126">
        <f ca="1">OFFSET(IND!AA$28,$E58,0)</f>
        <v>0.63559558535939276</v>
      </c>
      <c r="Y58" s="204">
        <f ca="1">OFFSET(IND!AB$28,$E58,0)</f>
        <v>0.65019875799212157</v>
      </c>
      <c r="Z58" s="126">
        <f ca="1">OFFSET(IND!AC$28,$E58,0)</f>
        <v>0.66332505013195009</v>
      </c>
      <c r="AA58" s="126">
        <f ca="1">OFFSET(IND!AD$28,$E58,0)</f>
        <v>0.67907039769112643</v>
      </c>
      <c r="AB58" s="126">
        <f ca="1">OFFSET(IND!AE$28,$E58,0)</f>
        <v>0.69784047575141861</v>
      </c>
      <c r="AC58" s="126">
        <f ca="1">OFFSET(IND!AF$28,$E58,0)</f>
        <v>0.71768998659808036</v>
      </c>
      <c r="AD58" s="126">
        <f ca="1">OFFSET(IND!AG$28,$E58,0)</f>
        <v>0.74600056630794975</v>
      </c>
      <c r="AE58" s="126">
        <f ca="1">OFFSET(IND!AH$28,$E58,0)</f>
        <v>0.77240509272826396</v>
      </c>
      <c r="AF58" s="126">
        <f ca="1">OFFSET(IND!AI$28,$E58,0)</f>
        <v>0.79033402781632667</v>
      </c>
      <c r="AG58" s="126">
        <f ca="1">OFFSET(IND!AJ$28,$E58,0)</f>
        <v>0.80762382333866045</v>
      </c>
      <c r="AH58" s="126">
        <f ca="1">OFFSET(IND!AK$28,$E58,0)</f>
        <v>0.82624559622856997</v>
      </c>
      <c r="AI58" s="126">
        <f ca="1">OFFSET(IND!AL$28,$E58,0)</f>
        <v>0.84627076892235531</v>
      </c>
      <c r="AJ58" s="126">
        <f ca="1">OFFSET(IND!AM$28,$E58,0)</f>
        <v>0.93073346797747669</v>
      </c>
      <c r="AK58" s="126">
        <f ca="1">OFFSET(IND!AN$28,$E58,0)</f>
        <v>0.99744640675507046</v>
      </c>
      <c r="AL58" s="126">
        <f ca="1">OFFSET(IND!AO$28,$E58,0)</f>
        <v>1.1515803379673757</v>
      </c>
      <c r="AM58" s="126">
        <f ca="1">OFFSET(IND!AP$28,$E58,0)</f>
        <v>1.3027559758000893</v>
      </c>
      <c r="AQ58" s="4"/>
    </row>
    <row r="59" spans="1:43">
      <c r="A59" s="35" t="s">
        <v>359</v>
      </c>
      <c r="B59">
        <v>13.06049710462</v>
      </c>
      <c r="E59" s="129">
        <f ca="1">MATCH(F59,IND!$D$29:$D$264,0)</f>
        <v>221</v>
      </c>
      <c r="F59" s="4" t="str">
        <f t="shared" si="0"/>
        <v>IOTO</v>
      </c>
      <c r="G59" s="126">
        <f ca="1">OFFSET(IND!J$28,$E59,0)</f>
        <v>12.304490923310874</v>
      </c>
      <c r="H59" s="126">
        <f ca="1">OFFSET(IND!K$28,$E59,0)</f>
        <v>12.647137411908401</v>
      </c>
      <c r="I59" s="126">
        <f ca="1">OFFSET(IND!L$28,$E59,0)</f>
        <v>12.889467382313724</v>
      </c>
      <c r="J59" s="126">
        <f ca="1">OFFSET(IND!M$28,$E59,0)</f>
        <v>6.6708069120000006</v>
      </c>
      <c r="K59" s="126">
        <f ca="1">OFFSET(IND!N$28,$E59,0)</f>
        <v>6.6708069120000006</v>
      </c>
      <c r="L59" s="126">
        <f ca="1">OFFSET(IND!O$28,$E59,0)</f>
        <v>6.6708069120000006</v>
      </c>
      <c r="M59" s="126">
        <f ca="1">OFFSET(IND!P$28,$E59,0)</f>
        <v>6.7476659242906267</v>
      </c>
      <c r="N59" s="126">
        <f ca="1">OFFSET(IND!Q$28,$E59,0)</f>
        <v>6.7404358331549039</v>
      </c>
      <c r="O59" s="202">
        <f ca="1">OFFSET(IND!R$28,$E59,0)</f>
        <v>6.2524537803062268</v>
      </c>
      <c r="P59" s="126">
        <f ca="1">OFFSET(IND!S$28,$E59,0)</f>
        <v>6.4365644905197792</v>
      </c>
      <c r="Q59" s="126">
        <f ca="1">OFFSET(IND!T$28,$E59,0)</f>
        <v>6.553297144914346</v>
      </c>
      <c r="R59" s="126">
        <f ca="1">OFFSET(IND!U$28,$E59,0)</f>
        <v>6.6859726204724401</v>
      </c>
      <c r="S59" s="126">
        <f ca="1">OFFSET(IND!V$28,$E59,0)</f>
        <v>6.8300022407739069</v>
      </c>
      <c r="T59" s="202">
        <f ca="1">OFFSET(IND!W$28,$E59,0)</f>
        <v>6.9881859516741907</v>
      </c>
      <c r="U59" s="126">
        <f ca="1">OFFSET(IND!X$28,$E59,0)</f>
        <v>7.1510881005282254</v>
      </c>
      <c r="V59" s="126">
        <f ca="1">OFFSET(IND!Y$28,$E59,0)</f>
        <v>7.3053670620027944</v>
      </c>
      <c r="W59" s="126">
        <f ca="1">OFFSET(IND!Z$28,$E59,0)</f>
        <v>7.5506735059745846</v>
      </c>
      <c r="X59" s="126">
        <f ca="1">OFFSET(IND!AA$28,$E59,0)</f>
        <v>7.7464426186899553</v>
      </c>
      <c r="Y59" s="204">
        <f ca="1">OFFSET(IND!AB$28,$E59,0)</f>
        <v>7.924421574894148</v>
      </c>
      <c r="Z59" s="126">
        <f ca="1">OFFSET(IND!AC$28,$E59,0)</f>
        <v>8.0844007679526513</v>
      </c>
      <c r="AA59" s="126">
        <f ca="1">OFFSET(IND!AD$28,$E59,0)</f>
        <v>8.276300199270322</v>
      </c>
      <c r="AB59" s="126">
        <f ca="1">OFFSET(IND!AE$28,$E59,0)</f>
        <v>8.505064111405062</v>
      </c>
      <c r="AC59" s="126">
        <f ca="1">OFFSET(IND!AF$28,$E59,0)</f>
        <v>8.7469838168350247</v>
      </c>
      <c r="AD59" s="126">
        <f ca="1">OFFSET(IND!AG$28,$E59,0)</f>
        <v>9.0920244154105259</v>
      </c>
      <c r="AE59" s="126">
        <f ca="1">OFFSET(IND!AH$28,$E59,0)</f>
        <v>9.413834625393326</v>
      </c>
      <c r="AF59" s="126">
        <f ca="1">OFFSET(IND!AI$28,$E59,0)</f>
        <v>9.6323469468647893</v>
      </c>
      <c r="AG59" s="126">
        <f ca="1">OFFSET(IND!AJ$28,$E59,0)</f>
        <v>9.8430696327797786</v>
      </c>
      <c r="AH59" s="126">
        <f ca="1">OFFSET(IND!AK$28,$E59,0)</f>
        <v>10.07002604731874</v>
      </c>
      <c r="AI59" s="126">
        <f ca="1">OFFSET(IND!AL$28,$E59,0)</f>
        <v>10.314086665068391</v>
      </c>
      <c r="AJ59" s="126">
        <f ca="1">OFFSET(IND!AM$28,$E59,0)</f>
        <v>11.343491945283192</v>
      </c>
      <c r="AK59" s="126">
        <f ca="1">OFFSET(IND!AN$28,$E59,0)</f>
        <v>12.156568631258901</v>
      </c>
      <c r="AL59" s="126">
        <f ca="1">OFFSET(IND!AO$28,$E59,0)</f>
        <v>14.035105363155953</v>
      </c>
      <c r="AM59" s="126">
        <f ca="1">OFFSET(IND!AP$28,$E59,0)</f>
        <v>15.877587329346445</v>
      </c>
      <c r="AQ59" s="4"/>
    </row>
    <row r="60" spans="1:43">
      <c r="A60" s="35" t="s">
        <v>360</v>
      </c>
      <c r="B60">
        <v>4.6033799408959997</v>
      </c>
      <c r="E60" s="129">
        <f ca="1">MATCH(F60,IND!$D$29:$D$264,0)</f>
        <v>219</v>
      </c>
      <c r="F60" s="4" t="str">
        <f t="shared" si="0"/>
        <v>IOTP</v>
      </c>
      <c r="G60" s="126">
        <f ca="1">OFFSET(IND!J$28,$E60,0)</f>
        <v>4.3369135374845138</v>
      </c>
      <c r="H60" s="126">
        <f ca="1">OFFSET(IND!K$28,$E60,0)</f>
        <v>4.457684742423587</v>
      </c>
      <c r="I60" s="126">
        <f ca="1">OFFSET(IND!L$28,$E60,0)</f>
        <v>4.5430977949211924</v>
      </c>
      <c r="J60" s="126">
        <f ca="1">OFFSET(IND!M$28,$E60,0)</f>
        <v>2.3512320000000004</v>
      </c>
      <c r="K60" s="126">
        <f ca="1">OFFSET(IND!N$28,$E60,0)</f>
        <v>2.3512320000000004</v>
      </c>
      <c r="L60" s="126">
        <f ca="1">OFFSET(IND!O$28,$E60,0)</f>
        <v>2.3512320000000004</v>
      </c>
      <c r="M60" s="126">
        <f ca="1">OFFSET(IND!P$28,$E60,0)</f>
        <v>2.3783221813783628</v>
      </c>
      <c r="N60" s="126">
        <f ca="1">OFFSET(IND!Q$28,$E60,0)</f>
        <v>2.3757738207579036</v>
      </c>
      <c r="O60" s="202">
        <f ca="1">OFFSET(IND!R$28,$E60,0)</f>
        <v>2.2037767845343641</v>
      </c>
      <c r="P60" s="126">
        <f ca="1">OFFSET(IND!S$28,$E60,0)</f>
        <v>2.2686695327591879</v>
      </c>
      <c r="Q60" s="126">
        <f ca="1">OFFSET(IND!T$28,$E60,0)</f>
        <v>2.3098138135153459</v>
      </c>
      <c r="R60" s="126">
        <f ca="1">OFFSET(IND!U$28,$E60,0)</f>
        <v>2.3565773951723483</v>
      </c>
      <c r="S60" s="126">
        <f ca="1">OFFSET(IND!V$28,$E60,0)</f>
        <v>2.4073429257397931</v>
      </c>
      <c r="T60" s="202">
        <f ca="1">OFFSET(IND!W$28,$E60,0)</f>
        <v>2.4630972906695354</v>
      </c>
      <c r="U60" s="126">
        <f ca="1">OFFSET(IND!X$28,$E60,0)</f>
        <v>2.5205147441061446</v>
      </c>
      <c r="V60" s="126">
        <f ca="1">OFFSET(IND!Y$28,$E60,0)</f>
        <v>2.5748928179930139</v>
      </c>
      <c r="W60" s="126">
        <f ca="1">OFFSET(IND!Z$28,$E60,0)</f>
        <v>2.6613549759420221</v>
      </c>
      <c r="X60" s="126">
        <f ca="1">OFFSET(IND!AA$28,$E60,0)</f>
        <v>2.7303569135636856</v>
      </c>
      <c r="Y60" s="204">
        <f ca="1">OFFSET(IND!AB$28,$E60,0)</f>
        <v>2.7930884275580596</v>
      </c>
      <c r="Z60" s="126">
        <f ca="1">OFFSET(IND!AC$28,$E60,0)</f>
        <v>2.8494756387328701</v>
      </c>
      <c r="AA60" s="126">
        <f ca="1">OFFSET(IND!AD$28,$E60,0)</f>
        <v>2.9171136455959159</v>
      </c>
      <c r="AB60" s="126">
        <f ca="1">OFFSET(IND!AE$28,$E60,0)</f>
        <v>2.9977451250783771</v>
      </c>
      <c r="AC60" s="126">
        <f ca="1">OFFSET(IND!AF$28,$E60,0)</f>
        <v>3.0830135731598651</v>
      </c>
      <c r="AD60" s="126">
        <f ca="1">OFFSET(IND!AG$28,$E60,0)</f>
        <v>3.2046286202406753</v>
      </c>
      <c r="AE60" s="126">
        <f ca="1">OFFSET(IND!AH$28,$E60,0)</f>
        <v>3.3180557473663539</v>
      </c>
      <c r="AF60" s="126">
        <f ca="1">OFFSET(IND!AI$28,$E60,0)</f>
        <v>3.3950738906607993</v>
      </c>
      <c r="AG60" s="126">
        <f ca="1">OFFSET(IND!AJ$28,$E60,0)</f>
        <v>3.469346453003745</v>
      </c>
      <c r="AH60" s="126">
        <f ca="1">OFFSET(IND!AK$28,$E60,0)</f>
        <v>3.5493408512090565</v>
      </c>
      <c r="AI60" s="126">
        <f ca="1">OFFSET(IND!AL$28,$E60,0)</f>
        <v>3.6353638978903318</v>
      </c>
      <c r="AJ60" s="126">
        <f ca="1">OFFSET(IND!AM$28,$E60,0)</f>
        <v>3.9981941623154711</v>
      </c>
      <c r="AK60" s="126">
        <f ca="1">OFFSET(IND!AN$28,$E60,0)</f>
        <v>4.2847759728429287</v>
      </c>
      <c r="AL60" s="126">
        <f ca="1">OFFSET(IND!AO$28,$E60,0)</f>
        <v>4.946896123445149</v>
      </c>
      <c r="AM60" s="126">
        <f ca="1">OFFSET(IND!AP$28,$E60,0)</f>
        <v>5.5963081983977396</v>
      </c>
      <c r="AQ60" s="4"/>
    </row>
    <row r="61" spans="1:43">
      <c r="A61" s="35" t="s">
        <v>361</v>
      </c>
      <c r="B61">
        <v>109.842732955</v>
      </c>
      <c r="E61" s="129">
        <f ca="1">MATCH(F61,IND!$D$29:$D$264,0)</f>
        <v>224</v>
      </c>
      <c r="F61" s="4" t="str">
        <f t="shared" si="0"/>
        <v>IOTS</v>
      </c>
      <c r="G61" s="126">
        <f ca="1">OFFSET(IND!J$28,$E61,0)</f>
        <v>73.690487252999532</v>
      </c>
      <c r="H61" s="126">
        <f ca="1">OFFSET(IND!K$28,$E61,0)</f>
        <v>75.742566193741837</v>
      </c>
      <c r="I61" s="126">
        <f ca="1">OFFSET(IND!L$28,$E61,0)</f>
        <v>77.193858547604464</v>
      </c>
      <c r="J61" s="126">
        <f ca="1">OFFSET(IND!M$28,$E61,0)</f>
        <v>68.533420800000002</v>
      </c>
      <c r="K61" s="126">
        <f ca="1">OFFSET(IND!N$28,$E61,0)</f>
        <v>68.533420800000002</v>
      </c>
      <c r="L61" s="126">
        <f ca="1">OFFSET(IND!O$28,$E61,0)</f>
        <v>68.533420800000002</v>
      </c>
      <c r="M61" s="126">
        <f ca="1">OFFSET(IND!P$28,$E61,0)</f>
        <v>69.323042070870599</v>
      </c>
      <c r="N61" s="126">
        <f ca="1">OFFSET(IND!Q$28,$E61,0)</f>
        <v>69.248762769316315</v>
      </c>
      <c r="O61" s="202">
        <f ca="1">OFFSET(IND!R$28,$E61,0)</f>
        <v>64.23541433757471</v>
      </c>
      <c r="P61" s="126">
        <f ca="1">OFFSET(IND!S$28,$E61,0)</f>
        <v>66.126900171792826</v>
      </c>
      <c r="Q61" s="126">
        <f ca="1">OFFSET(IND!T$28,$E61,0)</f>
        <v>67.326168600673981</v>
      </c>
      <c r="R61" s="126">
        <f ca="1">OFFSET(IND!U$28,$E61,0)</f>
        <v>68.6892277202396</v>
      </c>
      <c r="S61" s="126">
        <f ca="1">OFFSET(IND!V$28,$E61,0)</f>
        <v>70.168935153837808</v>
      </c>
      <c r="T61" s="202">
        <f ca="1">OFFSET(IND!W$28,$E61,0)</f>
        <v>71.794056517091974</v>
      </c>
      <c r="U61" s="126">
        <f ca="1">OFFSET(IND!X$28,$E61,0)</f>
        <v>73.467653379347823</v>
      </c>
      <c r="V61" s="126">
        <f ca="1">OFFSET(IND!Y$28,$E61,0)</f>
        <v>75.052658780763892</v>
      </c>
      <c r="W61" s="126">
        <f ca="1">OFFSET(IND!Z$28,$E61,0)</f>
        <v>77.572847113516872</v>
      </c>
      <c r="X61" s="126">
        <f ca="1">OFFSET(IND!AA$28,$E61,0)</f>
        <v>79.584107094259238</v>
      </c>
      <c r="Y61" s="204">
        <f ca="1">OFFSET(IND!AB$28,$E61,0)</f>
        <v>81.412597539267438</v>
      </c>
      <c r="Z61" s="126">
        <f ca="1">OFFSET(IND!AC$28,$E61,0)</f>
        <v>83.056165026942736</v>
      </c>
      <c r="AA61" s="126">
        <f ca="1">OFFSET(IND!AD$28,$E61,0)</f>
        <v>85.027669321890414</v>
      </c>
      <c r="AB61" s="126">
        <f ca="1">OFFSET(IND!AE$28,$E61,0)</f>
        <v>87.377905756703342</v>
      </c>
      <c r="AC61" s="126">
        <f ca="1">OFFSET(IND!AF$28,$E61,0)</f>
        <v>89.863299981233965</v>
      </c>
      <c r="AD61" s="126">
        <f ca="1">OFFSET(IND!AG$28,$E61,0)</f>
        <v>93.408120397594828</v>
      </c>
      <c r="AE61" s="126">
        <f ca="1">OFFSET(IND!AH$28,$E61,0)</f>
        <v>96.714280331382398</v>
      </c>
      <c r="AF61" s="126">
        <f ca="1">OFFSET(IND!AI$28,$E61,0)</f>
        <v>98.959195687941389</v>
      </c>
      <c r="AG61" s="126">
        <f ca="1">OFFSET(IND!AJ$28,$E61,0)</f>
        <v>101.1240831890231</v>
      </c>
      <c r="AH61" s="126">
        <f ca="1">OFFSET(IND!AK$28,$E61,0)</f>
        <v>103.45575005722128</v>
      </c>
      <c r="AI61" s="126">
        <f ca="1">OFFSET(IND!AL$28,$E61,0)</f>
        <v>105.96313922881554</v>
      </c>
      <c r="AJ61" s="126">
        <f ca="1">OFFSET(IND!AM$28,$E61,0)</f>
        <v>116.53887109654417</v>
      </c>
      <c r="AK61" s="126">
        <f ca="1">OFFSET(IND!AN$28,$E61,0)</f>
        <v>124.8921224194694</v>
      </c>
      <c r="AL61" s="126">
        <f ca="1">OFFSET(IND!AO$28,$E61,0)</f>
        <v>144.19151903425745</v>
      </c>
      <c r="AM61" s="126">
        <f ca="1">OFFSET(IND!AP$28,$E61,0)</f>
        <v>163.12050222491115</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2">
        <f ca="1">OFFSET(RES!R$95,$E62,0)</f>
        <v>3.9219471003616979</v>
      </c>
      <c r="P62" s="126">
        <f ca="1">OFFSET(RES!S$95,$E62,0)</f>
        <v>3.9681208688865661</v>
      </c>
      <c r="Q62" s="126">
        <f ca="1">OFFSET(RES!T$95,$E62,0)</f>
        <v>4.0138104945156412</v>
      </c>
      <c r="R62" s="126">
        <f ca="1">OFFSET(RES!U$95,$E62,0)</f>
        <v>4.0600261983462351</v>
      </c>
      <c r="S62" s="126">
        <f ca="1">OFFSET(RES!V$95,$E62,0)</f>
        <v>4.1665598894250273</v>
      </c>
      <c r="T62" s="202">
        <f ca="1">OFFSET(RES!W$95,$E62,0)</f>
        <v>4.3286093395917637</v>
      </c>
      <c r="U62" s="126">
        <f ca="1">OFFSET(RES!X$95,$E62,0)</f>
        <v>4.4616874552511279</v>
      </c>
      <c r="V62" s="126">
        <f ca="1">OFFSET(RES!Y$95,$E62,0)</f>
        <v>4.5964701065253353</v>
      </c>
      <c r="W62" s="126">
        <f ca="1">OFFSET(RES!Z$95,$E62,0)</f>
        <v>4.6693876397040706</v>
      </c>
      <c r="X62" s="126">
        <f ca="1">OFFSET(RES!AA$95,$E62,0)</f>
        <v>4.8164235656543228</v>
      </c>
      <c r="Y62" s="204">
        <f ca="1">OFFSET(RES!AB$95,$E62,0)</f>
        <v>5.003993622569042</v>
      </c>
      <c r="Z62" s="126">
        <f ca="1">OFFSET(RES!AC$95,$E62,0)</f>
        <v>5.1958238267796508</v>
      </c>
      <c r="AA62" s="126">
        <f ca="1">OFFSET(RES!AD$95,$E62,0)</f>
        <v>5.4098523619129351</v>
      </c>
      <c r="AB62" s="126">
        <f ca="1">OFFSET(RES!AE$95,$E62,0)</f>
        <v>5.6511273680118972</v>
      </c>
      <c r="AC62" s="126">
        <f ca="1">OFFSET(RES!AF$95,$E62,0)</f>
        <v>5.8965366426242065</v>
      </c>
      <c r="AD62" s="126">
        <f ca="1">OFFSET(RES!AG$95,$E62,0)</f>
        <v>6.0426696386888556</v>
      </c>
      <c r="AE62" s="126">
        <f ca="1">OFFSET(RES!AH$95,$E62,0)</f>
        <v>6.1834760482864759</v>
      </c>
      <c r="AF62" s="126">
        <f ca="1">OFFSET(RES!AI$95,$E62,0)</f>
        <v>6.4003620738181564</v>
      </c>
      <c r="AG62" s="126">
        <f ca="1">OFFSET(RES!AJ$95,$E62,0)</f>
        <v>6.5903890803112244</v>
      </c>
      <c r="AH62" s="126">
        <f ca="1">OFFSET(RES!AK$95,$E62,0)</f>
        <v>6.801558063424654</v>
      </c>
      <c r="AI62" s="126">
        <f ca="1">OFFSET(RES!AL$95,$E62,0)</f>
        <v>6.9950463887092207</v>
      </c>
      <c r="AJ62" s="126">
        <f ca="1">OFFSET(RES!AM$95,$E62,0)</f>
        <v>7.913997978652171</v>
      </c>
      <c r="AK62" s="126">
        <f ca="1">OFFSET(RES!AN$95,$E62,0)</f>
        <v>8.5357599360615897</v>
      </c>
      <c r="AL62" s="126">
        <f ca="1">OFFSET(RES!AO$95,$E62,0)</f>
        <v>8.5357599360615897</v>
      </c>
      <c r="AM62" s="126">
        <f ca="1">OFFSET(RES!AP$95,$E62,0)</f>
        <v>8.5357599360615897</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2">
        <f ca="1">OFFSET(RES!R$95,$E63,0)</f>
        <v>6.1874153084479353</v>
      </c>
      <c r="P63" s="126">
        <f ca="1">OFFSET(RES!S$95,$E63,0)</f>
        <v>6.2602608300494769</v>
      </c>
      <c r="Q63" s="126">
        <f ca="1">OFFSET(RES!T$95,$E63,0)</f>
        <v>6.3323425491090033</v>
      </c>
      <c r="R63" s="126">
        <f ca="1">OFFSET(RES!U$95,$E63,0)</f>
        <v>6.4052542294694401</v>
      </c>
      <c r="S63" s="126">
        <f ca="1">OFFSET(RES!V$95,$E63,0)</f>
        <v>6.5733258974900499</v>
      </c>
      <c r="T63" s="202">
        <f ca="1">OFFSET(RES!W$95,$E63,0)</f>
        <v>6.8289813724439998</v>
      </c>
      <c r="U63" s="126">
        <f ca="1">OFFSET(RES!X$95,$E63,0)</f>
        <v>7.0389305504872777</v>
      </c>
      <c r="V63" s="126">
        <f ca="1">OFFSET(RES!Y$95,$E63,0)</f>
        <v>7.2515688697879943</v>
      </c>
      <c r="W63" s="126">
        <f ca="1">OFFSET(RES!Z$95,$E63,0)</f>
        <v>7.3666063880152945</v>
      </c>
      <c r="X63" s="126">
        <f ca="1">OFFSET(RES!AA$95,$E63,0)</f>
        <v>7.5985759469704641</v>
      </c>
      <c r="Y63" s="204">
        <f ca="1">OFFSET(RES!AB$95,$E63,0)</f>
        <v>7.894493717369139</v>
      </c>
      <c r="Z63" s="126">
        <f ca="1">OFFSET(RES!AC$95,$E63,0)</f>
        <v>8.1971324607744123</v>
      </c>
      <c r="AA63" s="126">
        <f ca="1">OFFSET(RES!AD$95,$E63,0)</f>
        <v>8.5347921488936738</v>
      </c>
      <c r="AB63" s="126">
        <f ca="1">OFFSET(RES!AE$95,$E63,0)</f>
        <v>8.9154369225431989</v>
      </c>
      <c r="AC63" s="126">
        <f ca="1">OFFSET(RES!AF$95,$E63,0)</f>
        <v>9.302604077967418</v>
      </c>
      <c r="AD63" s="126">
        <f ca="1">OFFSET(RES!AG$95,$E63,0)</f>
        <v>9.5331491398415018</v>
      </c>
      <c r="AE63" s="126">
        <f ca="1">OFFSET(RES!AH$95,$E63,0)</f>
        <v>9.7552907730602563</v>
      </c>
      <c r="AF63" s="126">
        <f ca="1">OFFSET(RES!AI$95,$E63,0)</f>
        <v>10.097458548459212</v>
      </c>
      <c r="AG63" s="126">
        <f ca="1">OFFSET(RES!AJ$95,$E63,0)</f>
        <v>10.39725249746105</v>
      </c>
      <c r="AH63" s="126">
        <f ca="1">OFFSET(RES!AK$95,$E63,0)</f>
        <v>10.730400845806932</v>
      </c>
      <c r="AI63" s="126">
        <f ca="1">OFFSET(RES!AL$95,$E63,0)</f>
        <v>11.035655505096262</v>
      </c>
      <c r="AJ63" s="126">
        <f ca="1">OFFSET(RES!AM$95,$E63,0)</f>
        <v>12.485429046103789</v>
      </c>
      <c r="AK63" s="126">
        <f ca="1">OFFSET(RES!AN$95,$E63,0)</f>
        <v>13.46634473798826</v>
      </c>
      <c r="AL63" s="126">
        <f ca="1">OFFSET(RES!AO$95,$E63,0)</f>
        <v>13.46634473798826</v>
      </c>
      <c r="AM63" s="126">
        <f ca="1">OFFSET(RES!AP$95,$E63,0)</f>
        <v>13.46634473798826</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2">
        <f ca="1">OFFSET(RES!R$95,$E64,0)</f>
        <v>17.418889821575398</v>
      </c>
      <c r="P64" s="126">
        <f ca="1">OFFSET(RES!S$95,$E64,0)</f>
        <v>17.623965455182855</v>
      </c>
      <c r="Q64" s="126">
        <f ca="1">OFFSET(RES!T$95,$E64,0)</f>
        <v>17.826890822215084</v>
      </c>
      <c r="R64" s="126">
        <f ca="1">OFFSET(RES!U$95,$E64,0)</f>
        <v>18.03215270679722</v>
      </c>
      <c r="S64" s="126">
        <f ca="1">OFFSET(RES!V$95,$E64,0)</f>
        <v>18.505310192020847</v>
      </c>
      <c r="T64" s="202">
        <f ca="1">OFFSET(RES!W$95,$E64,0)</f>
        <v>19.22503471809641</v>
      </c>
      <c r="U64" s="126">
        <f ca="1">OFFSET(RES!X$95,$E64,0)</f>
        <v>19.816086299113287</v>
      </c>
      <c r="V64" s="126">
        <f ca="1">OFFSET(RES!Y$95,$E64,0)</f>
        <v>20.41470838460463</v>
      </c>
      <c r="W64" s="126">
        <f ca="1">OFFSET(RES!Z$95,$E64,0)</f>
        <v>20.738563460667311</v>
      </c>
      <c r="X64" s="126">
        <f ca="1">OFFSET(RES!AA$95,$E64,0)</f>
        <v>21.391607096494159</v>
      </c>
      <c r="Y64" s="204">
        <f ca="1">OFFSET(RES!AB$95,$E64,0)</f>
        <v>22.224678545857358</v>
      </c>
      <c r="Z64" s="126">
        <f ca="1">OFFSET(RES!AC$95,$E64,0)</f>
        <v>23.076670963421265</v>
      </c>
      <c r="AA64" s="126">
        <f ca="1">OFFSET(RES!AD$95,$E64,0)</f>
        <v>24.027254787414208</v>
      </c>
      <c r="AB64" s="126">
        <f ca="1">OFFSET(RES!AE$95,$E64,0)</f>
        <v>25.098850767775637</v>
      </c>
      <c r="AC64" s="126">
        <f ca="1">OFFSET(RES!AF$95,$E64,0)</f>
        <v>26.188808639790363</v>
      </c>
      <c r="AD64" s="126">
        <f ca="1">OFFSET(RES!AG$95,$E64,0)</f>
        <v>26.837842013420538</v>
      </c>
      <c r="AE64" s="126">
        <f ca="1">OFFSET(RES!AH$95,$E64,0)</f>
        <v>27.463217948431588</v>
      </c>
      <c r="AF64" s="126">
        <f ca="1">OFFSET(RES!AI$95,$E64,0)</f>
        <v>28.426492996743004</v>
      </c>
      <c r="AG64" s="126">
        <f ca="1">OFFSET(RES!AJ$95,$E64,0)</f>
        <v>29.270476713127469</v>
      </c>
      <c r="AH64" s="126">
        <f ca="1">OFFSET(RES!AK$95,$E64,0)</f>
        <v>30.208360156340589</v>
      </c>
      <c r="AI64" s="126">
        <f ca="1">OFFSET(RES!AL$95,$E64,0)</f>
        <v>31.067716933381817</v>
      </c>
      <c r="AJ64" s="126">
        <f ca="1">OFFSET(RES!AM$95,$E64,0)</f>
        <v>35.149137739669989</v>
      </c>
      <c r="AK64" s="126">
        <f ca="1">OFFSET(RES!AN$95,$E64,0)</f>
        <v>37.910623999992801</v>
      </c>
      <c r="AL64" s="126">
        <f ca="1">OFFSET(RES!AO$95,$E64,0)</f>
        <v>37.910623999992801</v>
      </c>
      <c r="AM64" s="126">
        <f ca="1">OFFSET(RES!AP$95,$E64,0)</f>
        <v>37.910623999992801</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2">
        <f ca="1">OFFSET(RES!R$95,$E65,0)</f>
        <v>11.176113370113184</v>
      </c>
      <c r="P65" s="126">
        <f ca="1">OFFSET(RES!S$95,$E65,0)</f>
        <v>11.307691705708709</v>
      </c>
      <c r="Q65" s="126">
        <f ca="1">OFFSET(RES!T$95,$E65,0)</f>
        <v>11.43789041130101</v>
      </c>
      <c r="R65" s="126">
        <f ca="1">OFFSET(RES!U$95,$E65,0)</f>
        <v>11.569588247164901</v>
      </c>
      <c r="S65" s="126">
        <f ca="1">OFFSET(RES!V$95,$E65,0)</f>
        <v>11.873170263639166</v>
      </c>
      <c r="T65" s="202">
        <f ca="1">OFFSET(RES!W$95,$E65,0)</f>
        <v>12.334951868613116</v>
      </c>
      <c r="U65" s="126">
        <f ca="1">OFFSET(RES!X$95,$E65,0)</f>
        <v>12.714175776950107</v>
      </c>
      <c r="V65" s="126">
        <f ca="1">OFFSET(RES!Y$95,$E65,0)</f>
        <v>13.098256987741056</v>
      </c>
      <c r="W65" s="126">
        <f ca="1">OFFSET(RES!Z$95,$E65,0)</f>
        <v>13.306045261427709</v>
      </c>
      <c r="X65" s="126">
        <f ca="1">OFFSET(RES!AA$95,$E65,0)</f>
        <v>13.72504381899317</v>
      </c>
      <c r="Y65" s="204">
        <f ca="1">OFFSET(RES!AB$95,$E65,0)</f>
        <v>14.259549809837399</v>
      </c>
      <c r="Z65" s="126">
        <f ca="1">OFFSET(RES!AC$95,$E65,0)</f>
        <v>14.806195660790364</v>
      </c>
      <c r="AA65" s="126">
        <f ca="1">OFFSET(RES!AD$95,$E65,0)</f>
        <v>15.416098627831465</v>
      </c>
      <c r="AB65" s="126">
        <f ca="1">OFFSET(RES!AE$95,$E65,0)</f>
        <v>16.103644061906309</v>
      </c>
      <c r="AC65" s="126">
        <f ca="1">OFFSET(RES!AF$95,$E65,0)</f>
        <v>16.802970647645179</v>
      </c>
      <c r="AD65" s="126">
        <f ca="1">OFFSET(RES!AG$95,$E65,0)</f>
        <v>17.219396185608758</v>
      </c>
      <c r="AE65" s="126">
        <f ca="1">OFFSET(RES!AH$95,$E65,0)</f>
        <v>17.620642902260411</v>
      </c>
      <c r="AF65" s="126">
        <f ca="1">OFFSET(RES!AI$95,$E65,0)</f>
        <v>18.238688670779769</v>
      </c>
      <c r="AG65" s="126">
        <f ca="1">OFFSET(RES!AJ$95,$E65,0)</f>
        <v>18.780196068407314</v>
      </c>
      <c r="AH65" s="126">
        <f ca="1">OFFSET(RES!AK$95,$E65,0)</f>
        <v>19.381950359103776</v>
      </c>
      <c r="AI65" s="126">
        <f ca="1">OFFSET(RES!AL$95,$E65,0)</f>
        <v>19.933321248062025</v>
      </c>
      <c r="AJ65" s="126">
        <f ca="1">OFFSET(RES!AM$95,$E65,0)</f>
        <v>22.551996841595912</v>
      </c>
      <c r="AK65" s="126">
        <f ca="1">OFFSET(RES!AN$95,$E65,0)</f>
        <v>24.323790786646903</v>
      </c>
      <c r="AL65" s="126">
        <f ca="1">OFFSET(RES!AO$95,$E65,0)</f>
        <v>24.323790786646903</v>
      </c>
      <c r="AM65" s="126">
        <f ca="1">OFFSET(RES!AP$95,$E65,0)</f>
        <v>24.323790786646903</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2">
        <f ca="1">OFFSET(RES!R$95,$E66,0)</f>
        <v>6.9027493293839806</v>
      </c>
      <c r="P66" s="126">
        <f ca="1">OFFSET(RES!S$95,$E66,0)</f>
        <v>6.9840166034098772</v>
      </c>
      <c r="Q66" s="126">
        <f ca="1">OFFSET(RES!T$95,$E66,0)</f>
        <v>7.064431770825526</v>
      </c>
      <c r="R66" s="126">
        <f ca="1">OFFSET(RES!U$95,$E66,0)</f>
        <v>7.1457728522986095</v>
      </c>
      <c r="S66" s="126">
        <f ca="1">OFFSET(RES!V$95,$E66,0)</f>
        <v>7.3332754742955037</v>
      </c>
      <c r="T66" s="202">
        <f ca="1">OFFSET(RES!W$95,$E66,0)</f>
        <v>7.6184875653413826</v>
      </c>
      <c r="U66" s="126">
        <f ca="1">OFFSET(RES!X$95,$E66,0)</f>
        <v>7.8527092032463512</v>
      </c>
      <c r="V66" s="126">
        <f ca="1">OFFSET(RES!Y$95,$E66,0)</f>
        <v>8.0899308770445089</v>
      </c>
      <c r="W66" s="126">
        <f ca="1">OFFSET(RES!Z$95,$E66,0)</f>
        <v>8.2182680117303466</v>
      </c>
      <c r="X66" s="126">
        <f ca="1">OFFSET(RES!AA$95,$E66,0)</f>
        <v>8.477055831472958</v>
      </c>
      <c r="Y66" s="204">
        <f ca="1">OFFSET(RES!AB$95,$E66,0)</f>
        <v>8.8071849870806886</v>
      </c>
      <c r="Z66" s="126">
        <f ca="1">OFFSET(RES!AC$95,$E66,0)</f>
        <v>9.1448121349196416</v>
      </c>
      <c r="AA66" s="126">
        <f ca="1">OFFSET(RES!AD$95,$E66,0)</f>
        <v>9.5215090381552994</v>
      </c>
      <c r="AB66" s="126">
        <f ca="1">OFFSET(RES!AE$95,$E66,0)</f>
        <v>9.9461605808528368</v>
      </c>
      <c r="AC66" s="126">
        <f ca="1">OFFSET(RES!AF$95,$E66,0)</f>
        <v>10.378088565194721</v>
      </c>
      <c r="AD66" s="126">
        <f ca="1">OFFSET(RES!AG$95,$E66,0)</f>
        <v>10.635287200151604</v>
      </c>
      <c r="AE66" s="126">
        <f ca="1">OFFSET(RES!AH$95,$E66,0)</f>
        <v>10.883110876644666</v>
      </c>
      <c r="AF66" s="126">
        <f ca="1">OFFSET(RES!AI$95,$E66,0)</f>
        <v>11.264837052184744</v>
      </c>
      <c r="AG66" s="126">
        <f ca="1">OFFSET(RES!AJ$95,$E66,0)</f>
        <v>11.599290515749793</v>
      </c>
      <c r="AH66" s="126">
        <f ca="1">OFFSET(RES!AK$95,$E66,0)</f>
        <v>11.970954518162904</v>
      </c>
      <c r="AI66" s="126">
        <f ca="1">OFFSET(RES!AL$95,$E66,0)</f>
        <v>12.311500010854148</v>
      </c>
      <c r="AJ66" s="126">
        <f ca="1">OFFSET(RES!AM$95,$E66,0)</f>
        <v>13.92888349637593</v>
      </c>
      <c r="AK66" s="126">
        <f ca="1">OFFSET(RES!AN$95,$E66,0)</f>
        <v>15.023203951169551</v>
      </c>
      <c r="AL66" s="126">
        <f ca="1">OFFSET(RES!AO$95,$E66,0)</f>
        <v>15.023203951169551</v>
      </c>
      <c r="AM66" s="126">
        <f ca="1">OFFSET(RES!AP$95,$E66,0)</f>
        <v>15.023203951169551</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2">
        <f ca="1">OFFSET(RES!R$95,$E67,0)</f>
        <v>26.577193898501932</v>
      </c>
      <c r="P67" s="126">
        <f ca="1">OFFSET(RES!S$95,$E67,0)</f>
        <v>26.890091846308721</v>
      </c>
      <c r="Q67" s="126">
        <f ca="1">OFFSET(RES!T$95,$E67,0)</f>
        <v>27.199708985046239</v>
      </c>
      <c r="R67" s="126">
        <f ca="1">OFFSET(RES!U$95,$E67,0)</f>
        <v>27.512891108728674</v>
      </c>
      <c r="S67" s="126">
        <f ca="1">OFFSET(RES!V$95,$E67,0)</f>
        <v>28.234819908906282</v>
      </c>
      <c r="T67" s="202">
        <f ca="1">OFFSET(RES!W$95,$E67,0)</f>
        <v>29.332952940284951</v>
      </c>
      <c r="U67" s="126">
        <f ca="1">OFFSET(RES!X$95,$E67,0)</f>
        <v>30.234760841569496</v>
      </c>
      <c r="V67" s="126">
        <f ca="1">OFFSET(RES!Y$95,$E67,0)</f>
        <v>31.148119580329237</v>
      </c>
      <c r="W67" s="126">
        <f ca="1">OFFSET(RES!Z$95,$E67,0)</f>
        <v>31.642247463316991</v>
      </c>
      <c r="X67" s="126">
        <f ca="1">OFFSET(RES!AA$95,$E67,0)</f>
        <v>32.638640890873738</v>
      </c>
      <c r="Y67" s="204">
        <f ca="1">OFFSET(RES!AB$95,$E67,0)</f>
        <v>33.909715090654707</v>
      </c>
      <c r="Z67" s="126">
        <f ca="1">OFFSET(RES!AC$95,$E67,0)</f>
        <v>35.209658308253026</v>
      </c>
      <c r="AA67" s="126">
        <f ca="1">OFFSET(RES!AD$95,$E67,0)</f>
        <v>36.660029191002835</v>
      </c>
      <c r="AB67" s="126">
        <f ca="1">OFFSET(RES!AE$95,$E67,0)</f>
        <v>38.29503661355654</v>
      </c>
      <c r="AC67" s="126">
        <f ca="1">OFFSET(RES!AF$95,$E67,0)</f>
        <v>39.958060032526305</v>
      </c>
      <c r="AD67" s="126">
        <f ca="1">OFFSET(RES!AG$95,$E67,0)</f>
        <v>40.948334728230648</v>
      </c>
      <c r="AE67" s="126">
        <f ca="1">OFFSET(RES!AH$95,$E67,0)</f>
        <v>41.902513648615049</v>
      </c>
      <c r="AF67" s="126">
        <f ca="1">OFFSET(RES!AI$95,$E67,0)</f>
        <v>43.372248402023452</v>
      </c>
      <c r="AG67" s="126">
        <f ca="1">OFFSET(RES!AJ$95,$E67,0)</f>
        <v>44.659972195404649</v>
      </c>
      <c r="AH67" s="126">
        <f ca="1">OFFSET(RES!AK$95,$E67,0)</f>
        <v>46.09096523685529</v>
      </c>
      <c r="AI67" s="126">
        <f ca="1">OFFSET(RES!AL$95,$E67,0)</f>
        <v>47.40214476237977</v>
      </c>
      <c r="AJ67" s="126">
        <f ca="1">OFFSET(RES!AM$95,$E67,0)</f>
        <v>53.629448181897601</v>
      </c>
      <c r="AK67" s="126">
        <f ca="1">OFFSET(RES!AN$95,$E67,0)</f>
        <v>57.842837010945871</v>
      </c>
      <c r="AL67" s="126">
        <f ca="1">OFFSET(RES!AO$95,$E67,0)</f>
        <v>57.842837010945871</v>
      </c>
      <c r="AM67" s="126">
        <f ca="1">OFFSET(RES!AP$95,$E67,0)</f>
        <v>57.842837010945871</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2">
        <f ca="1">OFFSET(RES!R$95,$E68,0)</f>
        <v>10.140651174998371</v>
      </c>
      <c r="P68" s="126">
        <f ca="1">OFFSET(RES!S$95,$E68,0)</f>
        <v>11.759256482173548</v>
      </c>
      <c r="Q68" s="126">
        <f ca="1">OFFSET(RES!T$95,$E68,0)</f>
        <v>11.650943471701154</v>
      </c>
      <c r="R68" s="126">
        <f ca="1">OFFSET(RES!U$95,$E68,0)</f>
        <v>11.6021929042307</v>
      </c>
      <c r="S68" s="126">
        <f ca="1">OFFSET(RES!V$95,$E68,0)</f>
        <v>11.556227999179185</v>
      </c>
      <c r="T68" s="202">
        <f ca="1">OFFSET(RES!W$95,$E68,0)</f>
        <v>11.496696342493342</v>
      </c>
      <c r="U68" s="126">
        <f ca="1">OFFSET(RES!X$95,$E68,0)</f>
        <v>11.439789873894181</v>
      </c>
      <c r="V68" s="126">
        <f ca="1">OFFSET(RES!Y$95,$E68,0)</f>
        <v>11.398753804656938</v>
      </c>
      <c r="W68" s="126">
        <f ca="1">OFFSET(RES!Z$95,$E68,0)</f>
        <v>11.417418636752885</v>
      </c>
      <c r="X68" s="126">
        <f ca="1">OFFSET(RES!AA$95,$E68,0)</f>
        <v>11.38466606376883</v>
      </c>
      <c r="Y68" s="204">
        <f ca="1">OFFSET(RES!AB$95,$E68,0)</f>
        <v>11.287296642691745</v>
      </c>
      <c r="Z68" s="126">
        <f ca="1">OFFSET(RES!AC$95,$E68,0)</f>
        <v>11.155750659012899</v>
      </c>
      <c r="AA68" s="126">
        <f ca="1">OFFSET(RES!AD$95,$E68,0)</f>
        <v>10.999580511132425</v>
      </c>
      <c r="AB68" s="126">
        <f ca="1">OFFSET(RES!AE$95,$E68,0)</f>
        <v>10.807632795651934</v>
      </c>
      <c r="AC68" s="126">
        <f ca="1">OFFSET(RES!AF$95,$E68,0)</f>
        <v>10.602577510276854</v>
      </c>
      <c r="AD68" s="126">
        <f ca="1">OFFSET(RES!AG$95,$E68,0)</f>
        <v>10.480670481849273</v>
      </c>
      <c r="AE68" s="126">
        <f ca="1">OFFSET(RES!AH$95,$E68,0)</f>
        <v>10.399335982366702</v>
      </c>
      <c r="AF68" s="126">
        <f ca="1">OFFSET(RES!AI$95,$E68,0)</f>
        <v>10.245023400578578</v>
      </c>
      <c r="AG68" s="126">
        <f ca="1">OFFSET(RES!AJ$95,$E68,0)</f>
        <v>10.087031624437527</v>
      </c>
      <c r="AH68" s="126">
        <f ca="1">OFFSET(RES!AK$95,$E68,0)</f>
        <v>9.9365085802122639</v>
      </c>
      <c r="AI68" s="126">
        <f ca="1">OFFSET(RES!AL$95,$E68,0)</f>
        <v>9.7766294184096871</v>
      </c>
      <c r="AJ68" s="126">
        <f ca="1">OFFSET(RES!AM$95,$E68,0)</f>
        <v>9.0321319284230661</v>
      </c>
      <c r="AK68" s="126">
        <f ca="1">OFFSET(RES!AN$95,$E68,0)</f>
        <v>8.5573023855916119</v>
      </c>
      <c r="AL68" s="126">
        <f ca="1">OFFSET(RES!AO$95,$E68,0)</f>
        <v>8.5573023855916119</v>
      </c>
      <c r="AM68" s="126">
        <f ca="1">OFFSET(RES!AP$95,$E68,0)</f>
        <v>8.5573023855916119</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2">
        <f ca="1">OFFSET(RES!R$95,$E69,0)</f>
        <v>13.261574188015592</v>
      </c>
      <c r="P69" s="126">
        <f ca="1">OFFSET(RES!S$95,$E69,0)</f>
        <v>15.378327243789924</v>
      </c>
      <c r="Q69" s="126">
        <f ca="1">OFFSET(RES!T$95,$E69,0)</f>
        <v>15.236679434480756</v>
      </c>
      <c r="R69" s="126">
        <f ca="1">OFFSET(RES!U$95,$E69,0)</f>
        <v>15.172925218300708</v>
      </c>
      <c r="S69" s="126">
        <f ca="1">OFFSET(RES!V$95,$E69,0)</f>
        <v>15.112813989951919</v>
      </c>
      <c r="T69" s="202">
        <f ca="1">OFFSET(RES!W$95,$E69,0)</f>
        <v>15.034960658045458</v>
      </c>
      <c r="U69" s="126">
        <f ca="1">OFFSET(RES!X$95,$E69,0)</f>
        <v>14.960540451484524</v>
      </c>
      <c r="V69" s="126">
        <f ca="1">OFFSET(RES!Y$95,$E69,0)</f>
        <v>14.906874975058713</v>
      </c>
      <c r="W69" s="126">
        <f ca="1">OFFSET(RES!Z$95,$E69,0)</f>
        <v>14.931284162523669</v>
      </c>
      <c r="X69" s="126">
        <f ca="1">OFFSET(RES!AA$95,$E69,0)</f>
        <v>14.888451540734318</v>
      </c>
      <c r="Y69" s="204">
        <f ca="1">OFFSET(RES!AB$95,$E69,0)</f>
        <v>14.761115358967066</v>
      </c>
      <c r="Z69" s="126">
        <f ca="1">OFFSET(RES!AC$95,$E69,0)</f>
        <v>14.589084313663626</v>
      </c>
      <c r="AA69" s="126">
        <f ca="1">OFFSET(RES!AD$95,$E69,0)</f>
        <v>14.384850683462792</v>
      </c>
      <c r="AB69" s="126">
        <f ca="1">OFFSET(RES!AE$95,$E69,0)</f>
        <v>14.133828453712832</v>
      </c>
      <c r="AC69" s="126">
        <f ca="1">OFFSET(RES!AF$95,$E69,0)</f>
        <v>13.865664621556682</v>
      </c>
      <c r="AD69" s="126">
        <f ca="1">OFFSET(RES!AG$95,$E69,0)</f>
        <v>13.706239050788724</v>
      </c>
      <c r="AE69" s="126">
        <f ca="1">OFFSET(RES!AH$95,$E69,0)</f>
        <v>13.599872755338925</v>
      </c>
      <c r="AF69" s="126">
        <f ca="1">OFFSET(RES!AI$95,$E69,0)</f>
        <v>13.398068382403499</v>
      </c>
      <c r="AG69" s="126">
        <f ca="1">OFFSET(RES!AJ$95,$E69,0)</f>
        <v>13.191452493124453</v>
      </c>
      <c r="AH69" s="126">
        <f ca="1">OFFSET(RES!AK$95,$E69,0)</f>
        <v>12.994603939362854</v>
      </c>
      <c r="AI69" s="126">
        <f ca="1">OFFSET(RES!AL$95,$E69,0)</f>
        <v>12.78551979587214</v>
      </c>
      <c r="AJ69" s="126">
        <f ca="1">OFFSET(RES!AM$95,$E69,0)</f>
        <v>11.811893100123921</v>
      </c>
      <c r="AK69" s="126">
        <f ca="1">OFFSET(RES!AN$95,$E69,0)</f>
        <v>11.190928321802192</v>
      </c>
      <c r="AL69" s="126">
        <f ca="1">OFFSET(RES!AO$95,$E69,0)</f>
        <v>11.190928321802192</v>
      </c>
      <c r="AM69" s="126">
        <f ca="1">OFFSET(RES!AP$95,$E69,0)</f>
        <v>11.190928321802192</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2">
        <f ca="1">OFFSET(RES!R$95,$E70,0)</f>
        <v>19.046278498617063</v>
      </c>
      <c r="P70" s="126">
        <f ca="1">OFFSET(RES!S$95,$E70,0)</f>
        <v>22.086360139114177</v>
      </c>
      <c r="Q70" s="126">
        <f ca="1">OFFSET(RES!T$95,$E70,0)</f>
        <v>21.882925495038553</v>
      </c>
      <c r="R70" s="126">
        <f ca="1">OFFSET(RES!U$95,$E70,0)</f>
        <v>21.791361662599748</v>
      </c>
      <c r="S70" s="126">
        <f ca="1">OFFSET(RES!V$95,$E70,0)</f>
        <v>21.705029890836208</v>
      </c>
      <c r="T70" s="202">
        <f ca="1">OFFSET(RES!W$95,$E70,0)</f>
        <v>21.593216902384526</v>
      </c>
      <c r="U70" s="126">
        <f ca="1">OFFSET(RES!X$95,$E70,0)</f>
        <v>21.486334570016695</v>
      </c>
      <c r="V70" s="126">
        <f ca="1">OFFSET(RES!Y$95,$E70,0)</f>
        <v>21.409260189910999</v>
      </c>
      <c r="W70" s="126">
        <f ca="1">OFFSET(RES!Z$95,$E70,0)</f>
        <v>21.444316675347142</v>
      </c>
      <c r="X70" s="126">
        <f ca="1">OFFSET(RES!AA$95,$E70,0)</f>
        <v>21.382800445685422</v>
      </c>
      <c r="Y70" s="204">
        <f ca="1">OFFSET(RES!AB$95,$E70,0)</f>
        <v>21.19992016718264</v>
      </c>
      <c r="Z70" s="126">
        <f ca="1">OFFSET(RES!AC$95,$E70,0)</f>
        <v>20.952849106627966</v>
      </c>
      <c r="AA70" s="126">
        <f ca="1">OFFSET(RES!AD$95,$E70,0)</f>
        <v>20.659528679924481</v>
      </c>
      <c r="AB70" s="126">
        <f ca="1">OFFSET(RES!AE$95,$E70,0)</f>
        <v>20.29901044661533</v>
      </c>
      <c r="AC70" s="126">
        <f ca="1">OFFSET(RES!AF$95,$E70,0)</f>
        <v>19.913873436627625</v>
      </c>
      <c r="AD70" s="126">
        <f ca="1">OFFSET(RES!AG$95,$E70,0)</f>
        <v>19.684906363971081</v>
      </c>
      <c r="AE70" s="126">
        <f ca="1">OFFSET(RES!AH$95,$E70,0)</f>
        <v>19.532143045131161</v>
      </c>
      <c r="AF70" s="126">
        <f ca="1">OFFSET(RES!AI$95,$E70,0)</f>
        <v>19.242311518747186</v>
      </c>
      <c r="AG70" s="126">
        <f ca="1">OFFSET(RES!AJ$95,$E70,0)</f>
        <v>18.945569690540665</v>
      </c>
      <c r="AH70" s="126">
        <f ca="1">OFFSET(RES!AK$95,$E70,0)</f>
        <v>18.662855713765452</v>
      </c>
      <c r="AI70" s="126">
        <f ca="1">OFFSET(RES!AL$95,$E70,0)</f>
        <v>18.362568977808593</v>
      </c>
      <c r="AJ70" s="126">
        <f ca="1">OFFSET(RES!AM$95,$E70,0)</f>
        <v>16.964245902583709</v>
      </c>
      <c r="AK70" s="126">
        <f ca="1">OFFSET(RES!AN$95,$E70,0)</f>
        <v>16.072416023410263</v>
      </c>
      <c r="AL70" s="126">
        <f ca="1">OFFSET(RES!AO$95,$E70,0)</f>
        <v>16.072416023410263</v>
      </c>
      <c r="AM70" s="126">
        <f ca="1">OFFSET(RES!AP$95,$E70,0)</f>
        <v>16.072416023410263</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2">
        <f ca="1">OFFSET(RES!R$95,$E71,0)</f>
        <v>6.6287723642170748</v>
      </c>
      <c r="P71" s="126">
        <f ca="1">OFFSET(RES!S$95,$E71,0)</f>
        <v>7.6868273099616831</v>
      </c>
      <c r="Q71" s="126">
        <f ca="1">OFFSET(RES!T$95,$E71,0)</f>
        <v>7.6160249247781033</v>
      </c>
      <c r="R71" s="126">
        <f ca="1">OFFSET(RES!U$95,$E71,0)</f>
        <v>7.5841575023797478</v>
      </c>
      <c r="S71" s="126">
        <f ca="1">OFFSET(RES!V$95,$E71,0)</f>
        <v>7.5541110204456734</v>
      </c>
      <c r="T71" s="202">
        <f ca="1">OFFSET(RES!W$95,$E71,0)</f>
        <v>7.515196182155198</v>
      </c>
      <c r="U71" s="126">
        <f ca="1">OFFSET(RES!X$95,$E71,0)</f>
        <v>7.4779973849689449</v>
      </c>
      <c r="V71" s="126">
        <f ca="1">OFFSET(RES!Y$95,$E71,0)</f>
        <v>7.4511727997424462</v>
      </c>
      <c r="W71" s="126">
        <f ca="1">OFFSET(RES!Z$95,$E71,0)</f>
        <v>7.4633736851732957</v>
      </c>
      <c r="X71" s="126">
        <f ca="1">OFFSET(RES!AA$95,$E71,0)</f>
        <v>7.4419638815120681</v>
      </c>
      <c r="Y71" s="204">
        <f ca="1">OFFSET(RES!AB$95,$E71,0)</f>
        <v>7.378315135843061</v>
      </c>
      <c r="Z71" s="126">
        <f ca="1">OFFSET(RES!AC$95,$E71,0)</f>
        <v>7.292325748555589</v>
      </c>
      <c r="AA71" s="126">
        <f ca="1">OFFSET(RES!AD$95,$E71,0)</f>
        <v>7.1902399611124617</v>
      </c>
      <c r="AB71" s="126">
        <f ca="1">OFFSET(RES!AE$95,$E71,0)</f>
        <v>7.0647669821297399</v>
      </c>
      <c r="AC71" s="126">
        <f ca="1">OFFSET(RES!AF$95,$E71,0)</f>
        <v>6.9307258061367998</v>
      </c>
      <c r="AD71" s="126">
        <f ca="1">OFFSET(RES!AG$95,$E71,0)</f>
        <v>6.8510372410634925</v>
      </c>
      <c r="AE71" s="126">
        <f ca="1">OFFSET(RES!AH$95,$E71,0)</f>
        <v>6.7978702527583668</v>
      </c>
      <c r="AF71" s="126">
        <f ca="1">OFFSET(RES!AI$95,$E71,0)</f>
        <v>6.6969987248894212</v>
      </c>
      <c r="AG71" s="126">
        <f ca="1">OFFSET(RES!AJ$95,$E71,0)</f>
        <v>6.593722169825635</v>
      </c>
      <c r="AH71" s="126">
        <f ca="1">OFFSET(RES!AK$95,$E71,0)</f>
        <v>6.4953277986438049</v>
      </c>
      <c r="AI71" s="126">
        <f ca="1">OFFSET(RES!AL$95,$E71,0)</f>
        <v>6.3908174914572173</v>
      </c>
      <c r="AJ71" s="126">
        <f ca="1">OFFSET(RES!AM$95,$E71,0)</f>
        <v>5.9041520592589656</v>
      </c>
      <c r="AK71" s="126">
        <f ca="1">OFFSET(RES!AN$95,$E71,0)</f>
        <v>5.5937640085393854</v>
      </c>
      <c r="AL71" s="126">
        <f ca="1">OFFSET(RES!AO$95,$E71,0)</f>
        <v>5.5937640085393854</v>
      </c>
      <c r="AM71" s="126">
        <f ca="1">OFFSET(RES!AP$95,$E71,0)</f>
        <v>5.5937640085393854</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2">
        <f ca="1">OFFSET(RES!R$95,$E72,0)</f>
        <v>4.8743537679788052</v>
      </c>
      <c r="P72" s="126">
        <f ca="1">OFFSET(RES!S$95,$E72,0)</f>
        <v>5.6523762777513182</v>
      </c>
      <c r="Q72" s="126">
        <f ca="1">OFFSET(RES!T$95,$E72,0)</f>
        <v>5.6003129613423184</v>
      </c>
      <c r="R72" s="126">
        <f ca="1">OFFSET(RES!U$95,$E72,0)</f>
        <v>5.5768798002819535</v>
      </c>
      <c r="S72" s="126">
        <f ca="1">OFFSET(RES!V$95,$E72,0)</f>
        <v>5.5547856364786439</v>
      </c>
      <c r="T72" s="202">
        <f ca="1">OFFSET(RES!W$95,$E72,0)</f>
        <v>5.5261702793311569</v>
      </c>
      <c r="U72" s="126">
        <f ca="1">OFFSET(RES!X$95,$E72,0)</f>
        <v>5.4988167835001827</v>
      </c>
      <c r="V72" s="126">
        <f ca="1">OFFSET(RES!Y$95,$E72,0)</f>
        <v>5.4790917860362374</v>
      </c>
      <c r="W72" s="126">
        <f ca="1">OFFSET(RES!Z$95,$E72,0)</f>
        <v>5.4880634973282971</v>
      </c>
      <c r="X72" s="126">
        <f ca="1">OFFSET(RES!AA$95,$E72,0)</f>
        <v>5.472320166374419</v>
      </c>
      <c r="Y72" s="204">
        <f ca="1">OFFSET(RES!AB$95,$E72,0)</f>
        <v>5.4255171557666628</v>
      </c>
      <c r="Z72" s="126">
        <f ca="1">OFFSET(RES!AC$95,$E72,0)</f>
        <v>5.3622863385201001</v>
      </c>
      <c r="AA72" s="126">
        <f ca="1">OFFSET(RES!AD$95,$E72,0)</f>
        <v>5.287219310216849</v>
      </c>
      <c r="AB72" s="126">
        <f ca="1">OFFSET(RES!AE$95,$E72,0)</f>
        <v>5.1949549127870256</v>
      </c>
      <c r="AC72" s="126">
        <f ca="1">OFFSET(RES!AF$95,$E72,0)</f>
        <v>5.0963900390266232</v>
      </c>
      <c r="AD72" s="126">
        <f ca="1">OFFSET(RES!AG$95,$E72,0)</f>
        <v>5.0377924230447118</v>
      </c>
      <c r="AE72" s="126">
        <f ca="1">OFFSET(RES!AH$95,$E72,0)</f>
        <v>4.998696992467532</v>
      </c>
      <c r="AF72" s="126">
        <f ca="1">OFFSET(RES!AI$95,$E72,0)</f>
        <v>4.9245228490614403</v>
      </c>
      <c r="AG72" s="126">
        <f ca="1">OFFSET(RES!AJ$95,$E72,0)</f>
        <v>4.8485802102650792</v>
      </c>
      <c r="AH72" s="126">
        <f ca="1">OFFSET(RES!AK$95,$E72,0)</f>
        <v>4.7762276014310441</v>
      </c>
      <c r="AI72" s="126">
        <f ca="1">OFFSET(RES!AL$95,$E72,0)</f>
        <v>4.6993777442270952</v>
      </c>
      <c r="AJ72" s="126">
        <f ca="1">OFFSET(RES!AM$95,$E72,0)</f>
        <v>4.341516687482124</v>
      </c>
      <c r="AK72" s="126">
        <f ca="1">OFFSET(RES!AN$95,$E72,0)</f>
        <v>4.1132781718970026</v>
      </c>
      <c r="AL72" s="126">
        <f ca="1">OFFSET(RES!AO$95,$E72,0)</f>
        <v>4.1132781718970026</v>
      </c>
      <c r="AM72" s="126">
        <f ca="1">OFFSET(RES!AP$95,$E72,0)</f>
        <v>4.1132781718970026</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2">
        <f ca="1">OFFSET(RES!R$95,$E73,0)</f>
        <v>5.3701628077072137</v>
      </c>
      <c r="P73" s="126">
        <f ca="1">OFFSET(RES!S$95,$E73,0)</f>
        <v>6.2273241350172457</v>
      </c>
      <c r="Q73" s="126">
        <f ca="1">OFFSET(RES!T$95,$E73,0)</f>
        <v>6.1699650472829468</v>
      </c>
      <c r="R73" s="126">
        <f ca="1">OFFSET(RES!U$95,$E73,0)</f>
        <v>6.1441483142382367</v>
      </c>
      <c r="S73" s="126">
        <f ca="1">OFFSET(RES!V$95,$E73,0)</f>
        <v>6.1198067784425856</v>
      </c>
      <c r="T73" s="202">
        <f ca="1">OFFSET(RES!W$95,$E73,0)</f>
        <v>6.0882807271961221</v>
      </c>
      <c r="U73" s="126">
        <f ca="1">OFFSET(RES!X$95,$E73,0)</f>
        <v>6.0581448911521196</v>
      </c>
      <c r="V73" s="126">
        <f ca="1">OFFSET(RES!Y$95,$E73,0)</f>
        <v>6.0364135083257713</v>
      </c>
      <c r="W73" s="126">
        <f ca="1">OFFSET(RES!Z$95,$E73,0)</f>
        <v>6.0462978032693622</v>
      </c>
      <c r="X73" s="126">
        <f ca="1">OFFSET(RES!AA$95,$E73,0)</f>
        <v>6.0289530937176385</v>
      </c>
      <c r="Y73" s="204">
        <f ca="1">OFFSET(RES!AB$95,$E73,0)</f>
        <v>5.9773893790554755</v>
      </c>
      <c r="Z73" s="126">
        <f ca="1">OFFSET(RES!AC$95,$E73,0)</f>
        <v>5.9077268557259011</v>
      </c>
      <c r="AA73" s="126">
        <f ca="1">OFFSET(RES!AD$95,$E73,0)</f>
        <v>5.8250241667812741</v>
      </c>
      <c r="AB73" s="126">
        <f ca="1">OFFSET(RES!AE$95,$E73,0)</f>
        <v>5.7233748283996224</v>
      </c>
      <c r="AC73" s="126">
        <f ca="1">OFFSET(RES!AF$95,$E73,0)</f>
        <v>5.6147841424523541</v>
      </c>
      <c r="AD73" s="126">
        <f ca="1">OFFSET(RES!AG$95,$E73,0)</f>
        <v>5.5502260999004172</v>
      </c>
      <c r="AE73" s="126">
        <f ca="1">OFFSET(RES!AH$95,$E73,0)</f>
        <v>5.5071539641403726</v>
      </c>
      <c r="AF73" s="126">
        <f ca="1">OFFSET(RES!AI$95,$E73,0)</f>
        <v>5.4254349824715256</v>
      </c>
      <c r="AG73" s="126">
        <f ca="1">OFFSET(RES!AJ$95,$E73,0)</f>
        <v>5.3417676177713087</v>
      </c>
      <c r="AH73" s="126">
        <f ca="1">OFFSET(RES!AK$95,$E73,0)</f>
        <v>5.262055453349924</v>
      </c>
      <c r="AI73" s="126">
        <f ca="1">OFFSET(RES!AL$95,$E73,0)</f>
        <v>5.1773885898888858</v>
      </c>
      <c r="AJ73" s="126">
        <f ca="1">OFFSET(RES!AM$95,$E73,0)</f>
        <v>4.7831266571823639</v>
      </c>
      <c r="AK73" s="126">
        <f ca="1">OFFSET(RES!AN$95,$E73,0)</f>
        <v>4.5316721985968185</v>
      </c>
      <c r="AL73" s="126">
        <f ca="1">OFFSET(RES!AO$95,$E73,0)</f>
        <v>4.5316721985968185</v>
      </c>
      <c r="AM73" s="126">
        <f ca="1">OFFSET(RES!AP$95,$E73,0)</f>
        <v>4.5316721985968185</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2">
        <f ca="1">OFFSET(RES!R$95,$E74,0)</f>
        <v>4.0694473554835103E-2</v>
      </c>
      <c r="P74" s="126">
        <f ca="1">OFFSET(RES!S$95,$E74,0)</f>
        <v>4.7189943099330757E-2</v>
      </c>
      <c r="Q74" s="126">
        <f ca="1">OFFSET(RES!T$95,$E74,0)</f>
        <v>4.6755282556901229E-2</v>
      </c>
      <c r="R74" s="126">
        <f ca="1">OFFSET(RES!U$95,$E74,0)</f>
        <v>4.655964633547189E-2</v>
      </c>
      <c r="S74" s="126">
        <f ca="1">OFFSET(RES!V$95,$E74,0)</f>
        <v>4.6375188988424881E-2</v>
      </c>
      <c r="T74" s="202">
        <f ca="1">OFFSET(RES!W$95,$E74,0)</f>
        <v>4.6136288213033803E-2</v>
      </c>
      <c r="U74" s="126">
        <f ca="1">OFFSET(RES!X$95,$E74,0)</f>
        <v>4.5907922327890538E-2</v>
      </c>
      <c r="V74" s="126">
        <f ca="1">OFFSET(RES!Y$95,$E74,0)</f>
        <v>4.574324441859743E-2</v>
      </c>
      <c r="W74" s="126">
        <f ca="1">OFFSET(RES!Z$95,$E74,0)</f>
        <v>4.58181464641393E-2</v>
      </c>
      <c r="X74" s="126">
        <f ca="1">OFFSET(RES!AA$95,$E74,0)</f>
        <v>4.5686710258302878E-2</v>
      </c>
      <c r="Y74" s="204">
        <f ca="1">OFFSET(RES!AB$95,$E74,0)</f>
        <v>4.5295966383704346E-2</v>
      </c>
      <c r="Z74" s="126">
        <f ca="1">OFFSET(RES!AC$95,$E74,0)</f>
        <v>4.4768071827261877E-2</v>
      </c>
      <c r="AA74" s="126">
        <f ca="1">OFFSET(RES!AD$95,$E74,0)</f>
        <v>4.4141360401801798E-2</v>
      </c>
      <c r="AB74" s="126">
        <f ca="1">OFFSET(RES!AE$95,$E74,0)</f>
        <v>4.3371073455063081E-2</v>
      </c>
      <c r="AC74" s="126">
        <f ca="1">OFFSET(RES!AF$95,$E74,0)</f>
        <v>4.2548185778130763E-2</v>
      </c>
      <c r="AD74" s="126">
        <f ca="1">OFFSET(RES!AG$95,$E74,0)</f>
        <v>4.2058972387502967E-2</v>
      </c>
      <c r="AE74" s="126">
        <f ca="1">OFFSET(RES!AH$95,$E74,0)</f>
        <v>4.1732576717129287E-2</v>
      </c>
      <c r="AF74" s="126">
        <f ca="1">OFFSET(RES!AI$95,$E74,0)</f>
        <v>4.1113319711796374E-2</v>
      </c>
      <c r="AG74" s="126">
        <f ca="1">OFFSET(RES!AJ$95,$E74,0)</f>
        <v>4.0479298084871176E-2</v>
      </c>
      <c r="AH74" s="126">
        <f ca="1">OFFSET(RES!AK$95,$E74,0)</f>
        <v>3.9875248508871509E-2</v>
      </c>
      <c r="AI74" s="126">
        <f ca="1">OFFSET(RES!AL$95,$E74,0)</f>
        <v>3.9233652795769264E-2</v>
      </c>
      <c r="AJ74" s="126">
        <f ca="1">OFFSET(RES!AM$95,$E74,0)</f>
        <v>3.6245981403166955E-2</v>
      </c>
      <c r="AK74" s="126">
        <f ca="1">OFFSET(RES!AN$95,$E74,0)</f>
        <v>3.4340488556568557E-2</v>
      </c>
      <c r="AL74" s="126">
        <f ca="1">OFFSET(RES!AO$95,$E74,0)</f>
        <v>3.4340488556568557E-2</v>
      </c>
      <c r="AM74" s="126">
        <f ca="1">OFFSET(RES!AP$95,$E74,0)</f>
        <v>3.4340488556568557E-2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2">
        <f ca="1">OFFSET(RES!R$95,$E75,0)</f>
        <v>11.366243642428371</v>
      </c>
      <c r="P75" s="126">
        <f ca="1">OFFSET(RES!S$95,$E75,0)</f>
        <v>9.8208632157201201</v>
      </c>
      <c r="Q75" s="126">
        <f ca="1">OFFSET(RES!T$95,$E75,0)</f>
        <v>10.315844129635311</v>
      </c>
      <c r="R75" s="126">
        <f ca="1">OFFSET(RES!U$95,$E75,0)</f>
        <v>10.721234109652242</v>
      </c>
      <c r="S75" s="126">
        <f ca="1">OFFSET(RES!V$95,$E75,0)</f>
        <v>11.019647357438386</v>
      </c>
      <c r="T75" s="202">
        <f ca="1">OFFSET(RES!W$95,$E75,0)</f>
        <v>11.245309489563306</v>
      </c>
      <c r="U75" s="126">
        <f ca="1">OFFSET(RES!X$95,$E75,0)</f>
        <v>11.461615853928718</v>
      </c>
      <c r="V75" s="126">
        <f ca="1">OFFSET(RES!Y$95,$E75,0)</f>
        <v>11.653603152284395</v>
      </c>
      <c r="W75" s="126">
        <f ca="1">OFFSET(RES!Z$95,$E75,0)</f>
        <v>11.865756709411796</v>
      </c>
      <c r="X75" s="126">
        <f ca="1">OFFSET(RES!AA$95,$E75,0)</f>
        <v>12.030230458066828</v>
      </c>
      <c r="Y75" s="204">
        <f ca="1">OFFSET(RES!AB$95,$E75,0)</f>
        <v>12.227513481705751</v>
      </c>
      <c r="Z75" s="126">
        <f ca="1">OFFSET(RES!AC$95,$E75,0)</f>
        <v>12.423558085659447</v>
      </c>
      <c r="AA75" s="126">
        <f ca="1">OFFSET(RES!AD$95,$E75,0)</f>
        <v>12.621510944638716</v>
      </c>
      <c r="AB75" s="126">
        <f ca="1">OFFSET(RES!AE$95,$E75,0)</f>
        <v>12.829889798525448</v>
      </c>
      <c r="AC75" s="126">
        <f ca="1">OFFSET(RES!AF$95,$E75,0)</f>
        <v>13.054326802900444</v>
      </c>
      <c r="AD75" s="126">
        <f ca="1">OFFSET(RES!AG$95,$E75,0)</f>
        <v>13.328048673528425</v>
      </c>
      <c r="AE75" s="126">
        <f ca="1">OFFSET(RES!AH$95,$E75,0)</f>
        <v>13.50145923060888</v>
      </c>
      <c r="AF75" s="126">
        <f ca="1">OFFSET(RES!AI$95,$E75,0)</f>
        <v>13.656002134740657</v>
      </c>
      <c r="AG75" s="126">
        <f ca="1">OFFSET(RES!AJ$95,$E75,0)</f>
        <v>13.866297842276675</v>
      </c>
      <c r="AH75" s="126">
        <f ca="1">OFFSET(RES!AK$95,$E75,0)</f>
        <v>14.029466884328178</v>
      </c>
      <c r="AI75" s="126">
        <f ca="1">OFFSET(RES!AL$95,$E75,0)</f>
        <v>14.240982219045661</v>
      </c>
      <c r="AJ75" s="126">
        <f ca="1">OFFSET(RES!AM$95,$E75,0)</f>
        <v>15.09310783493811</v>
      </c>
      <c r="AK75" s="126">
        <f ca="1">OFFSET(RES!AN$95,$E75,0)</f>
        <v>15.847982162006495</v>
      </c>
      <c r="AL75" s="126">
        <f ca="1">OFFSET(RES!AO$95,$E75,0)</f>
        <v>15.847982162006495</v>
      </c>
      <c r="AM75" s="126">
        <f ca="1">OFFSET(RES!AP$95,$E75,0)</f>
        <v>15.847982162006495</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2">
        <f ca="1">OFFSET(RES!R$95,$E76,0)</f>
        <v>11.468752554112573</v>
      </c>
      <c r="P76" s="126">
        <f ca="1">OFFSET(RES!S$95,$E76,0)</f>
        <v>9.9094347818164987</v>
      </c>
      <c r="Q76" s="126">
        <f ca="1">OFFSET(RES!T$95,$E76,0)</f>
        <v>10.408879787509601</v>
      </c>
      <c r="R76" s="126">
        <f ca="1">OFFSET(RES!U$95,$E76,0)</f>
        <v>10.817925864207769</v>
      </c>
      <c r="S76" s="126">
        <f ca="1">OFFSET(RES!V$95,$E76,0)</f>
        <v>11.119030416018798</v>
      </c>
      <c r="T76" s="202">
        <f ca="1">OFFSET(RES!W$95,$E76,0)</f>
        <v>11.346727730592749</v>
      </c>
      <c r="U76" s="126">
        <f ca="1">OFFSET(RES!X$95,$E76,0)</f>
        <v>11.564984900404447</v>
      </c>
      <c r="V76" s="126">
        <f ca="1">OFFSET(RES!Y$95,$E76,0)</f>
        <v>11.758703677481746</v>
      </c>
      <c r="W76" s="126">
        <f ca="1">OFFSET(RES!Z$95,$E76,0)</f>
        <v>11.972770587070629</v>
      </c>
      <c r="X76" s="126">
        <f ca="1">OFFSET(RES!AA$95,$E76,0)</f>
        <v>12.138727677584734</v>
      </c>
      <c r="Y76" s="204">
        <f ca="1">OFFSET(RES!AB$95,$E76,0)</f>
        <v>12.337789940582166</v>
      </c>
      <c r="Z76" s="126">
        <f ca="1">OFFSET(RES!AC$95,$E76,0)</f>
        <v>12.535602614940217</v>
      </c>
      <c r="AA76" s="126">
        <f ca="1">OFFSET(RES!AD$95,$E76,0)</f>
        <v>12.735340754332004</v>
      </c>
      <c r="AB76" s="126">
        <f ca="1">OFFSET(RES!AE$95,$E76,0)</f>
        <v>12.945598917707597</v>
      </c>
      <c r="AC76" s="126">
        <f ca="1">OFFSET(RES!AF$95,$E76,0)</f>
        <v>13.172060055453645</v>
      </c>
      <c r="AD76" s="126">
        <f ca="1">OFFSET(RES!AG$95,$E76,0)</f>
        <v>13.448250545613721</v>
      </c>
      <c r="AE76" s="126">
        <f ca="1">OFFSET(RES!AH$95,$E76,0)</f>
        <v>13.623225043081176</v>
      </c>
      <c r="AF76" s="126">
        <f ca="1">OFFSET(RES!AI$95,$E76,0)</f>
        <v>13.779161725615864</v>
      </c>
      <c r="AG76" s="126">
        <f ca="1">OFFSET(RES!AJ$95,$E76,0)</f>
        <v>13.991354030197446</v>
      </c>
      <c r="AH76" s="126">
        <f ca="1">OFFSET(RES!AK$95,$E76,0)</f>
        <v>14.155994647331047</v>
      </c>
      <c r="AI76" s="126">
        <f ca="1">OFFSET(RES!AL$95,$E76,0)</f>
        <v>14.369417578564011</v>
      </c>
      <c r="AJ76" s="126">
        <f ca="1">OFFSET(RES!AM$95,$E76,0)</f>
        <v>15.229228272504347</v>
      </c>
      <c r="AK76" s="126">
        <f ca="1">OFFSET(RES!AN$95,$E76,0)</f>
        <v>15.990910595966305</v>
      </c>
      <c r="AL76" s="126">
        <f ca="1">OFFSET(RES!AO$95,$E76,0)</f>
        <v>15.990910595966305</v>
      </c>
      <c r="AM76" s="126">
        <f ca="1">OFFSET(RES!AP$95,$E76,0)</f>
        <v>15.990910595966305</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2">
        <f ca="1">OFFSET(RES!R$95,$E77,0)</f>
        <v>19.457951135767782</v>
      </c>
      <c r="P77" s="126">
        <f ca="1">OFFSET(RES!S$95,$E77,0)</f>
        <v>16.812403690628138</v>
      </c>
      <c r="Q77" s="126">
        <f ca="1">OFFSET(RES!T$95,$E77,0)</f>
        <v>17.659764941987145</v>
      </c>
      <c r="R77" s="126">
        <f ca="1">OFFSET(RES!U$95,$E77,0)</f>
        <v>18.353754853716158</v>
      </c>
      <c r="S77" s="126">
        <f ca="1">OFFSET(RES!V$95,$E77,0)</f>
        <v>18.864610557355462</v>
      </c>
      <c r="T77" s="202">
        <f ca="1">OFFSET(RES!W$95,$E77,0)</f>
        <v>19.250923122721321</v>
      </c>
      <c r="U77" s="126">
        <f ca="1">OFFSET(RES!X$95,$E77,0)</f>
        <v>19.621219484526087</v>
      </c>
      <c r="V77" s="126">
        <f ca="1">OFFSET(RES!Y$95,$E77,0)</f>
        <v>19.949883868962484</v>
      </c>
      <c r="W77" s="126">
        <f ca="1">OFFSET(RES!Z$95,$E77,0)</f>
        <v>20.313071011322766</v>
      </c>
      <c r="X77" s="126">
        <f ca="1">OFFSET(RES!AA$95,$E77,0)</f>
        <v>20.594634759657339</v>
      </c>
      <c r="Y77" s="204">
        <f ca="1">OFFSET(RES!AB$95,$E77,0)</f>
        <v>20.932364932847833</v>
      </c>
      <c r="Z77" s="126">
        <f ca="1">OFFSET(RES!AC$95,$E77,0)</f>
        <v>21.267975046810424</v>
      </c>
      <c r="AA77" s="126">
        <f ca="1">OFFSET(RES!AD$95,$E77,0)</f>
        <v>21.606851915754721</v>
      </c>
      <c r="AB77" s="126">
        <f ca="1">OFFSET(RES!AE$95,$E77,0)</f>
        <v>21.963577117519712</v>
      </c>
      <c r="AC77" s="126">
        <f ca="1">OFFSET(RES!AF$95,$E77,0)</f>
        <v>22.347792378213679</v>
      </c>
      <c r="AD77" s="126">
        <f ca="1">OFFSET(RES!AG$95,$E77,0)</f>
        <v>22.816378742453562</v>
      </c>
      <c r="AE77" s="126">
        <f ca="1">OFFSET(RES!AH$95,$E77,0)</f>
        <v>23.113241474966383</v>
      </c>
      <c r="AF77" s="126">
        <f ca="1">OFFSET(RES!AI$95,$E77,0)</f>
        <v>23.377804541848988</v>
      </c>
      <c r="AG77" s="126">
        <f ca="1">OFFSET(RES!AJ$95,$E77,0)</f>
        <v>23.737811218639116</v>
      </c>
      <c r="AH77" s="126">
        <f ca="1">OFFSET(RES!AK$95,$E77,0)</f>
        <v>24.0171414307117</v>
      </c>
      <c r="AI77" s="126">
        <f ca="1">OFFSET(RES!AL$95,$E77,0)</f>
        <v>24.379235995712513</v>
      </c>
      <c r="AJ77" s="126">
        <f ca="1">OFFSET(RES!AM$95,$E77,0)</f>
        <v>25.837995733510013</v>
      </c>
      <c r="AK77" s="126">
        <f ca="1">OFFSET(RES!AN$95,$E77,0)</f>
        <v>27.130270317077191</v>
      </c>
      <c r="AL77" s="126">
        <f ca="1">OFFSET(RES!AO$95,$E77,0)</f>
        <v>27.130270317077191</v>
      </c>
      <c r="AM77" s="126">
        <f ca="1">OFFSET(RES!AP$95,$E77,0)</f>
        <v>27.130270317077191</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2">
        <f ca="1">OFFSET(RES!R$95,$E78,0)</f>
        <v>11.699517360923819</v>
      </c>
      <c r="P78" s="126">
        <f ca="1">OFFSET(RES!S$95,$E78,0)</f>
        <v>10.108824278821082</v>
      </c>
      <c r="Q78" s="126">
        <f ca="1">OFFSET(RES!T$95,$E78,0)</f>
        <v>10.618318706167306</v>
      </c>
      <c r="R78" s="126">
        <f ca="1">OFFSET(RES!U$95,$E78,0)</f>
        <v>11.035595271614863</v>
      </c>
      <c r="S78" s="126">
        <f ca="1">OFFSET(RES!V$95,$E78,0)</f>
        <v>11.342758401584311</v>
      </c>
      <c r="T78" s="202">
        <f ca="1">OFFSET(RES!W$95,$E78,0)</f>
        <v>11.575037254260263</v>
      </c>
      <c r="U78" s="126">
        <f ca="1">OFFSET(RES!X$95,$E78,0)</f>
        <v>11.79768601534478</v>
      </c>
      <c r="V78" s="126">
        <f ca="1">OFFSET(RES!Y$95,$E78,0)</f>
        <v>11.995302642337057</v>
      </c>
      <c r="W78" s="126">
        <f ca="1">OFFSET(RES!Z$95,$E78,0)</f>
        <v>12.213676830228692</v>
      </c>
      <c r="X78" s="126">
        <f ca="1">OFFSET(RES!AA$95,$E78,0)</f>
        <v>12.382973172832401</v>
      </c>
      <c r="Y78" s="204">
        <f ca="1">OFFSET(RES!AB$95,$E78,0)</f>
        <v>12.586040802973928</v>
      </c>
      <c r="Z78" s="126">
        <f ca="1">OFFSET(RES!AC$95,$E78,0)</f>
        <v>12.787833701281155</v>
      </c>
      <c r="AA78" s="126">
        <f ca="1">OFFSET(RES!AD$95,$E78,0)</f>
        <v>12.991590807245995</v>
      </c>
      <c r="AB78" s="126">
        <f ca="1">OFFSET(RES!AE$95,$E78,0)</f>
        <v>13.206079612465409</v>
      </c>
      <c r="AC78" s="126">
        <f ca="1">OFFSET(RES!AF$95,$E78,0)</f>
        <v>13.437097414979979</v>
      </c>
      <c r="AD78" s="126">
        <f ca="1">OFFSET(RES!AG$95,$E78,0)</f>
        <v>13.718845183039649</v>
      </c>
      <c r="AE78" s="126">
        <f ca="1">OFFSET(RES!AH$95,$E78,0)</f>
        <v>13.897340373443363</v>
      </c>
      <c r="AF78" s="126">
        <f ca="1">OFFSET(RES!AI$95,$E78,0)</f>
        <v>14.056414685659234</v>
      </c>
      <c r="AG78" s="126">
        <f ca="1">OFFSET(RES!AJ$95,$E78,0)</f>
        <v>14.272876549283316</v>
      </c>
      <c r="AH78" s="126">
        <f ca="1">OFFSET(RES!AK$95,$E78,0)</f>
        <v>14.440829929511844</v>
      </c>
      <c r="AI78" s="126">
        <f ca="1">OFFSET(RES!AL$95,$E78,0)</f>
        <v>14.6585471814447</v>
      </c>
      <c r="AJ78" s="126">
        <f ca="1">OFFSET(RES!AM$95,$E78,0)</f>
        <v>15.535658279046656</v>
      </c>
      <c r="AK78" s="126">
        <f ca="1">OFFSET(RES!AN$95,$E78,0)</f>
        <v>16.312666547801783</v>
      </c>
      <c r="AL78" s="126">
        <f ca="1">OFFSET(RES!AO$95,$E78,0)</f>
        <v>16.312666547801783</v>
      </c>
      <c r="AM78" s="126">
        <f ca="1">OFFSET(RES!AP$95,$E78,0)</f>
        <v>16.312666547801783</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2">
        <f ca="1">OFFSET(RES!R$95,$E79,0)</f>
        <v>7.8817995865608212</v>
      </c>
      <c r="P79" s="126">
        <f ca="1">OFFSET(RES!S$95,$E79,0)</f>
        <v>6.8101721262061217</v>
      </c>
      <c r="Q79" s="126">
        <f ca="1">OFFSET(RES!T$95,$E79,0)</f>
        <v>7.1534113251345319</v>
      </c>
      <c r="R79" s="126">
        <f ca="1">OFFSET(RES!U$95,$E79,0)</f>
        <v>7.4345246531091469</v>
      </c>
      <c r="S79" s="126">
        <f ca="1">OFFSET(RES!V$95,$E79,0)</f>
        <v>7.6414561149903024</v>
      </c>
      <c r="T79" s="202">
        <f ca="1">OFFSET(RES!W$95,$E79,0)</f>
        <v>7.7979390970236384</v>
      </c>
      <c r="U79" s="126">
        <f ca="1">OFFSET(RES!X$95,$E79,0)</f>
        <v>7.9479344223800057</v>
      </c>
      <c r="V79" s="126">
        <f ca="1">OFFSET(RES!Y$95,$E79,0)</f>
        <v>8.0810659525854778</v>
      </c>
      <c r="W79" s="126">
        <f ca="1">OFFSET(RES!Z$95,$E79,0)</f>
        <v>8.2281815583615394</v>
      </c>
      <c r="X79" s="126">
        <f ca="1">OFFSET(RES!AA$95,$E79,0)</f>
        <v>8.3422341130076738</v>
      </c>
      <c r="Y79" s="204">
        <f ca="1">OFFSET(RES!AB$95,$E79,0)</f>
        <v>8.4790379070376005</v>
      </c>
      <c r="Z79" s="126">
        <f ca="1">OFFSET(RES!AC$95,$E79,0)</f>
        <v>8.6149829322367619</v>
      </c>
      <c r="AA79" s="126">
        <f ca="1">OFFSET(RES!AD$95,$E79,0)</f>
        <v>8.7522512163897837</v>
      </c>
      <c r="AB79" s="126">
        <f ca="1">OFFSET(RES!AE$95,$E79,0)</f>
        <v>8.8967492947418645</v>
      </c>
      <c r="AC79" s="126">
        <f ca="1">OFFSET(RES!AF$95,$E79,0)</f>
        <v>9.0523827250942208</v>
      </c>
      <c r="AD79" s="126">
        <f ca="1">OFFSET(RES!AG$95,$E79,0)</f>
        <v>9.2421922166570241</v>
      </c>
      <c r="AE79" s="126">
        <f ca="1">OFFSET(RES!AH$95,$E79,0)</f>
        <v>9.3624419051293017</v>
      </c>
      <c r="AF79" s="126">
        <f ca="1">OFFSET(RES!AI$95,$E79,0)</f>
        <v>9.4696080222926593</v>
      </c>
      <c r="AG79" s="126">
        <f ca="1">OFFSET(RES!AJ$95,$E79,0)</f>
        <v>9.615435322221872</v>
      </c>
      <c r="AH79" s="126">
        <f ca="1">OFFSET(RES!AK$95,$E79,0)</f>
        <v>9.728583142085629</v>
      </c>
      <c r="AI79" s="126">
        <f ca="1">OFFSET(RES!AL$95,$E79,0)</f>
        <v>9.8752561793856941</v>
      </c>
      <c r="AJ79" s="126">
        <f ca="1">OFFSET(RES!AM$95,$E79,0)</f>
        <v>10.466153536360181</v>
      </c>
      <c r="AK79" s="126">
        <f ca="1">OFFSET(RES!AN$95,$E79,0)</f>
        <v>10.989613031525623</v>
      </c>
      <c r="AL79" s="126">
        <f ca="1">OFFSET(RES!AO$95,$E79,0)</f>
        <v>10.989613031525623</v>
      </c>
      <c r="AM79" s="126">
        <f ca="1">OFFSET(RES!AP$95,$E79,0)</f>
        <v>10.989613031525623</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2">
        <f ca="1">OFFSET(RES!R$95,$E80,0)</f>
        <v>6.2109307697935767</v>
      </c>
      <c r="P80" s="126">
        <f ca="1">OFFSET(RES!S$95,$E80,0)</f>
        <v>5.3664784471766076</v>
      </c>
      <c r="Q80" s="126">
        <f ca="1">OFFSET(RES!T$95,$E80,0)</f>
        <v>5.6369541017033642</v>
      </c>
      <c r="R80" s="126">
        <f ca="1">OFFSET(RES!U$95,$E80,0)</f>
        <v>5.8584739969178594</v>
      </c>
      <c r="S80" s="126">
        <f ca="1">OFFSET(RES!V$95,$E80,0)</f>
        <v>6.021537897454925</v>
      </c>
      <c r="T80" s="202">
        <f ca="1">OFFSET(RES!W$95,$E80,0)</f>
        <v>6.1448479305744028</v>
      </c>
      <c r="U80" s="126">
        <f ca="1">OFFSET(RES!X$95,$E80,0)</f>
        <v>6.2630456303953341</v>
      </c>
      <c r="V80" s="126">
        <f ca="1">OFFSET(RES!Y$95,$E80,0)</f>
        <v>6.3679545040988419</v>
      </c>
      <c r="W80" s="126">
        <f ca="1">OFFSET(RES!Z$95,$E80,0)</f>
        <v>6.4838829583302005</v>
      </c>
      <c r="X80" s="126">
        <f ca="1">OFFSET(RES!AA$95,$E80,0)</f>
        <v>6.5737574233233316</v>
      </c>
      <c r="Y80" s="204">
        <f ca="1">OFFSET(RES!AB$95,$E80,0)</f>
        <v>6.6815600747906121</v>
      </c>
      <c r="Z80" s="126">
        <f ca="1">OFFSET(RES!AC$95,$E80,0)</f>
        <v>6.788686008498634</v>
      </c>
      <c r="AA80" s="126">
        <f ca="1">OFFSET(RES!AD$95,$E80,0)</f>
        <v>6.8968546824670094</v>
      </c>
      <c r="AB80" s="126">
        <f ca="1">OFFSET(RES!AE$95,$E80,0)</f>
        <v>7.0107205009462366</v>
      </c>
      <c r="AC80" s="126">
        <f ca="1">OFFSET(RES!AF$95,$E80,0)</f>
        <v>7.1333610795054989</v>
      </c>
      <c r="AD80" s="126">
        <f ca="1">OFFSET(RES!AG$95,$E80,0)</f>
        <v>7.2829327095119778</v>
      </c>
      <c r="AE80" s="126">
        <f ca="1">OFFSET(RES!AH$95,$E80,0)</f>
        <v>7.3776905731176479</v>
      </c>
      <c r="AF80" s="126">
        <f ca="1">OFFSET(RES!AI$95,$E80,0)</f>
        <v>7.4621384618592126</v>
      </c>
      <c r="AG80" s="126">
        <f ca="1">OFFSET(RES!AJ$95,$E80,0)</f>
        <v>7.5770517192009246</v>
      </c>
      <c r="AH80" s="126">
        <f ca="1">OFFSET(RES!AK$95,$E80,0)</f>
        <v>7.6662132448409741</v>
      </c>
      <c r="AI80" s="126">
        <f ca="1">OFFSET(RES!AL$95,$E80,0)</f>
        <v>7.7817929510313411</v>
      </c>
      <c r="AJ80" s="126">
        <f ca="1">OFFSET(RES!AM$95,$E80,0)</f>
        <v>8.2474255183044622</v>
      </c>
      <c r="AK80" s="126">
        <f ca="1">OFFSET(RES!AN$95,$E80,0)</f>
        <v>8.6599164284777181</v>
      </c>
      <c r="AL80" s="126">
        <f ca="1">OFFSET(RES!AO$95,$E80,0)</f>
        <v>8.6599164284777181</v>
      </c>
      <c r="AM80" s="126">
        <f ca="1">OFFSET(RES!AP$95,$E80,0)</f>
        <v>8.6599164284777181</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2">
        <f ca="1">OFFSET(RES!R$95,$E81,0)</f>
        <v>4.8071558852299452</v>
      </c>
      <c r="P81" s="126">
        <f ca="1">OFFSET(RES!S$95,$E81,0)</f>
        <v>4.1535639997420351</v>
      </c>
      <c r="Q81" s="126">
        <f ca="1">OFFSET(RES!T$95,$E81,0)</f>
        <v>4.3629076042132429</v>
      </c>
      <c r="R81" s="126">
        <f ca="1">OFFSET(RES!U$95,$E81,0)</f>
        <v>4.5343602749071197</v>
      </c>
      <c r="S81" s="126">
        <f ca="1">OFFSET(RES!V$95,$E81,0)</f>
        <v>4.6605689895409421</v>
      </c>
      <c r="T81" s="202">
        <f ca="1">OFFSET(RES!W$95,$E81,0)</f>
        <v>4.756008879855143</v>
      </c>
      <c r="U81" s="126">
        <f ca="1">OFFSET(RES!X$95,$E81,0)</f>
        <v>4.8474919102373537</v>
      </c>
      <c r="V81" s="126">
        <f ca="1">OFFSET(RES!Y$95,$E81,0)</f>
        <v>4.9286896128569602</v>
      </c>
      <c r="W81" s="126">
        <f ca="1">OFFSET(RES!Z$95,$E81,0)</f>
        <v>5.0184162853444736</v>
      </c>
      <c r="X81" s="126">
        <f ca="1">OFFSET(RES!AA$95,$E81,0)</f>
        <v>5.087977608652861</v>
      </c>
      <c r="Y81" s="204">
        <f ca="1">OFFSET(RES!AB$95,$E81,0)</f>
        <v>5.1714150465590567</v>
      </c>
      <c r="Z81" s="126">
        <f ca="1">OFFSET(RES!AC$95,$E81,0)</f>
        <v>5.2543287163088142</v>
      </c>
      <c r="AA81" s="126">
        <f ca="1">OFFSET(RES!AD$95,$E81,0)</f>
        <v>5.3380494494706614</v>
      </c>
      <c r="AB81" s="126">
        <f ca="1">OFFSET(RES!AE$95,$E81,0)</f>
        <v>5.426179676600392</v>
      </c>
      <c r="AC81" s="126">
        <f ca="1">OFFSET(RES!AF$95,$E81,0)</f>
        <v>5.5211014203519744</v>
      </c>
      <c r="AD81" s="126">
        <f ca="1">OFFSET(RES!AG$95,$E81,0)</f>
        <v>5.6368673446713942</v>
      </c>
      <c r="AE81" s="126">
        <f ca="1">OFFSET(RES!AH$95,$E81,0)</f>
        <v>5.7102083363177965</v>
      </c>
      <c r="AF81" s="126">
        <f ca="1">OFFSET(RES!AI$95,$E81,0)</f>
        <v>5.7755695809372964</v>
      </c>
      <c r="AG81" s="126">
        <f ca="1">OFFSET(RES!AJ$95,$E81,0)</f>
        <v>5.864510508118089</v>
      </c>
      <c r="AH81" s="126">
        <f ca="1">OFFSET(RES!AK$95,$E81,0)</f>
        <v>5.9335200283660319</v>
      </c>
      <c r="AI81" s="126">
        <f ca="1">OFFSET(RES!AL$95,$E81,0)</f>
        <v>6.0229767757392825</v>
      </c>
      <c r="AJ81" s="126">
        <f ca="1">OFFSET(RES!AM$95,$E81,0)</f>
        <v>6.3833685461656833</v>
      </c>
      <c r="AK81" s="126">
        <f ca="1">OFFSET(RES!AN$95,$E81,0)</f>
        <v>6.7026295683762278</v>
      </c>
      <c r="AL81" s="126">
        <f ca="1">OFFSET(RES!AO$95,$E81,0)</f>
        <v>6.7026295683762278</v>
      </c>
      <c r="AM81" s="126">
        <f ca="1">OFFSET(RES!AP$95,$E81,0)</f>
        <v>6.7026295683762278</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2">
        <f ca="1">OFFSET(RES!R$95,$E82,0)</f>
        <v>7.8422077370673984E-2</v>
      </c>
      <c r="P82" s="126">
        <f ca="1">OFFSET(RES!S$95,$E82,0)</f>
        <v>6.7759632749299747E-2</v>
      </c>
      <c r="Q82" s="126">
        <f ca="1">OFFSET(RES!T$95,$E82,0)</f>
        <v>7.1174783149838827E-2</v>
      </c>
      <c r="R82" s="126">
        <f ca="1">OFFSET(RES!U$95,$E82,0)</f>
        <v>7.3971795547101815E-2</v>
      </c>
      <c r="S82" s="126">
        <f ca="1">OFFSET(RES!V$95,$E82,0)</f>
        <v>7.6030715586345249E-2</v>
      </c>
      <c r="T82" s="202">
        <f ca="1">OFFSET(RES!W$95,$E82,0)</f>
        <v>7.7587684954754016E-2</v>
      </c>
      <c r="U82" s="126">
        <f ca="1">OFFSET(RES!X$95,$E82,0)</f>
        <v>7.9080103644312338E-2</v>
      </c>
      <c r="V82" s="126">
        <f ca="1">OFFSET(RES!Y$95,$E82,0)</f>
        <v>8.0404731484387287E-2</v>
      </c>
      <c r="W82" s="126">
        <f ca="1">OFFSET(RES!Z$95,$E82,0)</f>
        <v>8.1868497632193893E-2</v>
      </c>
      <c r="X82" s="126">
        <f ca="1">OFFSET(RES!AA$95,$E82,0)</f>
        <v>8.3003294091625934E-2</v>
      </c>
      <c r="Y82" s="204">
        <f ca="1">OFFSET(RES!AB$95,$E82,0)</f>
        <v>8.4364460104817851E-2</v>
      </c>
      <c r="Z82" s="126">
        <f ca="1">OFFSET(RES!AC$95,$E82,0)</f>
        <v>8.5717081567371262E-2</v>
      </c>
      <c r="AA82" s="126">
        <f ca="1">OFFSET(RES!AD$95,$E82,0)</f>
        <v>8.708286914952991E-2</v>
      </c>
      <c r="AB82" s="126">
        <f ca="1">OFFSET(RES!AE$95,$E82,0)</f>
        <v>8.8520591506713722E-2</v>
      </c>
      <c r="AC82" s="126">
        <f ca="1">OFFSET(RES!AF$95,$E82,0)</f>
        <v>9.0069108032986053E-2</v>
      </c>
      <c r="AD82" s="126">
        <f ca="1">OFFSET(RES!AG$95,$E82,0)</f>
        <v>9.1957668439724527E-2</v>
      </c>
      <c r="AE82" s="126">
        <f ca="1">OFFSET(RES!AH$95,$E82,0)</f>
        <v>9.3154124943040317E-2</v>
      </c>
      <c r="AF82" s="126">
        <f ca="1">OFFSET(RES!AI$95,$E82,0)</f>
        <v>9.4220402947118143E-2</v>
      </c>
      <c r="AG82" s="126">
        <f ca="1">OFFSET(RES!AJ$95,$E82,0)</f>
        <v>9.5671350750625439E-2</v>
      </c>
      <c r="AH82" s="126">
        <f ca="1">OFFSET(RES!AK$95,$E82,0)</f>
        <v>9.6797145308864199E-2</v>
      </c>
      <c r="AI82" s="126">
        <f ca="1">OFFSET(RES!AL$95,$E82,0)</f>
        <v>9.8256508003007059E-2</v>
      </c>
      <c r="AJ82" s="126">
        <f ca="1">OFFSET(RES!AM$95,$E82,0)</f>
        <v>0.10413579962135687</v>
      </c>
      <c r="AK82" s="126">
        <f ca="1">OFFSET(RES!AN$95,$E82,0)</f>
        <v>0.10934410015976101</v>
      </c>
      <c r="AL82" s="126">
        <f ca="1">OFFSET(RES!AO$95,$E82,0)</f>
        <v>0.10934410015976101</v>
      </c>
      <c r="AM82" s="126">
        <f ca="1">OFFSET(RES!AP$95,$E82,0)</f>
        <v>0.10934410015976101</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604</v>
      </c>
      <c r="B84">
        <f>[2]EB_2006!$AI$69/1000</f>
        <v>35.178032837499991</v>
      </c>
      <c r="E84" s="128">
        <f>MATCH(F84,OtherTRA!$D$52:$D$56,0)</f>
        <v>2</v>
      </c>
      <c r="F84" s="4" t="str">
        <f t="shared" si="1"/>
        <v>TAIJET</v>
      </c>
      <c r="G84" s="24">
        <f ca="1">OFFSET(OtherTRA!J$51,$E84,0)</f>
        <v>60.368000000000002</v>
      </c>
      <c r="H84" s="24">
        <f ca="1">OFFSET(OtherTRA!K$51,$E84,0)</f>
        <v>61.96545402402289</v>
      </c>
      <c r="I84" s="24">
        <f ca="1">OFFSET(OtherTRA!L$51,$E84,0)</f>
        <v>63.562908048045777</v>
      </c>
      <c r="J84" s="24">
        <f ca="1">OFFSET(OtherTRA!M$51,$E84,0)</f>
        <v>65.160362072068665</v>
      </c>
      <c r="K84" s="24">
        <f ca="1">OFFSET(OtherTRA!N$51,$E84,0)</f>
        <v>67.04982012364998</v>
      </c>
      <c r="L84" s="24">
        <f ca="1">OFFSET(OtherTRA!O$51,$E84,0)</f>
        <v>68.939278175231294</v>
      </c>
      <c r="M84" s="24">
        <f ca="1">OFFSET(OtherTRA!P$51,$E84,0)</f>
        <v>68.766104038348061</v>
      </c>
      <c r="N84" s="24">
        <f ca="1">OFFSET(OtherTRA!Q$51,$E84,0)</f>
        <v>68.592929901464814</v>
      </c>
      <c r="O84" s="24">
        <f ca="1">OFFSET(OtherTRA!R$51,$E84,0)</f>
        <v>64.92334928945229</v>
      </c>
      <c r="P84" s="24">
        <f ca="1">OFFSET(OtherTRA!S$51,$E84,0)</f>
        <v>67.247392546700468</v>
      </c>
      <c r="Q84" s="24">
        <f ca="1">OFFSET(OtherTRA!T$51,$E84,0)</f>
        <v>68.706676036635443</v>
      </c>
      <c r="R84" s="24">
        <f ca="1">OFFSET(OtherTRA!U$51,$E84,0)</f>
        <v>70.165959526570418</v>
      </c>
      <c r="S84" s="24">
        <f ca="1">OFFSET(OtherTRA!V$51,$E84,0)</f>
        <v>71.625243016505394</v>
      </c>
      <c r="T84" s="24">
        <f ca="1">OFFSET(OtherTRA!W$51,$E84,0)</f>
        <v>73.084526506440369</v>
      </c>
      <c r="U84" s="24">
        <f ca="1">OFFSET(OtherTRA!X$51,$E84,0)</f>
        <v>74.543809996375344</v>
      </c>
      <c r="V84" s="24">
        <f ca="1">OFFSET(OtherTRA!Y$51,$E84,0)</f>
        <v>76.00309348631032</v>
      </c>
      <c r="W84" s="24">
        <f ca="1">OFFSET(OtherTRA!Z$51,$E84,0)</f>
        <v>77.462376976245295</v>
      </c>
      <c r="X84" s="24">
        <f ca="1">OFFSET(OtherTRA!AA$51,$E84,0)</f>
        <v>78.921660466180271</v>
      </c>
      <c r="Y84" s="24">
        <f ca="1">OFFSET(OtherTRA!AB$51,$E84,0)</f>
        <v>80.380943956115189</v>
      </c>
      <c r="Z84" s="24">
        <f ca="1">OFFSET(OtherTRA!AC$51,$E84,0)</f>
        <v>82.357290222123169</v>
      </c>
      <c r="AA84" s="24">
        <f ca="1">OFFSET(OtherTRA!AD$51,$E84,0)</f>
        <v>84.333636488131148</v>
      </c>
      <c r="AB84" s="24">
        <f ca="1">OFFSET(OtherTRA!AE$51,$E84,0)</f>
        <v>86.309982754139128</v>
      </c>
      <c r="AC84" s="24">
        <f ca="1">OFFSET(OtherTRA!AF$51,$E84,0)</f>
        <v>88.286329020147107</v>
      </c>
      <c r="AD84" s="24">
        <f ca="1">OFFSET(OtherTRA!AG$51,$E84,0)</f>
        <v>90.262675286155087</v>
      </c>
      <c r="AE84" s="24">
        <f ca="1">OFFSET(OtherTRA!AH$51,$E84,0)</f>
        <v>92.239021552163067</v>
      </c>
      <c r="AF84" s="24">
        <f ca="1">OFFSET(OtherTRA!AI$51,$E84,0)</f>
        <v>94.215367818171046</v>
      </c>
      <c r="AG84" s="24">
        <f ca="1">OFFSET(OtherTRA!AJ$51,$E84,0)</f>
        <v>96.191714084179026</v>
      </c>
      <c r="AH84" s="24">
        <f ca="1">OFFSET(OtherTRA!AK$51,$E84,0)</f>
        <v>98.168060350187005</v>
      </c>
      <c r="AI84" s="24">
        <f ca="1">OFFSET(OtherTRA!AL$51,$E84,0)</f>
        <v>100.14440661619494</v>
      </c>
      <c r="AJ84" s="24">
        <f ca="1">OFFSET(OtherTRA!AM$51,$E84,0)</f>
        <v>109.5950285002677</v>
      </c>
      <c r="AK84" s="24">
        <f ca="1">OFFSET(OtherTRA!AN$51,$E84,0)</f>
        <v>119.04565038434046</v>
      </c>
      <c r="AL84" s="24">
        <f ca="1">OFFSET(OtherTRA!AO$51,$E84,0)</f>
        <v>119.04565038434046</v>
      </c>
      <c r="AM84" s="24">
        <f ca="1">OFFSET(OtherTRA!AP$51,$E84,0)</f>
        <v>119.04565038434046</v>
      </c>
    </row>
    <row r="85" spans="1:39" s="185" customFormat="1">
      <c r="A85" s="35" t="s">
        <v>605</v>
      </c>
      <c r="B85" s="185">
        <f>[2]EB_2006!$AI$70/1000</f>
        <v>42.764908764899999</v>
      </c>
      <c r="E85" s="128">
        <f>MATCH(F85,OtherTRA!$D$52:$D$56,0)</f>
        <v>3</v>
      </c>
      <c r="F85" s="185" t="str">
        <f t="shared" ref="F85" si="2">A85</f>
        <v>TADJET</v>
      </c>
      <c r="G85" s="24">
        <f ca="1">OFFSET(OtherTRA!J$51,$E85,0)</f>
        <v>20.123000000000001</v>
      </c>
      <c r="H85" s="24">
        <f ca="1">OFFSET(OtherTRA!K$51,$E85,0)</f>
        <v>20.655493495318922</v>
      </c>
      <c r="I85" s="24">
        <f ca="1">OFFSET(OtherTRA!L$51,$E85,0)</f>
        <v>21.187986990637842</v>
      </c>
      <c r="J85" s="24">
        <f ca="1">OFFSET(OtherTRA!M$51,$E85,0)</f>
        <v>21.720480485956763</v>
      </c>
      <c r="K85" s="24">
        <f ca="1">OFFSET(OtherTRA!N$51,$E85,0)</f>
        <v>21.092854272554778</v>
      </c>
      <c r="L85" s="24">
        <f ca="1">OFFSET(OtherTRA!O$51,$E85,0)</f>
        <v>20.465228059152793</v>
      </c>
      <c r="M85" s="24">
        <f ca="1">OFFSET(OtherTRA!P$51,$E85,0)</f>
        <v>21.664958387573815</v>
      </c>
      <c r="N85" s="24">
        <f ca="1">OFFSET(OtherTRA!Q$51,$E85,0)</f>
        <v>22.864688715994838</v>
      </c>
      <c r="O85" s="24">
        <f ca="1">OFFSET(OtherTRA!R$51,$E85,0)</f>
        <v>21.641474916373717</v>
      </c>
      <c r="P85" s="24">
        <f ca="1">OFFSET(OtherTRA!S$51,$E85,0)</f>
        <v>22.416168834767653</v>
      </c>
      <c r="Q85" s="24">
        <f ca="1">OFFSET(OtherTRA!T$51,$E85,0)</f>
        <v>22.902604722455855</v>
      </c>
      <c r="R85" s="24">
        <f ca="1">OFFSET(OtherTRA!U$51,$E85,0)</f>
        <v>23.389040610144058</v>
      </c>
      <c r="S85" s="24">
        <f ca="1">OFFSET(OtherTRA!V$51,$E85,0)</f>
        <v>23.87547649783226</v>
      </c>
      <c r="T85" s="24">
        <f ca="1">OFFSET(OtherTRA!W$51,$E85,0)</f>
        <v>24.361912385520462</v>
      </c>
      <c r="U85" s="24">
        <f ca="1">OFFSET(OtherTRA!X$51,$E85,0)</f>
        <v>24.848348273208664</v>
      </c>
      <c r="V85" s="24">
        <f ca="1">OFFSET(OtherTRA!Y$51,$E85,0)</f>
        <v>25.334784160896866</v>
      </c>
      <c r="W85" s="24">
        <f ca="1">OFFSET(OtherTRA!Z$51,$E85,0)</f>
        <v>25.821220048585069</v>
      </c>
      <c r="X85" s="24">
        <f ca="1">OFFSET(OtherTRA!AA$51,$E85,0)</f>
        <v>26.307655936273271</v>
      </c>
      <c r="Y85" s="24">
        <f ca="1">OFFSET(OtherTRA!AB$51,$E85,0)</f>
        <v>26.794091823961473</v>
      </c>
      <c r="Z85" s="24">
        <f ca="1">OFFSET(OtherTRA!AC$51,$E85,0)</f>
        <v>27.45288482540062</v>
      </c>
      <c r="AA85" s="24">
        <f ca="1">OFFSET(OtherTRA!AD$51,$E85,0)</f>
        <v>28.111677826839767</v>
      </c>
      <c r="AB85" s="24">
        <f ca="1">OFFSET(OtherTRA!AE$51,$E85,0)</f>
        <v>28.770470828278913</v>
      </c>
      <c r="AC85" s="24">
        <f ca="1">OFFSET(OtherTRA!AF$51,$E85,0)</f>
        <v>29.42926382971806</v>
      </c>
      <c r="AD85" s="24">
        <f ca="1">OFFSET(OtherTRA!AG$51,$E85,0)</f>
        <v>30.088056831157207</v>
      </c>
      <c r="AE85" s="24">
        <f ca="1">OFFSET(OtherTRA!AH$51,$E85,0)</f>
        <v>30.746849832596354</v>
      </c>
      <c r="AF85" s="24">
        <f ca="1">OFFSET(OtherTRA!AI$51,$E85,0)</f>
        <v>31.4056428340355</v>
      </c>
      <c r="AG85" s="24">
        <f ca="1">OFFSET(OtherTRA!AJ$51,$E85,0)</f>
        <v>32.064435835474647</v>
      </c>
      <c r="AH85" s="24">
        <f ca="1">OFFSET(OtherTRA!AK$51,$E85,0)</f>
        <v>32.723228836913798</v>
      </c>
      <c r="AI85" s="24">
        <f ca="1">OFFSET(OtherTRA!AL$51,$E85,0)</f>
        <v>33.382021838352955</v>
      </c>
      <c r="AJ85" s="24">
        <f ca="1">OFFSET(OtherTRA!AM$51,$E85,0)</f>
        <v>36.532281316440617</v>
      </c>
      <c r="AK85" s="24">
        <f ca="1">OFFSET(OtherTRA!AN$51,$E85,0)</f>
        <v>39.682540794528286</v>
      </c>
      <c r="AL85" s="24">
        <f ca="1">OFFSET(OtherTRA!AO$51,$E85,0)</f>
        <v>39.682540794528286</v>
      </c>
      <c r="AM85" s="24">
        <f ca="1">OFFSET(OtherTRA!AP$51,$E85,0)</f>
        <v>39.682540794528286</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1.0984488420118992</v>
      </c>
      <c r="I86" s="24">
        <f ca="1">OFFSET(OtherTRA!L$51,$E86,0)</f>
        <v>1.1267665805081735</v>
      </c>
      <c r="J86" s="24">
        <f ca="1">OFFSET(OtherTRA!M$51,$E86,0)</f>
        <v>1.155084319004448</v>
      </c>
      <c r="K86" s="24">
        <f ca="1">OFFSET(OtherTRA!N$51,$E86,0)</f>
        <v>1.1694117490989513</v>
      </c>
      <c r="L86" s="24">
        <f ca="1">OFFSET(OtherTRA!O$51,$E86,0)</f>
        <v>1.1837391791934546</v>
      </c>
      <c r="M86" s="24">
        <f ca="1">OFFSET(OtherTRA!P$51,$E86,0)</f>
        <v>1.1998359605948092</v>
      </c>
      <c r="N86" s="24">
        <f ca="1">OFFSET(OtherTRA!Q$51,$E86,0)</f>
        <v>1.2159327419961641</v>
      </c>
      <c r="O86" s="24">
        <f ca="1">OFFSET(OtherTRA!R$51,$E86,0)</f>
        <v>1.1508828422185915</v>
      </c>
      <c r="P86" s="24">
        <f ca="1">OFFSET(OtherTRA!S$51,$E86,0)</f>
        <v>0</v>
      </c>
      <c r="Q86" s="24">
        <f ca="1">OFFSET(OtherTRA!T$51,$E86,0)</f>
        <v>0.15832182660678421</v>
      </c>
      <c r="R86" s="24">
        <f ca="1">OFFSET(OtherTRA!U$51,$E86,0)</f>
        <v>0.31664365321356841</v>
      </c>
      <c r="S86" s="24">
        <f ca="1">OFFSET(OtherTRA!V$51,$E86,0)</f>
        <v>0.47496547982035264</v>
      </c>
      <c r="T86" s="24">
        <f ca="1">OFFSET(OtherTRA!W$51,$E86,0)</f>
        <v>0.63328730642713682</v>
      </c>
      <c r="U86" s="24">
        <f ca="1">OFFSET(OtherTRA!X$51,$E86,0)</f>
        <v>0.791609133033921</v>
      </c>
      <c r="V86" s="24">
        <f ca="1">OFFSET(OtherTRA!Y$51,$E86,0)</f>
        <v>0.94993095964070517</v>
      </c>
      <c r="W86" s="24">
        <f ca="1">OFFSET(OtherTRA!Z$51,$E86,0)</f>
        <v>1.1082527862474894</v>
      </c>
      <c r="X86" s="24">
        <f ca="1">OFFSET(OtherTRA!AA$51,$E86,0)</f>
        <v>1.2665746128542736</v>
      </c>
      <c r="Y86" s="24">
        <f ca="1">OFFSET(OtherTRA!AB$51,$E86,0)</f>
        <v>1.4248964394610579</v>
      </c>
      <c r="Z86" s="24">
        <f ca="1">OFFSET(OtherTRA!AC$51,$E86,0)</f>
        <v>1.4599307227000604</v>
      </c>
      <c r="AA86" s="24">
        <f ca="1">OFFSET(OtherTRA!AD$51,$E86,0)</f>
        <v>1.4949650059390629</v>
      </c>
      <c r="AB86" s="24">
        <f ca="1">OFFSET(OtherTRA!AE$51,$E86,0)</f>
        <v>1.5299992891780654</v>
      </c>
      <c r="AC86" s="24">
        <f ca="1">OFFSET(OtherTRA!AF$51,$E86,0)</f>
        <v>1.5650335724170679</v>
      </c>
      <c r="AD86" s="24">
        <f ca="1">OFFSET(OtherTRA!AG$51,$E86,0)</f>
        <v>1.6000678556560703</v>
      </c>
      <c r="AE86" s="24">
        <f ca="1">OFFSET(OtherTRA!AH$51,$E86,0)</f>
        <v>1.6351021388950728</v>
      </c>
      <c r="AF86" s="24">
        <f ca="1">OFFSET(OtherTRA!AI$51,$E86,0)</f>
        <v>1.6701364221340753</v>
      </c>
      <c r="AG86" s="24">
        <f ca="1">OFFSET(OtherTRA!AJ$51,$E86,0)</f>
        <v>1.7051707053730778</v>
      </c>
      <c r="AH86" s="24">
        <f ca="1">OFFSET(OtherTRA!AK$51,$E86,0)</f>
        <v>1.7402049886120803</v>
      </c>
      <c r="AI86" s="24">
        <f ca="1">OFFSET(OtherTRA!AL$51,$E86,0)</f>
        <v>1.7752392718510823</v>
      </c>
      <c r="AJ86" s="24">
        <f ca="1">OFFSET(OtherTRA!AM$51,$E86,0)</f>
        <v>1.9427684996822463</v>
      </c>
      <c r="AK86" s="24">
        <f ca="1">OFFSET(OtherTRA!AN$51,$E86,0)</f>
        <v>2.11029772751341</v>
      </c>
      <c r="AL86" s="24">
        <f ca="1">OFFSET(OtherTRA!AO$51,$E86,0)</f>
        <v>2.11029772751341</v>
      </c>
      <c r="AM86" s="24">
        <f ca="1">OFFSET(OtherTRA!AP$51,$E86,0)</f>
        <v>2.11029772751341</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45.207927176491495</v>
      </c>
      <c r="P87" s="24">
        <f ca="1">OFFSET(FTRA!S$136,$E87,0)</f>
        <v>47.365670769943996</v>
      </c>
      <c r="Q87" s="24">
        <f ca="1">OFFSET(FTRA!T$136,$E87,0)</f>
        <v>48.115250449039635</v>
      </c>
      <c r="R87" s="24">
        <f ca="1">OFFSET(FTRA!U$136,$E87,0)</f>
        <v>48.864830128135274</v>
      </c>
      <c r="S87" s="24">
        <f ca="1">OFFSET(FTRA!V$136,$E87,0)</f>
        <v>49.614409807230913</v>
      </c>
      <c r="T87" s="24">
        <f ca="1">OFFSET(FTRA!W$136,$E87,0)</f>
        <v>50.363989486326552</v>
      </c>
      <c r="U87" s="24">
        <f ca="1">OFFSET(FTRA!X$136,$E87,0)</f>
        <v>51.113569165422192</v>
      </c>
      <c r="V87" s="24">
        <f ca="1">OFFSET(FTRA!Y$136,$E87,0)</f>
        <v>51.863148844517831</v>
      </c>
      <c r="W87" s="24">
        <f ca="1">OFFSET(FTRA!Z$136,$E87,0)</f>
        <v>52.61272852361347</v>
      </c>
      <c r="X87" s="24">
        <f ca="1">OFFSET(FTRA!AA$136,$E87,0)</f>
        <v>53.362308202709109</v>
      </c>
      <c r="Y87" s="24">
        <f ca="1">OFFSET(FTRA!AB$136,$E87,0)</f>
        <v>54.111887881804748</v>
      </c>
      <c r="Z87" s="24">
        <f ca="1">OFFSET(FTRA!AC$136,$E87,0)</f>
        <v>55.66859655092555</v>
      </c>
      <c r="AA87" s="24">
        <f ca="1">OFFSET(FTRA!AD$136,$E87,0)</f>
        <v>57.225305220046351</v>
      </c>
      <c r="AB87" s="24">
        <f ca="1">OFFSET(FTRA!AE$136,$E87,0)</f>
        <v>58.782013889167153</v>
      </c>
      <c r="AC87" s="24">
        <f ca="1">OFFSET(FTRA!AF$136,$E87,0)</f>
        <v>60.338722558287955</v>
      </c>
      <c r="AD87" s="24">
        <f ca="1">OFFSET(FTRA!AG$136,$E87,0)</f>
        <v>61.895431227408757</v>
      </c>
      <c r="AE87" s="24">
        <f ca="1">OFFSET(FTRA!AH$136,$E87,0)</f>
        <v>63.452139896529559</v>
      </c>
      <c r="AF87" s="24">
        <f ca="1">OFFSET(FTRA!AI$136,$E87,0)</f>
        <v>65.008848565650368</v>
      </c>
      <c r="AG87" s="24">
        <f ca="1">OFFSET(FTRA!AJ$136,$E87,0)</f>
        <v>66.565557234771177</v>
      </c>
      <c r="AH87" s="24">
        <f ca="1">OFFSET(FTRA!AK$136,$E87,0)</f>
        <v>68.122265903891986</v>
      </c>
      <c r="AI87" s="24">
        <f ca="1">OFFSET(FTRA!AL$136,$E87,0)</f>
        <v>69.678974573012766</v>
      </c>
      <c r="AJ87" s="24">
        <f ca="1">OFFSET(FTRA!AM$136,$E87,0)</f>
        <v>75.487896679191309</v>
      </c>
      <c r="AK87" s="24">
        <f ca="1">OFFSET(FTRA!AN$136,$E87,0)</f>
        <v>81.296818785369823</v>
      </c>
      <c r="AL87" s="24">
        <f ca="1">OFFSET(FTRA!AO$136,$E87,0)</f>
        <v>81.296818785369823</v>
      </c>
      <c r="AM87" s="24">
        <f ca="1">OFFSET(FTRA!AP$136,$E87,0)</f>
        <v>81.296818785369823</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3.5587836419516132</v>
      </c>
      <c r="P88" s="24">
        <f ca="1">OFFSET(FTRA!S$136,$E88,0)</f>
        <v>3.6346616463672552</v>
      </c>
      <c r="Q88" s="24">
        <f ca="1">OFFSET(FTRA!T$136,$E88,0)</f>
        <v>3.7041110750000645</v>
      </c>
      <c r="R88" s="24">
        <f ca="1">OFFSET(FTRA!U$136,$E88,0)</f>
        <v>3.7735605036328739</v>
      </c>
      <c r="S88" s="24">
        <f ca="1">OFFSET(FTRA!V$136,$E88,0)</f>
        <v>3.8430099322656832</v>
      </c>
      <c r="T88" s="24">
        <f ca="1">OFFSET(FTRA!W$136,$E88,0)</f>
        <v>3.9124593608984926</v>
      </c>
      <c r="U88" s="24">
        <f ca="1">OFFSET(FTRA!X$136,$E88,0)</f>
        <v>3.9819087895313019</v>
      </c>
      <c r="V88" s="24">
        <f ca="1">OFFSET(FTRA!Y$136,$E88,0)</f>
        <v>4.0513582181641112</v>
      </c>
      <c r="W88" s="24">
        <f ca="1">OFFSET(FTRA!Z$136,$E88,0)</f>
        <v>4.120807646796921</v>
      </c>
      <c r="X88" s="24">
        <f ca="1">OFFSET(FTRA!AA$136,$E88,0)</f>
        <v>4.1902570754297308</v>
      </c>
      <c r="Y88" s="24">
        <f ca="1">OFFSET(FTRA!AB$136,$E88,0)</f>
        <v>4.2597065040625406</v>
      </c>
      <c r="Z88" s="24">
        <f ca="1">OFFSET(FTRA!AC$136,$E88,0)</f>
        <v>4.3822511481760227</v>
      </c>
      <c r="AA88" s="24">
        <f ca="1">OFFSET(FTRA!AD$136,$E88,0)</f>
        <v>4.5047957922895048</v>
      </c>
      <c r="AB88" s="24">
        <f ca="1">OFFSET(FTRA!AE$136,$E88,0)</f>
        <v>4.6273404364029869</v>
      </c>
      <c r="AC88" s="24">
        <f ca="1">OFFSET(FTRA!AF$136,$E88,0)</f>
        <v>4.749885080516469</v>
      </c>
      <c r="AD88" s="24">
        <f ca="1">OFFSET(FTRA!AG$136,$E88,0)</f>
        <v>4.8724297246299511</v>
      </c>
      <c r="AE88" s="24">
        <f ca="1">OFFSET(FTRA!AH$136,$E88,0)</f>
        <v>4.9949743687434331</v>
      </c>
      <c r="AF88" s="24">
        <f ca="1">OFFSET(FTRA!AI$136,$E88,0)</f>
        <v>5.1175190128569152</v>
      </c>
      <c r="AG88" s="24">
        <f ca="1">OFFSET(FTRA!AJ$136,$E88,0)</f>
        <v>5.2400636569703973</v>
      </c>
      <c r="AH88" s="24">
        <f ca="1">OFFSET(FTRA!AK$136,$E88,0)</f>
        <v>5.3626083010838794</v>
      </c>
      <c r="AI88" s="24">
        <f ca="1">OFFSET(FTRA!AL$136,$E88,0)</f>
        <v>5.4851529451973651</v>
      </c>
      <c r="AJ88" s="24">
        <f ca="1">OFFSET(FTRA!AM$136,$E88,0)</f>
        <v>5.942433299771757</v>
      </c>
      <c r="AK88" s="24">
        <f ca="1">OFFSET(FTRA!AN$136,$E88,0)</f>
        <v>6.3997136543461455</v>
      </c>
      <c r="AL88" s="24">
        <f ca="1">OFFSET(FTRA!AO$136,$E88,0)</f>
        <v>6.3997136543461455</v>
      </c>
      <c r="AM88" s="24">
        <f ca="1">OFFSET(FTRA!AP$136,$E88,0)</f>
        <v>6.3997136543461455</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0.97755703599805133</v>
      </c>
      <c r="P89" s="24">
        <f ca="1">OFFSET(FTRA!S$136,$E89,0)</f>
        <v>0.99839985325156799</v>
      </c>
      <c r="Q89" s="24">
        <f ca="1">OFFSET(FTRA!T$136,$E89,0)</f>
        <v>1.0174768144935322</v>
      </c>
      <c r="R89" s="24">
        <f ca="1">OFFSET(FTRA!U$136,$E89,0)</f>
        <v>1.0365537757354966</v>
      </c>
      <c r="S89" s="24">
        <f ca="1">OFFSET(FTRA!V$136,$E89,0)</f>
        <v>1.0556307369774609</v>
      </c>
      <c r="T89" s="24">
        <f ca="1">OFFSET(FTRA!W$136,$E89,0)</f>
        <v>1.0747076982194252</v>
      </c>
      <c r="U89" s="24">
        <f ca="1">OFFSET(FTRA!X$136,$E89,0)</f>
        <v>1.0937846594613896</v>
      </c>
      <c r="V89" s="24">
        <f ca="1">OFFSET(FTRA!Y$136,$E89,0)</f>
        <v>1.1128616207033539</v>
      </c>
      <c r="W89" s="24">
        <f ca="1">OFFSET(FTRA!Z$136,$E89,0)</f>
        <v>1.1319385819453183</v>
      </c>
      <c r="X89" s="24">
        <f ca="1">OFFSET(FTRA!AA$136,$E89,0)</f>
        <v>1.1510155431872826</v>
      </c>
      <c r="Y89" s="24">
        <f ca="1">OFFSET(FTRA!AB$136,$E89,0)</f>
        <v>1.1700925044292463</v>
      </c>
      <c r="Z89" s="24">
        <f ca="1">OFFSET(FTRA!AC$136,$E89,0)</f>
        <v>1.2037541121945661</v>
      </c>
      <c r="AA89" s="24">
        <f ca="1">OFFSET(FTRA!AD$136,$E89,0)</f>
        <v>1.2374157199598859</v>
      </c>
      <c r="AB89" s="24">
        <f ca="1">OFFSET(FTRA!AE$136,$E89,0)</f>
        <v>1.2710773277252057</v>
      </c>
      <c r="AC89" s="24">
        <f ca="1">OFFSET(FTRA!AF$136,$E89,0)</f>
        <v>1.3047389354905254</v>
      </c>
      <c r="AD89" s="24">
        <f ca="1">OFFSET(FTRA!AG$136,$E89,0)</f>
        <v>1.3384005432558452</v>
      </c>
      <c r="AE89" s="24">
        <f ca="1">OFFSET(FTRA!AH$136,$E89,0)</f>
        <v>1.372062151021165</v>
      </c>
      <c r="AF89" s="24">
        <f ca="1">OFFSET(FTRA!AI$136,$E89,0)</f>
        <v>1.4057237587864848</v>
      </c>
      <c r="AG89" s="24">
        <f ca="1">OFFSET(FTRA!AJ$136,$E89,0)</f>
        <v>1.4393853665518046</v>
      </c>
      <c r="AH89" s="24">
        <f ca="1">OFFSET(FTRA!AK$136,$E89,0)</f>
        <v>1.4730469743171244</v>
      </c>
      <c r="AI89" s="24">
        <f ca="1">OFFSET(FTRA!AL$136,$E89,0)</f>
        <v>1.5067085820824451</v>
      </c>
      <c r="AJ89" s="24">
        <f ca="1">OFFSET(FTRA!AM$136,$E89,0)</f>
        <v>1.6323182490395345</v>
      </c>
      <c r="AK89" s="24">
        <f ca="1">OFFSET(FTRA!AN$136,$E89,0)</f>
        <v>1.7579279159966237</v>
      </c>
      <c r="AL89" s="24">
        <f ca="1">OFFSET(FTRA!AO$136,$E89,0)</f>
        <v>1.7579279159966237</v>
      </c>
      <c r="AM89" s="24">
        <f ca="1">OFFSET(FTRA!AP$136,$E89,0)</f>
        <v>1.7579279159966237</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3.2155985052523919</v>
      </c>
      <c r="P90" s="24">
        <f ca="1">OFFSET(FTRA!S$136,$E90,0)</f>
        <v>3.2841593457328964</v>
      </c>
      <c r="Q90" s="24">
        <f ca="1">OFFSET(FTRA!T$136,$E90,0)</f>
        <v>3.3469115390018942</v>
      </c>
      <c r="R90" s="24">
        <f ca="1">OFFSET(FTRA!U$136,$E90,0)</f>
        <v>3.409663732270892</v>
      </c>
      <c r="S90" s="24">
        <f ca="1">OFFSET(FTRA!V$136,$E90,0)</f>
        <v>3.4724159255398899</v>
      </c>
      <c r="T90" s="24">
        <f ca="1">OFFSET(FTRA!W$136,$E90,0)</f>
        <v>3.5351681188088877</v>
      </c>
      <c r="U90" s="24">
        <f ca="1">OFFSET(FTRA!X$136,$E90,0)</f>
        <v>3.5979203120778855</v>
      </c>
      <c r="V90" s="24">
        <f ca="1">OFFSET(FTRA!Y$136,$E90,0)</f>
        <v>3.6606725053468834</v>
      </c>
      <c r="W90" s="24">
        <f ca="1">OFFSET(FTRA!Z$136,$E90,0)</f>
        <v>3.7234246986158812</v>
      </c>
      <c r="X90" s="24">
        <f ca="1">OFFSET(FTRA!AA$136,$E90,0)</f>
        <v>3.786176891884879</v>
      </c>
      <c r="Y90" s="24">
        <f ca="1">OFFSET(FTRA!AB$136,$E90,0)</f>
        <v>3.8489290851538751</v>
      </c>
      <c r="Z90" s="24">
        <f ca="1">OFFSET(FTRA!AC$136,$E90,0)</f>
        <v>3.9596563487595668</v>
      </c>
      <c r="AA90" s="24">
        <f ca="1">OFFSET(FTRA!AD$136,$E90,0)</f>
        <v>4.0703836123652586</v>
      </c>
      <c r="AB90" s="24">
        <f ca="1">OFFSET(FTRA!AE$136,$E90,0)</f>
        <v>4.1811108759709503</v>
      </c>
      <c r="AC90" s="24">
        <f ca="1">OFFSET(FTRA!AF$136,$E90,0)</f>
        <v>4.2918381395766421</v>
      </c>
      <c r="AD90" s="24">
        <f ca="1">OFFSET(FTRA!AG$136,$E90,0)</f>
        <v>4.4025654031823338</v>
      </c>
      <c r="AE90" s="24">
        <f ca="1">OFFSET(FTRA!AH$136,$E90,0)</f>
        <v>4.5132926667880255</v>
      </c>
      <c r="AF90" s="24">
        <f ca="1">OFFSET(FTRA!AI$136,$E90,0)</f>
        <v>4.6240199303937173</v>
      </c>
      <c r="AG90" s="24">
        <f ca="1">OFFSET(FTRA!AJ$136,$E90,0)</f>
        <v>4.734747193999409</v>
      </c>
      <c r="AH90" s="24">
        <f ca="1">OFFSET(FTRA!AK$136,$E90,0)</f>
        <v>4.8454744576051008</v>
      </c>
      <c r="AI90" s="24">
        <f ca="1">OFFSET(FTRA!AL$136,$E90,0)</f>
        <v>4.9562017212107934</v>
      </c>
      <c r="AJ90" s="24">
        <f ca="1">OFFSET(FTRA!AM$136,$E90,0)</f>
        <v>5.3693850368012619</v>
      </c>
      <c r="AK90" s="24">
        <f ca="1">OFFSET(FTRA!AN$136,$E90,0)</f>
        <v>5.7825683523917331</v>
      </c>
      <c r="AL90" s="24">
        <f ca="1">OFFSET(FTRA!AO$136,$E90,0)</f>
        <v>5.7825683523917331</v>
      </c>
      <c r="AM90" s="24">
        <f ca="1">OFFSET(FTRA!AP$136,$E90,0)</f>
        <v>5.7825683523917331</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0.58321610806251878</v>
      </c>
      <c r="P91" s="24">
        <f ca="1">OFFSET(FTRA!S$136,$E91,0)</f>
        <v>0.59565105181722611</v>
      </c>
      <c r="Q91" s="24">
        <f ca="1">OFFSET(FTRA!T$136,$E91,0)</f>
        <v>0.60703247579504926</v>
      </c>
      <c r="R91" s="24">
        <f ca="1">OFFSET(FTRA!U$136,$E91,0)</f>
        <v>0.61841389977287242</v>
      </c>
      <c r="S91" s="24">
        <f ca="1">OFFSET(FTRA!V$136,$E91,0)</f>
        <v>0.62979532375069558</v>
      </c>
      <c r="T91" s="24">
        <f ca="1">OFFSET(FTRA!W$136,$E91,0)</f>
        <v>0.64117674772851874</v>
      </c>
      <c r="U91" s="24">
        <f ca="1">OFFSET(FTRA!X$136,$E91,0)</f>
        <v>0.65255817170634189</v>
      </c>
      <c r="V91" s="24">
        <f ca="1">OFFSET(FTRA!Y$136,$E91,0)</f>
        <v>0.66393959568416505</v>
      </c>
      <c r="W91" s="24">
        <f ca="1">OFFSET(FTRA!Z$136,$E91,0)</f>
        <v>0.67532101966198821</v>
      </c>
      <c r="X91" s="24">
        <f ca="1">OFFSET(FTRA!AA$136,$E91,0)</f>
        <v>0.68670244363981137</v>
      </c>
      <c r="Y91" s="24">
        <f ca="1">OFFSET(FTRA!AB$136,$E91,0)</f>
        <v>0.69808386761763419</v>
      </c>
      <c r="Z91" s="24">
        <f ca="1">OFFSET(FTRA!AC$136,$E91,0)</f>
        <v>0.71816657496777192</v>
      </c>
      <c r="AA91" s="24">
        <f ca="1">OFFSET(FTRA!AD$136,$E91,0)</f>
        <v>0.73824928231790965</v>
      </c>
      <c r="AB91" s="24">
        <f ca="1">OFFSET(FTRA!AE$136,$E91,0)</f>
        <v>0.75833198966804738</v>
      </c>
      <c r="AC91" s="24">
        <f ca="1">OFFSET(FTRA!AF$136,$E91,0)</f>
        <v>0.77841469701818511</v>
      </c>
      <c r="AD91" s="24">
        <f ca="1">OFFSET(FTRA!AG$136,$E91,0)</f>
        <v>0.79849740436832284</v>
      </c>
      <c r="AE91" s="24">
        <f ca="1">OFFSET(FTRA!AH$136,$E91,0)</f>
        <v>0.81858011171846057</v>
      </c>
      <c r="AF91" s="24">
        <f ca="1">OFFSET(FTRA!AI$136,$E91,0)</f>
        <v>0.8386628190685983</v>
      </c>
      <c r="AG91" s="24">
        <f ca="1">OFFSET(FTRA!AJ$136,$E91,0)</f>
        <v>0.85874552641873603</v>
      </c>
      <c r="AH91" s="24">
        <f ca="1">OFFSET(FTRA!AK$136,$E91,0)</f>
        <v>0.87882823376887376</v>
      </c>
      <c r="AI91" s="24">
        <f ca="1">OFFSET(FTRA!AL$136,$E91,0)</f>
        <v>0.89891094111901149</v>
      </c>
      <c r="AJ91" s="24">
        <f ca="1">OFFSET(FTRA!AM$136,$E91,0)</f>
        <v>0.97385038546861857</v>
      </c>
      <c r="AK91" s="24">
        <f ca="1">OFFSET(FTRA!AN$136,$E91,0)</f>
        <v>1.0487898298182257</v>
      </c>
      <c r="AL91" s="24">
        <f ca="1">OFFSET(FTRA!AO$136,$E91,0)</f>
        <v>1.0487898298182257</v>
      </c>
      <c r="AM91" s="24">
        <f ca="1">OFFSET(FTRA!AP$136,$E91,0)</f>
        <v>1.0487898298182257</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0.29042350907159797</v>
      </c>
      <c r="P92" s="24">
        <f ca="1">OFFSET(FTRA!S$136,$E92,0)</f>
        <v>0.2966157248736398</v>
      </c>
      <c r="Q92" s="24">
        <f ca="1">OFFSET(FTRA!T$136,$E92,0)</f>
        <v>0.30228332054559726</v>
      </c>
      <c r="R92" s="24">
        <f ca="1">OFFSET(FTRA!U$136,$E92,0)</f>
        <v>0.30795091621755472</v>
      </c>
      <c r="S92" s="24">
        <f ca="1">OFFSET(FTRA!V$136,$E92,0)</f>
        <v>0.31361851188951217</v>
      </c>
      <c r="T92" s="24">
        <f ca="1">OFFSET(FTRA!W$136,$E92,0)</f>
        <v>0.31928610756146963</v>
      </c>
      <c r="U92" s="24">
        <f ca="1">OFFSET(FTRA!X$136,$E92,0)</f>
        <v>0.32495370323342709</v>
      </c>
      <c r="V92" s="24">
        <f ca="1">OFFSET(FTRA!Y$136,$E92,0)</f>
        <v>0.33062129890538455</v>
      </c>
      <c r="W92" s="24">
        <f ca="1">OFFSET(FTRA!Z$136,$E92,0)</f>
        <v>0.33628889457734201</v>
      </c>
      <c r="X92" s="24">
        <f ca="1">OFFSET(FTRA!AA$136,$E92,0)</f>
        <v>0.34195649024929947</v>
      </c>
      <c r="Y92" s="24">
        <f ca="1">OFFSET(FTRA!AB$136,$E92,0)</f>
        <v>0.3476240859212571</v>
      </c>
      <c r="Z92" s="24">
        <f ca="1">OFFSET(FTRA!AC$136,$E92,0)</f>
        <v>0.35762465047984049</v>
      </c>
      <c r="AA92" s="24">
        <f ca="1">OFFSET(FTRA!AD$136,$E92,0)</f>
        <v>0.36762521503842388</v>
      </c>
      <c r="AB92" s="24">
        <f ca="1">OFFSET(FTRA!AE$136,$E92,0)</f>
        <v>0.37762577959700727</v>
      </c>
      <c r="AC92" s="24">
        <f ca="1">OFFSET(FTRA!AF$136,$E92,0)</f>
        <v>0.38762634415559066</v>
      </c>
      <c r="AD92" s="24">
        <f ca="1">OFFSET(FTRA!AG$136,$E92,0)</f>
        <v>0.39762690871417405</v>
      </c>
      <c r="AE92" s="24">
        <f ca="1">OFFSET(FTRA!AH$136,$E92,0)</f>
        <v>0.40762747327275745</v>
      </c>
      <c r="AF92" s="24">
        <f ca="1">OFFSET(FTRA!AI$136,$E92,0)</f>
        <v>0.41762803783134084</v>
      </c>
      <c r="AG92" s="24">
        <f ca="1">OFFSET(FTRA!AJ$136,$E92,0)</f>
        <v>0.42762860238992423</v>
      </c>
      <c r="AH92" s="24">
        <f ca="1">OFFSET(FTRA!AK$136,$E92,0)</f>
        <v>0.43762916694850762</v>
      </c>
      <c r="AI92" s="24">
        <f ca="1">OFFSET(FTRA!AL$136,$E92,0)</f>
        <v>0.44762973150709112</v>
      </c>
      <c r="AJ92" s="24">
        <f ca="1">OFFSET(FTRA!AM$136,$E92,0)</f>
        <v>0.48494724742445944</v>
      </c>
      <c r="AK92" s="24">
        <f ca="1">OFFSET(FTRA!AN$136,$E92,0)</f>
        <v>0.5222647633418277</v>
      </c>
      <c r="AL92" s="24">
        <f ca="1">OFFSET(FTRA!AO$136,$E92,0)</f>
        <v>0.5222647633418277</v>
      </c>
      <c r="AM92" s="24">
        <f ca="1">OFFSET(FTRA!AP$136,$E92,0)</f>
        <v>0.5222647633418277</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6.4930645697790714</v>
      </c>
      <c r="P93" s="24">
        <f ca="1">OFFSET(FTRA!S$136,$E93,0)</f>
        <v>6.6315053494569725</v>
      </c>
      <c r="Q93" s="24">
        <f ca="1">OFFSET(FTRA!T$136,$E93,0)</f>
        <v>6.7582170773438079</v>
      </c>
      <c r="R93" s="24">
        <f ca="1">OFFSET(FTRA!U$136,$E93,0)</f>
        <v>6.8849288052306434</v>
      </c>
      <c r="S93" s="24">
        <f ca="1">OFFSET(FTRA!V$136,$E93,0)</f>
        <v>7.0116405331174789</v>
      </c>
      <c r="T93" s="24">
        <f ca="1">OFFSET(FTRA!W$136,$E93,0)</f>
        <v>7.1383522610043144</v>
      </c>
      <c r="U93" s="24">
        <f ca="1">OFFSET(FTRA!X$136,$E93,0)</f>
        <v>7.2650639888911499</v>
      </c>
      <c r="V93" s="24">
        <f ca="1">OFFSET(FTRA!Y$136,$E93,0)</f>
        <v>7.3917757167779854</v>
      </c>
      <c r="W93" s="24">
        <f ca="1">OFFSET(FTRA!Z$136,$E93,0)</f>
        <v>7.5184874446648209</v>
      </c>
      <c r="X93" s="24">
        <f ca="1">OFFSET(FTRA!AA$136,$E93,0)</f>
        <v>7.6451991725516564</v>
      </c>
      <c r="Y93" s="24">
        <f ca="1">OFFSET(FTRA!AB$136,$E93,0)</f>
        <v>7.7719109004384945</v>
      </c>
      <c r="Z93" s="24">
        <f ca="1">OFFSET(FTRA!AC$136,$E93,0)</f>
        <v>7.9954958010572597</v>
      </c>
      <c r="AA93" s="24">
        <f ca="1">OFFSET(FTRA!AD$136,$E93,0)</f>
        <v>8.2190807016760239</v>
      </c>
      <c r="AB93" s="24">
        <f ca="1">OFFSET(FTRA!AE$136,$E93,0)</f>
        <v>8.4426656022947881</v>
      </c>
      <c r="AC93" s="24">
        <f ca="1">OFFSET(FTRA!AF$136,$E93,0)</f>
        <v>8.6662505029135524</v>
      </c>
      <c r="AD93" s="24">
        <f ca="1">OFFSET(FTRA!AG$136,$E93,0)</f>
        <v>8.8898354035323166</v>
      </c>
      <c r="AE93" s="24">
        <f ca="1">OFFSET(FTRA!AH$136,$E93,0)</f>
        <v>9.1134203041510808</v>
      </c>
      <c r="AF93" s="24">
        <f ca="1">OFFSET(FTRA!AI$136,$E93,0)</f>
        <v>9.3370052047698451</v>
      </c>
      <c r="AG93" s="24">
        <f ca="1">OFFSET(FTRA!AJ$136,$E93,0)</f>
        <v>9.5605901053886093</v>
      </c>
      <c r="AH93" s="24">
        <f ca="1">OFFSET(FTRA!AK$136,$E93,0)</f>
        <v>9.7841750060073736</v>
      </c>
      <c r="AI93" s="24">
        <f ca="1">OFFSET(FTRA!AL$136,$E93,0)</f>
        <v>10.007759906626143</v>
      </c>
      <c r="AJ93" s="24">
        <f ca="1">OFFSET(FTRA!AM$136,$E93,0)</f>
        <v>10.842076113360958</v>
      </c>
      <c r="AK93" s="24">
        <f ca="1">OFFSET(FTRA!AN$136,$E93,0)</f>
        <v>11.676392320095777</v>
      </c>
      <c r="AL93" s="24">
        <f ca="1">OFFSET(FTRA!AO$136,$E93,0)</f>
        <v>11.676392320095777</v>
      </c>
      <c r="AM93" s="24">
        <f ca="1">OFFSET(FTRA!AP$136,$E93,0)</f>
        <v>11.676392320095777</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2.1696444555447534</v>
      </c>
      <c r="P94" s="24">
        <f ca="1">OFFSET(FTRA!S$136,$E94,0)</f>
        <v>2.2159041633947978</v>
      </c>
      <c r="Q94" s="24">
        <f ca="1">OFFSET(FTRA!T$136,$E94,0)</f>
        <v>2.258244632199272</v>
      </c>
      <c r="R94" s="24">
        <f ca="1">OFFSET(FTRA!U$136,$E94,0)</f>
        <v>2.3005851010037461</v>
      </c>
      <c r="S94" s="24">
        <f ca="1">OFFSET(FTRA!V$136,$E94,0)</f>
        <v>2.3429255698082203</v>
      </c>
      <c r="T94" s="24">
        <f ca="1">OFFSET(FTRA!W$136,$E94,0)</f>
        <v>2.3852660386126945</v>
      </c>
      <c r="U94" s="24">
        <f ca="1">OFFSET(FTRA!X$136,$E94,0)</f>
        <v>2.4276065074171687</v>
      </c>
      <c r="V94" s="24">
        <f ca="1">OFFSET(FTRA!Y$136,$E94,0)</f>
        <v>2.4699469762216428</v>
      </c>
      <c r="W94" s="24">
        <f ca="1">OFFSET(FTRA!Z$136,$E94,0)</f>
        <v>2.512287445026117</v>
      </c>
      <c r="X94" s="24">
        <f ca="1">OFFSET(FTRA!AA$136,$E94,0)</f>
        <v>2.5546279138305912</v>
      </c>
      <c r="Y94" s="24">
        <f ca="1">OFFSET(FTRA!AB$136,$E94,0)</f>
        <v>2.5969683826350671</v>
      </c>
      <c r="Z94" s="24">
        <f ca="1">OFFSET(FTRA!AC$136,$E94,0)</f>
        <v>2.6716788271035923</v>
      </c>
      <c r="AA94" s="24">
        <f ca="1">OFFSET(FTRA!AD$136,$E94,0)</f>
        <v>2.7463892715721174</v>
      </c>
      <c r="AB94" s="24">
        <f ca="1">OFFSET(FTRA!AE$136,$E94,0)</f>
        <v>2.8210997160406426</v>
      </c>
      <c r="AC94" s="24">
        <f ca="1">OFFSET(FTRA!AF$136,$E94,0)</f>
        <v>2.8958101605091677</v>
      </c>
      <c r="AD94" s="24">
        <f ca="1">OFFSET(FTRA!AG$136,$E94,0)</f>
        <v>2.9705206049776929</v>
      </c>
      <c r="AE94" s="24">
        <f ca="1">OFFSET(FTRA!AH$136,$E94,0)</f>
        <v>3.045231049446218</v>
      </c>
      <c r="AF94" s="24">
        <f ca="1">OFFSET(FTRA!AI$136,$E94,0)</f>
        <v>3.1199414939147432</v>
      </c>
      <c r="AG94" s="24">
        <f ca="1">OFFSET(FTRA!AJ$136,$E94,0)</f>
        <v>3.1946519383832683</v>
      </c>
      <c r="AH94" s="24">
        <f ca="1">OFFSET(FTRA!AK$136,$E94,0)</f>
        <v>3.2693623828517935</v>
      </c>
      <c r="AI94" s="24">
        <f ca="1">OFFSET(FTRA!AL$136,$E94,0)</f>
        <v>3.3440728273203191</v>
      </c>
      <c r="AJ94" s="24">
        <f ca="1">OFFSET(FTRA!AM$136,$E94,0)</f>
        <v>3.6228579083340628</v>
      </c>
      <c r="AK94" s="24">
        <f ca="1">OFFSET(FTRA!AN$136,$E94,0)</f>
        <v>3.9016429893478062</v>
      </c>
      <c r="AL94" s="24">
        <f ca="1">OFFSET(FTRA!AO$136,$E94,0)</f>
        <v>3.9016429893478062</v>
      </c>
      <c r="AM94" s="24">
        <f ca="1">OFFSET(FTRA!AP$136,$E94,0)</f>
        <v>3.9016429893478062</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0.11911121933463797</v>
      </c>
      <c r="P95" s="24">
        <f ca="1">OFFSET(FTRA!S$136,$E95,0)</f>
        <v>0.12165082908221728</v>
      </c>
      <c r="Q95" s="24">
        <f ca="1">OFFSET(FTRA!T$136,$E95,0)</f>
        <v>0.12397527669095458</v>
      </c>
      <c r="R95" s="24">
        <f ca="1">OFFSET(FTRA!U$136,$E95,0)</f>
        <v>0.12629972429969188</v>
      </c>
      <c r="S95" s="24">
        <f ca="1">OFFSET(FTRA!V$136,$E95,0)</f>
        <v>0.12862417190842917</v>
      </c>
      <c r="T95" s="24">
        <f ca="1">OFFSET(FTRA!W$136,$E95,0)</f>
        <v>0.13094861951716646</v>
      </c>
      <c r="U95" s="24">
        <f ca="1">OFFSET(FTRA!X$136,$E95,0)</f>
        <v>0.13327306712590375</v>
      </c>
      <c r="V95" s="24">
        <f ca="1">OFFSET(FTRA!Y$136,$E95,0)</f>
        <v>0.13559751473464104</v>
      </c>
      <c r="W95" s="24">
        <f ca="1">OFFSET(FTRA!Z$136,$E95,0)</f>
        <v>0.13792196234337833</v>
      </c>
      <c r="X95" s="24">
        <f ca="1">OFFSET(FTRA!AA$136,$E95,0)</f>
        <v>0.14024640995211562</v>
      </c>
      <c r="Y95" s="24">
        <f ca="1">OFFSET(FTRA!AB$136,$E95,0)</f>
        <v>0.14257085756085297</v>
      </c>
      <c r="Z95" s="24">
        <f ca="1">OFFSET(FTRA!AC$136,$E95,0)</f>
        <v>0.146672383096494</v>
      </c>
      <c r="AA95" s="24">
        <f ca="1">OFFSET(FTRA!AD$136,$E95,0)</f>
        <v>0.15077390863213502</v>
      </c>
      <c r="AB95" s="24">
        <f ca="1">OFFSET(FTRA!AE$136,$E95,0)</f>
        <v>0.15487543416777605</v>
      </c>
      <c r="AC95" s="24">
        <f ca="1">OFFSET(FTRA!AF$136,$E95,0)</f>
        <v>0.15897695970341708</v>
      </c>
      <c r="AD95" s="24">
        <f ca="1">OFFSET(FTRA!AG$136,$E95,0)</f>
        <v>0.1630784852390581</v>
      </c>
      <c r="AE95" s="24">
        <f ca="1">OFFSET(FTRA!AH$136,$E95,0)</f>
        <v>0.16718001077469913</v>
      </c>
      <c r="AF95" s="24">
        <f ca="1">OFFSET(FTRA!AI$136,$E95,0)</f>
        <v>0.17128153631034015</v>
      </c>
      <c r="AG95" s="24">
        <f ca="1">OFFSET(FTRA!AJ$136,$E95,0)</f>
        <v>0.17538306184598118</v>
      </c>
      <c r="AH95" s="24">
        <f ca="1">OFFSET(FTRA!AK$136,$E95,0)</f>
        <v>0.17948458738162221</v>
      </c>
      <c r="AI95" s="24">
        <f ca="1">OFFSET(FTRA!AL$136,$E95,0)</f>
        <v>0.18358611291726332</v>
      </c>
      <c r="AJ95" s="24">
        <f ca="1">OFFSET(FTRA!AM$136,$E95,0)</f>
        <v>0.19889112330594258</v>
      </c>
      <c r="AK95" s="24">
        <f ca="1">OFFSET(FTRA!AN$136,$E95,0)</f>
        <v>0.2141961336946219</v>
      </c>
      <c r="AL95" s="24">
        <f ca="1">OFFSET(FTRA!AO$136,$E95,0)</f>
        <v>0.2141961336946219</v>
      </c>
      <c r="AM95" s="24">
        <f ca="1">OFFSET(FTRA!AP$136,$E95,0)</f>
        <v>0.2141961336946219</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2.8665427088524546E-2</v>
      </c>
      <c r="P96" s="24">
        <f ca="1">OFFSET(FTRA!S$136,$E96,0)</f>
        <v>2.9276612151184475E-2</v>
      </c>
      <c r="Q96" s="24">
        <f ca="1">OFFSET(FTRA!T$136,$E96,0)</f>
        <v>2.9836016074858168E-2</v>
      </c>
      <c r="R96" s="24">
        <f ca="1">OFFSET(FTRA!U$136,$E96,0)</f>
        <v>3.0395419998531861E-2</v>
      </c>
      <c r="S96" s="24">
        <f ca="1">OFFSET(FTRA!V$136,$E96,0)</f>
        <v>3.0954823922205554E-2</v>
      </c>
      <c r="T96" s="24">
        <f ca="1">OFFSET(FTRA!W$136,$E96,0)</f>
        <v>3.1514227845879247E-2</v>
      </c>
      <c r="U96" s="24">
        <f ca="1">OFFSET(FTRA!X$136,$E96,0)</f>
        <v>3.207363176955294E-2</v>
      </c>
      <c r="V96" s="24">
        <f ca="1">OFFSET(FTRA!Y$136,$E96,0)</f>
        <v>3.2633035693226634E-2</v>
      </c>
      <c r="W96" s="24">
        <f ca="1">OFFSET(FTRA!Z$136,$E96,0)</f>
        <v>3.3192439616900327E-2</v>
      </c>
      <c r="X96" s="24">
        <f ca="1">OFFSET(FTRA!AA$136,$E96,0)</f>
        <v>3.375184354057402E-2</v>
      </c>
      <c r="Y96" s="24">
        <f ca="1">OFFSET(FTRA!AB$136,$E96,0)</f>
        <v>3.4311247464247713E-2</v>
      </c>
      <c r="Z96" s="24">
        <f ca="1">OFFSET(FTRA!AC$136,$E96,0)</f>
        <v>3.5298324767715876E-2</v>
      </c>
      <c r="AA96" s="24">
        <f ca="1">OFFSET(FTRA!AD$136,$E96,0)</f>
        <v>3.6285402071184039E-2</v>
      </c>
      <c r="AB96" s="24">
        <f ca="1">OFFSET(FTRA!AE$136,$E96,0)</f>
        <v>3.7272479374652202E-2</v>
      </c>
      <c r="AC96" s="24">
        <f ca="1">OFFSET(FTRA!AF$136,$E96,0)</f>
        <v>3.8259556678120366E-2</v>
      </c>
      <c r="AD96" s="24">
        <f ca="1">OFFSET(FTRA!AG$136,$E96,0)</f>
        <v>3.9246633981588529E-2</v>
      </c>
      <c r="AE96" s="24">
        <f ca="1">OFFSET(FTRA!AH$136,$E96,0)</f>
        <v>4.0233711285056692E-2</v>
      </c>
      <c r="AF96" s="24">
        <f ca="1">OFFSET(FTRA!AI$136,$E96,0)</f>
        <v>4.1220788588524855E-2</v>
      </c>
      <c r="AG96" s="24">
        <f ca="1">OFFSET(FTRA!AJ$136,$E96,0)</f>
        <v>4.2207865891993018E-2</v>
      </c>
      <c r="AH96" s="24">
        <f ca="1">OFFSET(FTRA!AK$136,$E96,0)</f>
        <v>4.3194943195461181E-2</v>
      </c>
      <c r="AI96" s="24">
        <f ca="1">OFFSET(FTRA!AL$136,$E96,0)</f>
        <v>4.4182020498929366E-2</v>
      </c>
      <c r="AJ96" s="24">
        <f ca="1">OFFSET(FTRA!AM$136,$E96,0)</f>
        <v>4.7865339852358364E-2</v>
      </c>
      <c r="AK96" s="24">
        <f ca="1">OFFSET(FTRA!AN$136,$E96,0)</f>
        <v>5.1548659205787335E-2</v>
      </c>
      <c r="AL96" s="24">
        <f ca="1">OFFSET(FTRA!AO$136,$E96,0)</f>
        <v>5.1548659205787335E-2</v>
      </c>
      <c r="AM96" s="24">
        <f ca="1">OFFSET(FTRA!AP$136,$E96,0)</f>
        <v>5.1548659205787335E-2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23.010393182336216</v>
      </c>
      <c r="P97" s="24">
        <f ca="1">OFFSET(FTRA!S$136,$E97,0)</f>
        <v>23.501005394585647</v>
      </c>
      <c r="Q97" s="24">
        <f ca="1">OFFSET(FTRA!T$136,$E97,0)</f>
        <v>23.950051703636674</v>
      </c>
      <c r="R97" s="24">
        <f ca="1">OFFSET(FTRA!U$136,$E97,0)</f>
        <v>24.399098012687702</v>
      </c>
      <c r="S97" s="24">
        <f ca="1">OFFSET(FTRA!V$136,$E97,0)</f>
        <v>24.848144321738729</v>
      </c>
      <c r="T97" s="24">
        <f ca="1">OFFSET(FTRA!W$136,$E97,0)</f>
        <v>25.297190630789757</v>
      </c>
      <c r="U97" s="24">
        <f ca="1">OFFSET(FTRA!X$136,$E97,0)</f>
        <v>25.746236939840784</v>
      </c>
      <c r="V97" s="24">
        <f ca="1">OFFSET(FTRA!Y$136,$E97,0)</f>
        <v>26.195283248891812</v>
      </c>
      <c r="W97" s="24">
        <f ca="1">OFFSET(FTRA!Z$136,$E97,0)</f>
        <v>26.644329557942839</v>
      </c>
      <c r="X97" s="24">
        <f ca="1">OFFSET(FTRA!AA$136,$E97,0)</f>
        <v>27.093375866993867</v>
      </c>
      <c r="Y97" s="24">
        <f ca="1">OFFSET(FTRA!AB$136,$E97,0)</f>
        <v>27.542422176044891</v>
      </c>
      <c r="Z97" s="24">
        <f ca="1">OFFSET(FTRA!AC$136,$E97,0)</f>
        <v>28.334771677206003</v>
      </c>
      <c r="AA97" s="24">
        <f ca="1">OFFSET(FTRA!AD$136,$E97,0)</f>
        <v>29.127121178367116</v>
      </c>
      <c r="AB97" s="24">
        <f ca="1">OFFSET(FTRA!AE$136,$E97,0)</f>
        <v>29.919470679528228</v>
      </c>
      <c r="AC97" s="24">
        <f ca="1">OFFSET(FTRA!AF$136,$E97,0)</f>
        <v>30.71182018068934</v>
      </c>
      <c r="AD97" s="24">
        <f ca="1">OFFSET(FTRA!AG$136,$E97,0)</f>
        <v>31.504169681850453</v>
      </c>
      <c r="AE97" s="24">
        <f ca="1">OFFSET(FTRA!AH$136,$E97,0)</f>
        <v>32.296519183011569</v>
      </c>
      <c r="AF97" s="24">
        <f ca="1">OFFSET(FTRA!AI$136,$E97,0)</f>
        <v>33.088868684172681</v>
      </c>
      <c r="AG97" s="24">
        <f ca="1">OFFSET(FTRA!AJ$136,$E97,0)</f>
        <v>33.881218185333793</v>
      </c>
      <c r="AH97" s="24">
        <f ca="1">OFFSET(FTRA!AK$136,$E97,0)</f>
        <v>34.673567686494906</v>
      </c>
      <c r="AI97" s="24">
        <f ca="1">OFFSET(FTRA!AL$136,$E97,0)</f>
        <v>35.465917187656025</v>
      </c>
      <c r="AJ97" s="24">
        <f ca="1">OFFSET(FTRA!AM$136,$E97,0)</f>
        <v>38.422601777659523</v>
      </c>
      <c r="AK97" s="24">
        <f ca="1">OFFSET(FTRA!AN$136,$E97,0)</f>
        <v>41.37928636766302</v>
      </c>
      <c r="AL97" s="24">
        <f ca="1">OFFSET(FTRA!AO$136,$E97,0)</f>
        <v>41.37928636766302</v>
      </c>
      <c r="AM97" s="24">
        <f ca="1">OFFSET(FTRA!AP$136,$E97,0)</f>
        <v>41.37928636766302</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26.252766767119954</v>
      </c>
      <c r="P98" s="24">
        <f ca="1">OFFSET(FTRA!S$136,$E98,0)</f>
        <v>26.812510700186348</v>
      </c>
      <c r="Q98" s="24">
        <f ca="1">OFFSET(FTRA!T$136,$E98,0)</f>
        <v>27.324831716421837</v>
      </c>
      <c r="R98" s="24">
        <f ca="1">OFFSET(FTRA!U$136,$E98,0)</f>
        <v>27.837152732657326</v>
      </c>
      <c r="S98" s="24">
        <f ca="1">OFFSET(FTRA!V$136,$E98,0)</f>
        <v>28.349473748892816</v>
      </c>
      <c r="T98" s="24">
        <f ca="1">OFFSET(FTRA!W$136,$E98,0)</f>
        <v>28.861794765128305</v>
      </c>
      <c r="U98" s="24">
        <f ca="1">OFFSET(FTRA!X$136,$E98,0)</f>
        <v>29.374115781363795</v>
      </c>
      <c r="V98" s="24">
        <f ca="1">OFFSET(FTRA!Y$136,$E98,0)</f>
        <v>29.886436797599284</v>
      </c>
      <c r="W98" s="24">
        <f ca="1">OFFSET(FTRA!Z$136,$E98,0)</f>
        <v>30.398757813834774</v>
      </c>
      <c r="X98" s="24">
        <f ca="1">OFFSET(FTRA!AA$136,$E98,0)</f>
        <v>30.911078830070263</v>
      </c>
      <c r="Y98" s="24">
        <f ca="1">OFFSET(FTRA!AB$136,$E98,0)</f>
        <v>31.42339984630576</v>
      </c>
      <c r="Z98" s="24">
        <f ca="1">OFFSET(FTRA!AC$136,$E98,0)</f>
        <v>32.327398595357757</v>
      </c>
      <c r="AA98" s="24">
        <f ca="1">OFFSET(FTRA!AD$136,$E98,0)</f>
        <v>33.231397344409757</v>
      </c>
      <c r="AB98" s="24">
        <f ca="1">OFFSET(FTRA!AE$136,$E98,0)</f>
        <v>34.135396093461758</v>
      </c>
      <c r="AC98" s="24">
        <f ca="1">OFFSET(FTRA!AF$136,$E98,0)</f>
        <v>35.039394842513758</v>
      </c>
      <c r="AD98" s="24">
        <f ca="1">OFFSET(FTRA!AG$136,$E98,0)</f>
        <v>35.943393591565759</v>
      </c>
      <c r="AE98" s="24">
        <f ca="1">OFFSET(FTRA!AH$136,$E98,0)</f>
        <v>36.847392340617759</v>
      </c>
      <c r="AF98" s="24">
        <f ca="1">OFFSET(FTRA!AI$136,$E98,0)</f>
        <v>37.75139108966976</v>
      </c>
      <c r="AG98" s="24">
        <f ca="1">OFFSET(FTRA!AJ$136,$E98,0)</f>
        <v>38.65538983872176</v>
      </c>
      <c r="AH98" s="24">
        <f ca="1">OFFSET(FTRA!AK$136,$E98,0)</f>
        <v>39.559388587773761</v>
      </c>
      <c r="AI98" s="24">
        <f ca="1">OFFSET(FTRA!AL$136,$E98,0)</f>
        <v>40.463387336825733</v>
      </c>
      <c r="AJ98" s="24">
        <f ca="1">OFFSET(FTRA!AM$136,$E98,0)</f>
        <v>43.836695664511524</v>
      </c>
      <c r="AK98" s="24">
        <f ca="1">OFFSET(FTRA!AN$136,$E98,0)</f>
        <v>47.210003992197343</v>
      </c>
      <c r="AL98" s="24">
        <f ca="1">OFFSET(FTRA!AO$136,$E98,0)</f>
        <v>47.210003992197343</v>
      </c>
      <c r="AM98" s="24">
        <f ca="1">OFFSET(FTRA!AP$136,$E98,0)</f>
        <v>47.210003992197343</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79.266714881385326</v>
      </c>
      <c r="P99" s="24">
        <f ca="1">OFFSET(FTRA!S$136,$E99,0)</f>
        <v>84.762847233441306</v>
      </c>
      <c r="Q99" s="24">
        <f ca="1">OFFSET(FTRA!T$136,$E99,0)</f>
        <v>85.443682377273248</v>
      </c>
      <c r="R99" s="24">
        <f ca="1">OFFSET(FTRA!U$136,$E99,0)</f>
        <v>86.12451752110519</v>
      </c>
      <c r="S99" s="24">
        <f ca="1">OFFSET(FTRA!V$136,$E99,0)</f>
        <v>86.805352664937132</v>
      </c>
      <c r="T99" s="24">
        <f ca="1">OFFSET(FTRA!W$136,$E99,0)</f>
        <v>87.486187808769074</v>
      </c>
      <c r="U99" s="24">
        <f ca="1">OFFSET(FTRA!X$136,$E99,0)</f>
        <v>88.167022952601016</v>
      </c>
      <c r="V99" s="24">
        <f ca="1">OFFSET(FTRA!Y$136,$E99,0)</f>
        <v>88.847858096432958</v>
      </c>
      <c r="W99" s="24">
        <f ca="1">OFFSET(FTRA!Z$136,$E99,0)</f>
        <v>89.5286932402649</v>
      </c>
      <c r="X99" s="24">
        <f ca="1">OFFSET(FTRA!AA$136,$E99,0)</f>
        <v>90.209528384096842</v>
      </c>
      <c r="Y99" s="24">
        <f ca="1">OFFSET(FTRA!AB$136,$E99,0)</f>
        <v>90.89036352792877</v>
      </c>
      <c r="Z99" s="24">
        <f ca="1">OFFSET(FTRA!AC$136,$E99,0)</f>
        <v>92.036206790918683</v>
      </c>
      <c r="AA99" s="24">
        <f ca="1">OFFSET(FTRA!AD$136,$E99,0)</f>
        <v>93.182050053908597</v>
      </c>
      <c r="AB99" s="24">
        <f ca="1">OFFSET(FTRA!AE$136,$E99,0)</f>
        <v>94.327893316898511</v>
      </c>
      <c r="AC99" s="24">
        <f ca="1">OFFSET(FTRA!AF$136,$E99,0)</f>
        <v>95.473736579888424</v>
      </c>
      <c r="AD99" s="24">
        <f ca="1">OFFSET(FTRA!AG$136,$E99,0)</f>
        <v>96.619579842878338</v>
      </c>
      <c r="AE99" s="24">
        <f ca="1">OFFSET(FTRA!AH$136,$E99,0)</f>
        <v>97.765423105868251</v>
      </c>
      <c r="AF99" s="24">
        <f ca="1">OFFSET(FTRA!AI$136,$E99,0)</f>
        <v>98.911266368858165</v>
      </c>
      <c r="AG99" s="24">
        <f ca="1">OFFSET(FTRA!AJ$136,$E99,0)</f>
        <v>100.05710963184808</v>
      </c>
      <c r="AH99" s="24">
        <f ca="1">OFFSET(FTRA!AK$136,$E99,0)</f>
        <v>101.20295289483799</v>
      </c>
      <c r="AI99" s="24">
        <f ca="1">OFFSET(FTRA!AL$136,$E99,0)</f>
        <v>102.34879615782788</v>
      </c>
      <c r="AJ99" s="24">
        <f ca="1">OFFSET(FTRA!AM$136,$E99,0)</f>
        <v>102.06508558282565</v>
      </c>
      <c r="AK99" s="24">
        <f ca="1">OFFSET(FTRA!AN$136,$E99,0)</f>
        <v>101.78137500782347</v>
      </c>
      <c r="AL99" s="24">
        <f ca="1">OFFSET(FTRA!AO$136,$E99,0)</f>
        <v>101.78137500782347</v>
      </c>
      <c r="AM99" s="24">
        <f ca="1">OFFSET(FTRA!AP$136,$E99,0)</f>
        <v>101.78137500782347</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78.16502898594004</v>
      </c>
      <c r="P100" s="24">
        <f ca="1">OFFSET(PTRA!S$218,$E100,0)</f>
        <v>76.218362760348782</v>
      </c>
      <c r="Q100" s="24">
        <f ca="1">OFFSET(PTRA!T$218,$E100,0)</f>
        <v>78.464547412030242</v>
      </c>
      <c r="R100" s="24">
        <f ca="1">OFFSET(PTRA!U$218,$E100,0)</f>
        <v>80.710732063711703</v>
      </c>
      <c r="S100" s="24">
        <f ca="1">OFFSET(PTRA!V$218,$E100,0)</f>
        <v>82.956916715393163</v>
      </c>
      <c r="T100" s="24">
        <f ca="1">OFFSET(PTRA!W$218,$E100,0)</f>
        <v>85.203101367074623</v>
      </c>
      <c r="U100" s="24">
        <f ca="1">OFFSET(PTRA!X$218,$E100,0)</f>
        <v>87.449286018756084</v>
      </c>
      <c r="V100" s="24">
        <f ca="1">OFFSET(PTRA!Y$218,$E100,0)</f>
        <v>89.695470670437544</v>
      </c>
      <c r="W100" s="24">
        <f ca="1">OFFSET(PTRA!Z$218,$E100,0)</f>
        <v>91.941655322119004</v>
      </c>
      <c r="X100" s="24">
        <f ca="1">OFFSET(PTRA!AA$218,$E100,0)</f>
        <v>94.187839973800465</v>
      </c>
      <c r="Y100" s="24">
        <f ca="1">OFFSET(PTRA!AB$218,$E100,0)</f>
        <v>96.434024625481939</v>
      </c>
      <c r="Z100" s="24">
        <f ca="1">OFFSET(PTRA!AC$218,$E100,0)</f>
        <v>99.695656299064979</v>
      </c>
      <c r="AA100" s="24">
        <f ca="1">OFFSET(PTRA!AD$218,$E100,0)</f>
        <v>102.95728797264802</v>
      </c>
      <c r="AB100" s="24">
        <f ca="1">OFFSET(PTRA!AE$218,$E100,0)</f>
        <v>106.21891964623106</v>
      </c>
      <c r="AC100" s="24">
        <f ca="1">OFFSET(PTRA!AF$218,$E100,0)</f>
        <v>109.4805513198141</v>
      </c>
      <c r="AD100" s="24">
        <f ca="1">OFFSET(PTRA!AG$218,$E100,0)</f>
        <v>112.74218299339714</v>
      </c>
      <c r="AE100" s="24">
        <f ca="1">OFFSET(PTRA!AH$218,$E100,0)</f>
        <v>116.00381466698018</v>
      </c>
      <c r="AF100" s="24">
        <f ca="1">OFFSET(PTRA!AI$218,$E100,0)</f>
        <v>119.26544634056322</v>
      </c>
      <c r="AG100" s="24">
        <f ca="1">OFFSET(PTRA!AJ$218,$E100,0)</f>
        <v>122.52707801414626</v>
      </c>
      <c r="AH100" s="24">
        <f ca="1">OFFSET(PTRA!AK$218,$E100,0)</f>
        <v>125.78870968772929</v>
      </c>
      <c r="AI100" s="24">
        <f ca="1">OFFSET(PTRA!AL$218,$E100,0)</f>
        <v>129.05034136131238</v>
      </c>
      <c r="AJ100" s="24">
        <f ca="1">OFFSET(PTRA!AM$218,$E100,0)</f>
        <v>143.97263854840878</v>
      </c>
      <c r="AK100" s="24">
        <f ca="1">OFFSET(PTRA!AN$218,$E100,0)</f>
        <v>158.89493573550521</v>
      </c>
      <c r="AL100" s="24">
        <f ca="1">OFFSET(PTRA!AO$218,$E100,0)</f>
        <v>158.89493573550521</v>
      </c>
      <c r="AM100" s="24">
        <f ca="1">OFFSET(PTRA!AP$218,$E100,0)</f>
        <v>158.89493573550521</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2.9311885869727514</v>
      </c>
      <c r="P101" s="24">
        <f ca="1">OFFSET(PTRA!S$218,$E101,0)</f>
        <v>2.8581886035130792</v>
      </c>
      <c r="Q101" s="24">
        <f ca="1">OFFSET(PTRA!T$218,$E101,0)</f>
        <v>2.9424205279511342</v>
      </c>
      <c r="R101" s="24">
        <f ca="1">OFFSET(PTRA!U$218,$E101,0)</f>
        <v>3.0266524523891891</v>
      </c>
      <c r="S101" s="24">
        <f ca="1">OFFSET(PTRA!V$218,$E101,0)</f>
        <v>3.1108843768272441</v>
      </c>
      <c r="T101" s="24">
        <f ca="1">OFFSET(PTRA!W$218,$E101,0)</f>
        <v>3.195116301265299</v>
      </c>
      <c r="U101" s="24">
        <f ca="1">OFFSET(PTRA!X$218,$E101,0)</f>
        <v>3.2793482257033539</v>
      </c>
      <c r="V101" s="24">
        <f ca="1">OFFSET(PTRA!Y$218,$E101,0)</f>
        <v>3.3635801501414089</v>
      </c>
      <c r="W101" s="24">
        <f ca="1">OFFSET(PTRA!Z$218,$E101,0)</f>
        <v>3.4478120745794638</v>
      </c>
      <c r="X101" s="24">
        <f ca="1">OFFSET(PTRA!AA$218,$E101,0)</f>
        <v>3.5320439990175188</v>
      </c>
      <c r="Y101" s="24">
        <f ca="1">OFFSET(PTRA!AB$218,$E101,0)</f>
        <v>3.6162759234555728</v>
      </c>
      <c r="Z101" s="24">
        <f ca="1">OFFSET(PTRA!AC$218,$E101,0)</f>
        <v>3.7385871112149371</v>
      </c>
      <c r="AA101" s="24">
        <f ca="1">OFFSET(PTRA!AD$218,$E101,0)</f>
        <v>3.8608982989743015</v>
      </c>
      <c r="AB101" s="24">
        <f ca="1">OFFSET(PTRA!AE$218,$E101,0)</f>
        <v>3.9832094867336658</v>
      </c>
      <c r="AC101" s="24">
        <f ca="1">OFFSET(PTRA!AF$218,$E101,0)</f>
        <v>4.1055206744930297</v>
      </c>
      <c r="AD101" s="24">
        <f ca="1">OFFSET(PTRA!AG$218,$E101,0)</f>
        <v>4.227831862252394</v>
      </c>
      <c r="AE101" s="24">
        <f ca="1">OFFSET(PTRA!AH$218,$E101,0)</f>
        <v>4.3501430500117584</v>
      </c>
      <c r="AF101" s="24">
        <f ca="1">OFFSET(PTRA!AI$218,$E101,0)</f>
        <v>4.4724542377711227</v>
      </c>
      <c r="AG101" s="24">
        <f ca="1">OFFSET(PTRA!AJ$218,$E101,0)</f>
        <v>4.5947654255304871</v>
      </c>
      <c r="AH101" s="24">
        <f ca="1">OFFSET(PTRA!AK$218,$E101,0)</f>
        <v>4.7170766132898514</v>
      </c>
      <c r="AI101" s="24">
        <f ca="1">OFFSET(PTRA!AL$218,$E101,0)</f>
        <v>4.8393878010492148</v>
      </c>
      <c r="AJ101" s="24">
        <f ca="1">OFFSET(PTRA!AM$218,$E101,0)</f>
        <v>5.3989739455653307</v>
      </c>
      <c r="AK101" s="24">
        <f ca="1">OFFSET(PTRA!AN$218,$E101,0)</f>
        <v>5.9585600900814466</v>
      </c>
      <c r="AL101" s="24">
        <f ca="1">OFFSET(PTRA!AO$218,$E101,0)</f>
        <v>5.9585600900814466</v>
      </c>
      <c r="AM101" s="24">
        <f ca="1">OFFSET(PTRA!AP$218,$E101,0)</f>
        <v>5.9585600900814466</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16.610068659512262</v>
      </c>
      <c r="P102" s="24">
        <f ca="1">OFFSET(PTRA!S$218,$E102,0)</f>
        <v>16.196402086574118</v>
      </c>
      <c r="Q102" s="24">
        <f ca="1">OFFSET(PTRA!T$218,$E102,0)</f>
        <v>16.673716325056429</v>
      </c>
      <c r="R102" s="24">
        <f ca="1">OFFSET(PTRA!U$218,$E102,0)</f>
        <v>17.15103056353874</v>
      </c>
      <c r="S102" s="24">
        <f ca="1">OFFSET(PTRA!V$218,$E102,0)</f>
        <v>17.628344802021051</v>
      </c>
      <c r="T102" s="24">
        <f ca="1">OFFSET(PTRA!W$218,$E102,0)</f>
        <v>18.105659040503362</v>
      </c>
      <c r="U102" s="24">
        <f ca="1">OFFSET(PTRA!X$218,$E102,0)</f>
        <v>18.582973278985673</v>
      </c>
      <c r="V102" s="24">
        <f ca="1">OFFSET(PTRA!Y$218,$E102,0)</f>
        <v>19.060287517467984</v>
      </c>
      <c r="W102" s="24">
        <f ca="1">OFFSET(PTRA!Z$218,$E102,0)</f>
        <v>19.537601755950295</v>
      </c>
      <c r="X102" s="24">
        <f ca="1">OFFSET(PTRA!AA$218,$E102,0)</f>
        <v>20.014915994432606</v>
      </c>
      <c r="Y102" s="24">
        <f ca="1">OFFSET(PTRA!AB$218,$E102,0)</f>
        <v>20.492230232914917</v>
      </c>
      <c r="Z102" s="24">
        <f ca="1">OFFSET(PTRA!AC$218,$E102,0)</f>
        <v>21.185326963551315</v>
      </c>
      <c r="AA102" s="24">
        <f ca="1">OFFSET(PTRA!AD$218,$E102,0)</f>
        <v>21.878423694187713</v>
      </c>
      <c r="AB102" s="24">
        <f ca="1">OFFSET(PTRA!AE$218,$E102,0)</f>
        <v>22.571520424824111</v>
      </c>
      <c r="AC102" s="24">
        <f ca="1">OFFSET(PTRA!AF$218,$E102,0)</f>
        <v>23.26461715546051</v>
      </c>
      <c r="AD102" s="24">
        <f ca="1">OFFSET(PTRA!AG$218,$E102,0)</f>
        <v>23.957713886096908</v>
      </c>
      <c r="AE102" s="24">
        <f ca="1">OFFSET(PTRA!AH$218,$E102,0)</f>
        <v>24.650810616733306</v>
      </c>
      <c r="AF102" s="24">
        <f ca="1">OFFSET(PTRA!AI$218,$E102,0)</f>
        <v>25.343907347369704</v>
      </c>
      <c r="AG102" s="24">
        <f ca="1">OFFSET(PTRA!AJ$218,$E102,0)</f>
        <v>26.037004078006103</v>
      </c>
      <c r="AH102" s="24">
        <f ca="1">OFFSET(PTRA!AK$218,$E102,0)</f>
        <v>26.730100808642501</v>
      </c>
      <c r="AI102" s="24">
        <f ca="1">OFFSET(PTRA!AL$218,$E102,0)</f>
        <v>27.423197539278885</v>
      </c>
      <c r="AJ102" s="24">
        <f ca="1">OFFSET(PTRA!AM$218,$E102,0)</f>
        <v>30.594185691536872</v>
      </c>
      <c r="AK102" s="24">
        <f ca="1">OFFSET(PTRA!AN$218,$E102,0)</f>
        <v>33.765173843794862</v>
      </c>
      <c r="AL102" s="24">
        <f ca="1">OFFSET(PTRA!AO$218,$E102,0)</f>
        <v>33.765173843794862</v>
      </c>
      <c r="AM102" s="24">
        <f ca="1">OFFSET(PTRA!AP$218,$E102,0)</f>
        <v>33.765173843794862</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0.29500221022358109</v>
      </c>
      <c r="Q103" s="24">
        <f ca="1">OFFSET(PTRA!T$218,$E103,0)</f>
        <v>0.32597691849191296</v>
      </c>
      <c r="R103" s="24">
        <f ca="1">OFFSET(PTRA!U$218,$E103,0)</f>
        <v>0.35695162676024483</v>
      </c>
      <c r="S103" s="24">
        <f ca="1">OFFSET(PTRA!V$218,$E103,0)</f>
        <v>0.38792633502857671</v>
      </c>
      <c r="T103" s="24">
        <f ca="1">OFFSET(PTRA!W$218,$E103,0)</f>
        <v>0.41890104329690858</v>
      </c>
      <c r="U103" s="24">
        <f ca="1">OFFSET(PTRA!X$218,$E103,0)</f>
        <v>0.44987575156524046</v>
      </c>
      <c r="V103" s="24">
        <f ca="1">OFFSET(PTRA!Y$218,$E103,0)</f>
        <v>0.48085045983357233</v>
      </c>
      <c r="W103" s="24">
        <f ca="1">OFFSET(PTRA!Z$218,$E103,0)</f>
        <v>0.51182516810190426</v>
      </c>
      <c r="X103" s="24">
        <f ca="1">OFFSET(PTRA!AA$218,$E103,0)</f>
        <v>0.54279987637023619</v>
      </c>
      <c r="Y103" s="24">
        <f ca="1">OFFSET(PTRA!AB$218,$E103,0)</f>
        <v>0.57377458463856812</v>
      </c>
      <c r="Z103" s="24">
        <f ca="1">OFFSET(PTRA!AC$218,$E103,0)</f>
        <v>0.62632110120921425</v>
      </c>
      <c r="AA103" s="24">
        <f ca="1">OFFSET(PTRA!AD$218,$E103,0)</f>
        <v>0.67886761777986049</v>
      </c>
      <c r="AB103" s="24">
        <f ca="1">OFFSET(PTRA!AE$218,$E103,0)</f>
        <v>0.73141413435050673</v>
      </c>
      <c r="AC103" s="24">
        <f ca="1">OFFSET(PTRA!AF$218,$E103,0)</f>
        <v>0.78396065092115297</v>
      </c>
      <c r="AD103" s="24">
        <f ca="1">OFFSET(PTRA!AG$218,$E103,0)</f>
        <v>0.83650716749179921</v>
      </c>
      <c r="AE103" s="24">
        <f ca="1">OFFSET(PTRA!AH$218,$E103,0)</f>
        <v>0.88905368406244545</v>
      </c>
      <c r="AF103" s="24">
        <f ca="1">OFFSET(PTRA!AI$218,$E103,0)</f>
        <v>0.94160020063309169</v>
      </c>
      <c r="AG103" s="24">
        <f ca="1">OFFSET(PTRA!AJ$218,$E103,0)</f>
        <v>0.99414671720373793</v>
      </c>
      <c r="AH103" s="24">
        <f ca="1">OFFSET(PTRA!AK$218,$E103,0)</f>
        <v>1.0466932337743842</v>
      </c>
      <c r="AI103" s="24">
        <f ca="1">OFFSET(PTRA!AL$218,$E103,0)</f>
        <v>1.09923975034503</v>
      </c>
      <c r="AJ103" s="24">
        <f ca="1">OFFSET(PTRA!AM$218,$E103,0)</f>
        <v>1.3569518431127214</v>
      </c>
      <c r="AK103" s="24">
        <f ca="1">OFFSET(PTRA!AN$218,$E103,0)</f>
        <v>1.6146639358804129</v>
      </c>
      <c r="AL103" s="24">
        <f ca="1">OFFSET(PTRA!AO$218,$E103,0)</f>
        <v>1.6146639358804129</v>
      </c>
      <c r="AM103" s="24">
        <f ca="1">OFFSET(PTRA!AP$218,$E103,0)</f>
        <v>1.6146639358804129</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0.76920545170235954</v>
      </c>
      <c r="P104" s="24">
        <f ca="1">OFFSET(PTRA!S$218,$E104,0)</f>
        <v>0.78826386538891147</v>
      </c>
      <c r="Q104" s="24">
        <f ca="1">OFFSET(PTRA!T$218,$E104,0)</f>
        <v>0.79083275092365068</v>
      </c>
      <c r="R104" s="24">
        <f ca="1">OFFSET(PTRA!U$218,$E104,0)</f>
        <v>0.7934016364583899</v>
      </c>
      <c r="S104" s="24">
        <f ca="1">OFFSET(PTRA!V$218,$E104,0)</f>
        <v>0.79597052199312912</v>
      </c>
      <c r="T104" s="24">
        <f ca="1">OFFSET(PTRA!W$218,$E104,0)</f>
        <v>0.79853940752786834</v>
      </c>
      <c r="U104" s="24">
        <f ca="1">OFFSET(PTRA!X$218,$E104,0)</f>
        <v>0.80110829306260756</v>
      </c>
      <c r="V104" s="24">
        <f ca="1">OFFSET(PTRA!Y$218,$E104,0)</f>
        <v>0.80367717859734678</v>
      </c>
      <c r="W104" s="24">
        <f ca="1">OFFSET(PTRA!Z$218,$E104,0)</f>
        <v>0.80624606413208599</v>
      </c>
      <c r="X104" s="24">
        <f ca="1">OFFSET(PTRA!AA$218,$E104,0)</f>
        <v>0.80881494966682521</v>
      </c>
      <c r="Y104" s="24">
        <f ca="1">OFFSET(PTRA!AB$218,$E104,0)</f>
        <v>0.81138383520156443</v>
      </c>
      <c r="Z104" s="24">
        <f ca="1">OFFSET(PTRA!AC$218,$E104,0)</f>
        <v>0.80747843431021638</v>
      </c>
      <c r="AA104" s="24">
        <f ca="1">OFFSET(PTRA!AD$218,$E104,0)</f>
        <v>0.80357303341886832</v>
      </c>
      <c r="AB104" s="24">
        <f ca="1">OFFSET(PTRA!AE$218,$E104,0)</f>
        <v>0.79966763252752027</v>
      </c>
      <c r="AC104" s="24">
        <f ca="1">OFFSET(PTRA!AF$218,$E104,0)</f>
        <v>0.79576223163617221</v>
      </c>
      <c r="AD104" s="24">
        <f ca="1">OFFSET(PTRA!AG$218,$E104,0)</f>
        <v>0.79185683074482416</v>
      </c>
      <c r="AE104" s="24">
        <f ca="1">OFFSET(PTRA!AH$218,$E104,0)</f>
        <v>0.7879514298534761</v>
      </c>
      <c r="AF104" s="24">
        <f ca="1">OFFSET(PTRA!AI$218,$E104,0)</f>
        <v>0.78404602896212805</v>
      </c>
      <c r="AG104" s="24">
        <f ca="1">OFFSET(PTRA!AJ$218,$E104,0)</f>
        <v>0.78014062807078</v>
      </c>
      <c r="AH104" s="24">
        <f ca="1">OFFSET(PTRA!AK$218,$E104,0)</f>
        <v>0.77623522717943194</v>
      </c>
      <c r="AI104" s="24">
        <f ca="1">OFFSET(PTRA!AL$218,$E104,0)</f>
        <v>0.77232982628808411</v>
      </c>
      <c r="AJ104" s="24">
        <f ca="1">OFFSET(PTRA!AM$218,$E104,0)</f>
        <v>0.74581375148574414</v>
      </c>
      <c r="AK104" s="24">
        <f ca="1">OFFSET(PTRA!AN$218,$E104,0)</f>
        <v>0.71929767668340405</v>
      </c>
      <c r="AL104" s="24">
        <f ca="1">OFFSET(PTRA!AO$218,$E104,0)</f>
        <v>0.71929767668340405</v>
      </c>
      <c r="AM104" s="24">
        <f ca="1">OFFSET(PTRA!AP$218,$E104,0)</f>
        <v>0.71929767668340405</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0.64248252977129328</v>
      </c>
      <c r="P105" s="24">
        <f ca="1">OFFSET(PTRA!S$218,$E105,0)</f>
        <v>0.61616022953003824</v>
      </c>
      <c r="Q105" s="24">
        <f ca="1">OFFSET(PTRA!T$218,$E105,0)</f>
        <v>0.6329845124315242</v>
      </c>
      <c r="R105" s="24">
        <f ca="1">OFFSET(PTRA!U$218,$E105,0)</f>
        <v>0.64980879533301017</v>
      </c>
      <c r="S105" s="24">
        <f ca="1">OFFSET(PTRA!V$218,$E105,0)</f>
        <v>0.66663307823449613</v>
      </c>
      <c r="T105" s="24">
        <f ca="1">OFFSET(PTRA!W$218,$E105,0)</f>
        <v>0.6834573611359821</v>
      </c>
      <c r="U105" s="24">
        <f ca="1">OFFSET(PTRA!X$218,$E105,0)</f>
        <v>0.70028164403746807</v>
      </c>
      <c r="V105" s="24">
        <f ca="1">OFFSET(PTRA!Y$218,$E105,0)</f>
        <v>0.71710592693895403</v>
      </c>
      <c r="W105" s="24">
        <f ca="1">OFFSET(PTRA!Z$218,$E105,0)</f>
        <v>0.73393020984044</v>
      </c>
      <c r="X105" s="24">
        <f ca="1">OFFSET(PTRA!AA$218,$E105,0)</f>
        <v>0.75075449274192596</v>
      </c>
      <c r="Y105" s="24">
        <f ca="1">OFFSET(PTRA!AB$218,$E105,0)</f>
        <v>0.76757877564341193</v>
      </c>
      <c r="Z105" s="24">
        <f ca="1">OFFSET(PTRA!AC$218,$E105,0)</f>
        <v>0.7909120802527192</v>
      </c>
      <c r="AA105" s="24">
        <f ca="1">OFFSET(PTRA!AD$218,$E105,0)</f>
        <v>0.81424538486202647</v>
      </c>
      <c r="AB105" s="24">
        <f ca="1">OFFSET(PTRA!AE$218,$E105,0)</f>
        <v>0.83757868947133374</v>
      </c>
      <c r="AC105" s="24">
        <f ca="1">OFFSET(PTRA!AF$218,$E105,0)</f>
        <v>0.86091199408064101</v>
      </c>
      <c r="AD105" s="24">
        <f ca="1">OFFSET(PTRA!AG$218,$E105,0)</f>
        <v>0.88424529868994828</v>
      </c>
      <c r="AE105" s="24">
        <f ca="1">OFFSET(PTRA!AH$218,$E105,0)</f>
        <v>0.90757860329925555</v>
      </c>
      <c r="AF105" s="24">
        <f ca="1">OFFSET(PTRA!AI$218,$E105,0)</f>
        <v>0.93091190790856282</v>
      </c>
      <c r="AG105" s="24">
        <f ca="1">OFFSET(PTRA!AJ$218,$E105,0)</f>
        <v>0.95424521251787009</v>
      </c>
      <c r="AH105" s="24">
        <f ca="1">OFFSET(PTRA!AK$218,$E105,0)</f>
        <v>0.97757851712717736</v>
      </c>
      <c r="AI105" s="24">
        <f ca="1">OFFSET(PTRA!AL$218,$E105,0)</f>
        <v>1.0009118217364845</v>
      </c>
      <c r="AJ105" s="24">
        <f ca="1">OFFSET(PTRA!AM$218,$E105,0)</f>
        <v>1.0916786999164334</v>
      </c>
      <c r="AK105" s="24">
        <f ca="1">OFFSET(PTRA!AN$218,$E105,0)</f>
        <v>1.1824455780963823</v>
      </c>
      <c r="AL105" s="24">
        <f ca="1">OFFSET(PTRA!AO$218,$E105,0)</f>
        <v>1.1824455780963823</v>
      </c>
      <c r="AM105" s="24">
        <f ca="1">OFFSET(PTRA!AP$218,$E105,0)</f>
        <v>1.1824455780963823</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7.2669868325645215</v>
      </c>
      <c r="P106" s="24">
        <f ca="1">OFFSET(PTRA!S$218,$E106,0)</f>
        <v>7.4470391722914773</v>
      </c>
      <c r="Q106" s="24">
        <f ca="1">OFFSET(PTRA!T$218,$E106,0)</f>
        <v>7.4713084456228094</v>
      </c>
      <c r="R106" s="24">
        <f ca="1">OFFSET(PTRA!U$218,$E106,0)</f>
        <v>7.4955777189541415</v>
      </c>
      <c r="S106" s="24">
        <f ca="1">OFFSET(PTRA!V$218,$E106,0)</f>
        <v>7.5198469922854736</v>
      </c>
      <c r="T106" s="24">
        <f ca="1">OFFSET(PTRA!W$218,$E106,0)</f>
        <v>7.5441162656168057</v>
      </c>
      <c r="U106" s="24">
        <f ca="1">OFFSET(PTRA!X$218,$E106,0)</f>
        <v>7.5683855389481378</v>
      </c>
      <c r="V106" s="24">
        <f ca="1">OFFSET(PTRA!Y$218,$E106,0)</f>
        <v>7.5926548122794699</v>
      </c>
      <c r="W106" s="24">
        <f ca="1">OFFSET(PTRA!Z$218,$E106,0)</f>
        <v>7.616924085610802</v>
      </c>
      <c r="X106" s="24">
        <f ca="1">OFFSET(PTRA!AA$218,$E106,0)</f>
        <v>7.6411933589421341</v>
      </c>
      <c r="Y106" s="24">
        <f ca="1">OFFSET(PTRA!AB$218,$E106,0)</f>
        <v>7.6654626322734662</v>
      </c>
      <c r="Z106" s="24">
        <f ca="1">OFFSET(PTRA!AC$218,$E106,0)</f>
        <v>7.6285667720185737</v>
      </c>
      <c r="AA106" s="24">
        <f ca="1">OFFSET(PTRA!AD$218,$E106,0)</f>
        <v>7.5916709117636811</v>
      </c>
      <c r="AB106" s="24">
        <f ca="1">OFFSET(PTRA!AE$218,$E106,0)</f>
        <v>7.5547750515087886</v>
      </c>
      <c r="AC106" s="24">
        <f ca="1">OFFSET(PTRA!AF$218,$E106,0)</f>
        <v>7.517879191253896</v>
      </c>
      <c r="AD106" s="24">
        <f ca="1">OFFSET(PTRA!AG$218,$E106,0)</f>
        <v>7.4809833309990035</v>
      </c>
      <c r="AE106" s="24">
        <f ca="1">OFFSET(PTRA!AH$218,$E106,0)</f>
        <v>7.4440874707441109</v>
      </c>
      <c r="AF106" s="24">
        <f ca="1">OFFSET(PTRA!AI$218,$E106,0)</f>
        <v>7.4071916104892184</v>
      </c>
      <c r="AG106" s="24">
        <f ca="1">OFFSET(PTRA!AJ$218,$E106,0)</f>
        <v>7.3702957502343258</v>
      </c>
      <c r="AH106" s="24">
        <f ca="1">OFFSET(PTRA!AK$218,$E106,0)</f>
        <v>7.3333998899794333</v>
      </c>
      <c r="AI106" s="24">
        <f ca="1">OFFSET(PTRA!AL$218,$E106,0)</f>
        <v>7.2965040297245389</v>
      </c>
      <c r="AJ106" s="24">
        <f ca="1">OFFSET(PTRA!AM$218,$E106,0)</f>
        <v>7.0459962284427791</v>
      </c>
      <c r="AK106" s="24">
        <f ca="1">OFFSET(PTRA!AN$218,$E106,0)</f>
        <v>6.7954884271610192</v>
      </c>
      <c r="AL106" s="24">
        <f ca="1">OFFSET(PTRA!AO$218,$E106,0)</f>
        <v>6.7954884271610192</v>
      </c>
      <c r="AM106" s="24">
        <f ca="1">OFFSET(PTRA!AP$218,$E106,0)</f>
        <v>6.7954884271610192</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8.9654013796389815</v>
      </c>
      <c r="P107" s="24">
        <f ca="1">OFFSET(PTRA!S$218,$E107,0)</f>
        <v>9.1875349175396703</v>
      </c>
      <c r="Q107" s="24">
        <f ca="1">OFFSET(PTRA!T$218,$E107,0)</f>
        <v>9.2174763198871368</v>
      </c>
      <c r="R107" s="24">
        <f ca="1">OFFSET(PTRA!U$218,$E107,0)</f>
        <v>9.2474177222346032</v>
      </c>
      <c r="S107" s="24">
        <f ca="1">OFFSET(PTRA!V$218,$E107,0)</f>
        <v>9.2773591245820697</v>
      </c>
      <c r="T107" s="24">
        <f ca="1">OFFSET(PTRA!W$218,$E107,0)</f>
        <v>9.3073005269295361</v>
      </c>
      <c r="U107" s="24">
        <f ca="1">OFFSET(PTRA!X$218,$E107,0)</f>
        <v>9.3372419292770026</v>
      </c>
      <c r="V107" s="24">
        <f ca="1">OFFSET(PTRA!Y$218,$E107,0)</f>
        <v>9.367183331624469</v>
      </c>
      <c r="W107" s="24">
        <f ca="1">OFFSET(PTRA!Z$218,$E107,0)</f>
        <v>9.3971247339719355</v>
      </c>
      <c r="X107" s="24">
        <f ca="1">OFFSET(PTRA!AA$218,$E107,0)</f>
        <v>9.4270661363194019</v>
      </c>
      <c r="Y107" s="24">
        <f ca="1">OFFSET(PTRA!AB$218,$E107,0)</f>
        <v>9.4570075386668737</v>
      </c>
      <c r="Z107" s="24">
        <f ca="1">OFFSET(PTRA!AC$218,$E107,0)</f>
        <v>9.4114885080075812</v>
      </c>
      <c r="AA107" s="24">
        <f ca="1">OFFSET(PTRA!AD$218,$E107,0)</f>
        <v>9.3659694773482887</v>
      </c>
      <c r="AB107" s="24">
        <f ca="1">OFFSET(PTRA!AE$218,$E107,0)</f>
        <v>9.3204504466889961</v>
      </c>
      <c r="AC107" s="24">
        <f ca="1">OFFSET(PTRA!AF$218,$E107,0)</f>
        <v>9.2749314160297036</v>
      </c>
      <c r="AD107" s="24">
        <f ca="1">OFFSET(PTRA!AG$218,$E107,0)</f>
        <v>9.2294123853704111</v>
      </c>
      <c r="AE107" s="24">
        <f ca="1">OFFSET(PTRA!AH$218,$E107,0)</f>
        <v>9.1838933547111186</v>
      </c>
      <c r="AF107" s="24">
        <f ca="1">OFFSET(PTRA!AI$218,$E107,0)</f>
        <v>9.138374324051826</v>
      </c>
      <c r="AG107" s="24">
        <f ca="1">OFFSET(PTRA!AJ$218,$E107,0)</f>
        <v>9.0928552933925335</v>
      </c>
      <c r="AH107" s="24">
        <f ca="1">OFFSET(PTRA!AK$218,$E107,0)</f>
        <v>9.047336262733241</v>
      </c>
      <c r="AI107" s="24">
        <f ca="1">OFFSET(PTRA!AL$218,$E107,0)</f>
        <v>9.0018172320739467</v>
      </c>
      <c r="AJ107" s="24">
        <f ca="1">OFFSET(PTRA!AM$218,$E107,0)</f>
        <v>8.692761630492619</v>
      </c>
      <c r="AK107" s="24">
        <f ca="1">OFFSET(PTRA!AN$218,$E107,0)</f>
        <v>8.3837060289112895</v>
      </c>
      <c r="AL107" s="24">
        <f ca="1">OFFSET(PTRA!AO$218,$E107,0)</f>
        <v>8.3837060289112895</v>
      </c>
      <c r="AM107" s="24">
        <f ca="1">OFFSET(PTRA!AP$218,$E107,0)</f>
        <v>8.3837060289112895</v>
      </c>
    </row>
    <row r="108" spans="1:39">
      <c r="A108" s="35" t="s">
        <v>158</v>
      </c>
      <c r="B108">
        <v>0.1024485696</v>
      </c>
      <c r="E108" s="131">
        <f>MATCH(F108,OtherTRA!$D$52:$D$56,0)</f>
        <v>5</v>
      </c>
      <c r="F108" s="4" t="str">
        <f t="shared" si="1"/>
        <v>TSHFO</v>
      </c>
      <c r="G108" s="24">
        <f ca="1">OFFSET(OtherTRA!J$51,$E108,0)</f>
        <v>4.5090000000000003</v>
      </c>
      <c r="H108" s="24">
        <f ca="1">OFFSET(OtherTRA!K$51,$E108,0)</f>
        <v>4.6283168598316866</v>
      </c>
      <c r="I108" s="24">
        <f ca="1">OFFSET(OtherTRA!L$51,$E108,0)</f>
        <v>4.7476337196633729</v>
      </c>
      <c r="J108" s="24">
        <f ca="1">OFFSET(OtherTRA!M$51,$E108,0)</f>
        <v>4.8669505794950583</v>
      </c>
      <c r="K108" s="24">
        <f ca="1">OFFSET(OtherTRA!N$51,$E108,0)</f>
        <v>4.6877822947475298</v>
      </c>
      <c r="L108" s="24">
        <f ca="1">OFFSET(OtherTRA!O$51,$E108,0)</f>
        <v>4.5086140100000014</v>
      </c>
      <c r="M108" s="24">
        <f ca="1">OFFSET(OtherTRA!P$51,$E108,0)</f>
        <v>4.8159747836716882</v>
      </c>
      <c r="N108" s="24">
        <f ca="1">OFFSET(OtherTRA!Q$51,$E108,0)</f>
        <v>5.123335557343375</v>
      </c>
      <c r="O108" s="24">
        <f ca="1">OFFSET(OtherTRA!R$51,$E108,0)</f>
        <v>4.849247646868216</v>
      </c>
      <c r="P108" s="24">
        <f ca="1">OFFSET(OtherTRA!S$51,$E108,0)</f>
        <v>4.5403850292541836</v>
      </c>
      <c r="Q108" s="24">
        <f ca="1">OFFSET(OtherTRA!T$51,$E108,0)</f>
        <v>4.7029872041594079</v>
      </c>
      <c r="R108" s="24">
        <f ca="1">OFFSET(OtherTRA!U$51,$E108,0)</f>
        <v>4.8655893790646321</v>
      </c>
      <c r="S108" s="24">
        <f ca="1">OFFSET(OtherTRA!V$51,$E108,0)</f>
        <v>5.0281915539698563</v>
      </c>
      <c r="T108" s="24">
        <f ca="1">OFFSET(OtherTRA!W$51,$E108,0)</f>
        <v>5.1907937288750805</v>
      </c>
      <c r="U108" s="24">
        <f ca="1">OFFSET(OtherTRA!X$51,$E108,0)</f>
        <v>5.3533959037803047</v>
      </c>
      <c r="V108" s="24">
        <f ca="1">OFFSET(OtherTRA!Y$51,$E108,0)</f>
        <v>5.5159980786855289</v>
      </c>
      <c r="W108" s="24">
        <f ca="1">OFFSET(OtherTRA!Z$51,$E108,0)</f>
        <v>5.6786002535907532</v>
      </c>
      <c r="X108" s="24">
        <f ca="1">OFFSET(OtherTRA!AA$51,$E108,0)</f>
        <v>5.8412024284959774</v>
      </c>
      <c r="Y108" s="24">
        <f ca="1">OFFSET(OtherTRA!AB$51,$E108,0)</f>
        <v>6.003804603401198</v>
      </c>
      <c r="Z108" s="24">
        <f ca="1">OFFSET(OtherTRA!AC$51,$E108,0)</f>
        <v>6.1514216407956779</v>
      </c>
      <c r="AA108" s="24">
        <f ca="1">OFFSET(OtherTRA!AD$51,$E108,0)</f>
        <v>6.2990386781901577</v>
      </c>
      <c r="AB108" s="24">
        <f ca="1">OFFSET(OtherTRA!AE$51,$E108,0)</f>
        <v>6.4466557155846376</v>
      </c>
      <c r="AC108" s="24">
        <f ca="1">OFFSET(OtherTRA!AF$51,$E108,0)</f>
        <v>6.5942727529791174</v>
      </c>
      <c r="AD108" s="24">
        <f ca="1">OFFSET(OtherTRA!AG$51,$E108,0)</f>
        <v>6.7418897903735973</v>
      </c>
      <c r="AE108" s="24">
        <f ca="1">OFFSET(OtherTRA!AH$51,$E108,0)</f>
        <v>6.8895068277680771</v>
      </c>
      <c r="AF108" s="24">
        <f ca="1">OFFSET(OtherTRA!AI$51,$E108,0)</f>
        <v>7.0371238651625569</v>
      </c>
      <c r="AG108" s="24">
        <f ca="1">OFFSET(OtherTRA!AJ$51,$E108,0)</f>
        <v>7.1847409025570368</v>
      </c>
      <c r="AH108" s="24">
        <f ca="1">OFFSET(OtherTRA!AK$51,$E108,0)</f>
        <v>7.3323579399515166</v>
      </c>
      <c r="AI108" s="24">
        <f ca="1">OFFSET(OtherTRA!AL$51,$E108,0)</f>
        <v>7.4799749773459974</v>
      </c>
      <c r="AJ108" s="24">
        <f ca="1">OFFSET(OtherTRA!AM$51,$E108,0)</f>
        <v>8.1858597851130934</v>
      </c>
      <c r="AK108" s="24">
        <f ca="1">OFFSET(OtherTRA!AN$51,$E108,0)</f>
        <v>8.8917445928801904</v>
      </c>
      <c r="AL108" s="24">
        <f ca="1">OFFSET(OtherTRA!AO$51,$E108,0)</f>
        <v>8.8917445928801904</v>
      </c>
      <c r="AM108" s="24">
        <f ca="1">OFFSET(OtherTRA!AP$51,$E108,0)</f>
        <v>8.8917445928801904</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117.13343865570756</v>
      </c>
      <c r="Q109" s="24">
        <f ca="1">OFFSET(COM!T$247,$E109,0)</f>
        <v>116.45615032596969</v>
      </c>
      <c r="R109" s="24">
        <f ca="1">OFFSET(COM!U$247,$E109,0)</f>
        <v>115.77173837340996</v>
      </c>
      <c r="S109" s="24">
        <f ca="1">OFFSET(COM!V$247,$E109,0)</f>
        <v>115.09244572432009</v>
      </c>
      <c r="T109" s="194">
        <f ca="1">OFFSET(COM!W$247,$E109,0)</f>
        <v>114.40714950694863</v>
      </c>
      <c r="U109" s="24">
        <f ca="1">OFFSET(COM!X$247,$E109,0)</f>
        <v>113.69434611649218</v>
      </c>
      <c r="V109" s="24">
        <f ca="1">OFFSET(COM!Y$247,$E109,0)</f>
        <v>112.97662982868667</v>
      </c>
      <c r="W109" s="24">
        <f ca="1">OFFSET(COM!Z$247,$E109,0)</f>
        <v>112.26243461126842</v>
      </c>
      <c r="X109" s="24">
        <f ca="1">OFFSET(COM!AA$247,$E109,0)</f>
        <v>111.56549405463703</v>
      </c>
      <c r="Y109" s="205">
        <f ca="1">OFFSET(COM!AB$247,$E109,0)</f>
        <v>110.89015446753368</v>
      </c>
      <c r="Z109" s="24">
        <f ca="1">OFFSET(COM!AC$247,$E109,0)</f>
        <v>110.21534699853426</v>
      </c>
      <c r="AA109" s="24">
        <f ca="1">OFFSET(COM!AD$247,$E109,0)</f>
        <v>109.57975831008238</v>
      </c>
      <c r="AB109" s="24">
        <f ca="1">OFFSET(COM!AE$247,$E109,0)</f>
        <v>108.98614355019869</v>
      </c>
      <c r="AC109" s="24">
        <f ca="1">OFFSET(COM!AF$247,$E109,0)</f>
        <v>108.41065491501598</v>
      </c>
      <c r="AD109" s="24">
        <f ca="1">OFFSET(COM!AG$247,$E109,0)</f>
        <v>107.80821607239011</v>
      </c>
      <c r="AE109" s="24">
        <f ca="1">OFFSET(COM!AH$247,$E109,0)</f>
        <v>107.2187280247568</v>
      </c>
      <c r="AF109" s="24">
        <f ca="1">OFFSET(COM!AI$247,$E109,0)</f>
        <v>106.6121803574963</v>
      </c>
      <c r="AG109" s="24">
        <f ca="1">OFFSET(COM!AJ$247,$E109,0)</f>
        <v>106.0079615727402</v>
      </c>
      <c r="AH109" s="24">
        <f ca="1">OFFSET(COM!AK$247,$E109,0)</f>
        <v>105.42938639155523</v>
      </c>
      <c r="AI109" s="24">
        <f ca="1">OFFSET(COM!AL$247,$E109,0)</f>
        <v>104.84553387207578</v>
      </c>
      <c r="AJ109" s="24">
        <f ca="1">OFFSET(COM!AM$247,$E109,0)</f>
        <v>101.90308995115325</v>
      </c>
      <c r="AK109" s="24">
        <f ca="1">OFFSET(COM!AN$247,$E109,0)</f>
        <v>98.461545169259381</v>
      </c>
      <c r="AL109" s="24">
        <f ca="1">OFFSET(COM!AO$247,$E109,0)</f>
        <v>98.461545169259381</v>
      </c>
      <c r="AM109" s="24">
        <f ca="1">OFFSET(COM!AP$247,$E109,0)</f>
        <v>98.461545169259381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9.1289827620514838</v>
      </c>
      <c r="Q110" s="24">
        <f ca="1">OFFSET(COM!T$247,$E110,0)</f>
        <v>9.2340716437616894</v>
      </c>
      <c r="R110" s="24">
        <f ca="1">OFFSET(COM!U$247,$E110,0)</f>
        <v>9.3365336120818068</v>
      </c>
      <c r="S110" s="24">
        <f ca="1">OFFSET(COM!V$247,$E110,0)</f>
        <v>9.4408833792325542</v>
      </c>
      <c r="T110" s="194">
        <f ca="1">OFFSET(COM!W$247,$E110,0)</f>
        <v>9.5430192652863344</v>
      </c>
      <c r="U110" s="24">
        <f ca="1">OFFSET(COM!X$247,$E110,0)</f>
        <v>9.635011582104708</v>
      </c>
      <c r="V110" s="24">
        <f ca="1">OFFSET(COM!Y$247,$E110,0)</f>
        <v>9.7251922145943173</v>
      </c>
      <c r="W110" s="24">
        <f ca="1">OFFSET(COM!Z$247,$E110,0)</f>
        <v>9.816671280083396</v>
      </c>
      <c r="X110" s="24">
        <f ca="1">OFFSET(COM!AA$247,$E110,0)</f>
        <v>9.9145131893945049</v>
      </c>
      <c r="Y110" s="205">
        <f ca="1">OFFSET(COM!AB$247,$E110,0)</f>
        <v>10.020320691145178</v>
      </c>
      <c r="Z110" s="24">
        <f ca="1">OFFSET(COM!AC$247,$E110,0)</f>
        <v>10.12632441723383</v>
      </c>
      <c r="AA110" s="24">
        <f ca="1">OFFSET(COM!AD$247,$E110,0)</f>
        <v>10.246790495181889</v>
      </c>
      <c r="AB110" s="24">
        <f ca="1">OFFSET(COM!AE$247,$E110,0)</f>
        <v>10.382734915786159</v>
      </c>
      <c r="AC110" s="24">
        <f ca="1">OFFSET(COM!AF$247,$E110,0)</f>
        <v>10.525363542008577</v>
      </c>
      <c r="AD110" s="24">
        <f ca="1">OFFSET(COM!AG$247,$E110,0)</f>
        <v>10.65805398613341</v>
      </c>
      <c r="AE110" s="24">
        <f ca="1">OFFSET(COM!AH$247,$E110,0)</f>
        <v>10.795520176760977</v>
      </c>
      <c r="AF110" s="24">
        <f ca="1">OFFSET(COM!AI$247,$E110,0)</f>
        <v>10.926695447115369</v>
      </c>
      <c r="AG110" s="24">
        <f ca="1">OFFSET(COM!AJ$247,$E110,0)</f>
        <v>11.058729518221529</v>
      </c>
      <c r="AH110" s="24">
        <f ca="1">OFFSET(COM!AK$247,$E110,0)</f>
        <v>11.200219947037208</v>
      </c>
      <c r="AI110" s="24">
        <f ca="1">OFFSET(COM!AL$247,$E110,0)</f>
        <v>11.339764299961937</v>
      </c>
      <c r="AJ110" s="24">
        <f ca="1">OFFSET(COM!AM$247,$E110,0)</f>
        <v>12.028937699422043</v>
      </c>
      <c r="AK110" s="24">
        <f ca="1">OFFSET(COM!AN$247,$E110,0)</f>
        <v>12.534062228317671</v>
      </c>
      <c r="AL110" s="24">
        <f ca="1">OFFSET(COM!AO$247,$E110,0)</f>
        <v>12.534062228317671</v>
      </c>
      <c r="AM110" s="24">
        <f ca="1">OFFSET(COM!AP$247,$E110,0)</f>
        <v>12.534062228317671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11.170587123620498</v>
      </c>
      <c r="Q111" s="24">
        <f ca="1">OFFSET(COM!T$247,$E111,0)</f>
        <v>11.105996615717913</v>
      </c>
      <c r="R111" s="24">
        <f ca="1">OFFSET(COM!U$247,$E111,0)</f>
        <v>11.040726753992196</v>
      </c>
      <c r="S111" s="24">
        <f ca="1">OFFSET(COM!V$247,$E111,0)</f>
        <v>10.97594510149246</v>
      </c>
      <c r="T111" s="194">
        <f ca="1">OFFSET(COM!W$247,$E111,0)</f>
        <v>10.910590910669663</v>
      </c>
      <c r="U111" s="24">
        <f ca="1">OFFSET(COM!X$247,$E111,0)</f>
        <v>10.842613461475928</v>
      </c>
      <c r="V111" s="24">
        <f ca="1">OFFSET(COM!Y$247,$E111,0)</f>
        <v>10.774167487252134</v>
      </c>
      <c r="W111" s="24">
        <f ca="1">OFFSET(COM!Z$247,$E111,0)</f>
        <v>10.706057304617662</v>
      </c>
      <c r="X111" s="24">
        <f ca="1">OFFSET(COM!AA$247,$E111,0)</f>
        <v>10.639592635799064</v>
      </c>
      <c r="Y111" s="205">
        <f ca="1">OFFSET(COM!AB$247,$E111,0)</f>
        <v>10.575187972345599</v>
      </c>
      <c r="Z111" s="24">
        <f ca="1">OFFSET(COM!AC$247,$E111,0)</f>
        <v>10.510834055047189</v>
      </c>
      <c r="AA111" s="24">
        <f ca="1">OFFSET(COM!AD$247,$E111,0)</f>
        <v>10.450220289237681</v>
      </c>
      <c r="AB111" s="24">
        <f ca="1">OFFSET(COM!AE$247,$E111,0)</f>
        <v>10.393609423294965</v>
      </c>
      <c r="AC111" s="24">
        <f ca="1">OFFSET(COM!AF$247,$E111,0)</f>
        <v>10.338727179490464</v>
      </c>
      <c r="AD111" s="24">
        <f ca="1">OFFSET(COM!AG$247,$E111,0)</f>
        <v>10.281274793088782</v>
      </c>
      <c r="AE111" s="24">
        <f ca="1">OFFSET(COM!AH$247,$E111,0)</f>
        <v>10.225057476582126</v>
      </c>
      <c r="AF111" s="24">
        <f ca="1">OFFSET(COM!AI$247,$E111,0)</f>
        <v>10.167213246620797</v>
      </c>
      <c r="AG111" s="24">
        <f ca="1">OFFSET(COM!AJ$247,$E111,0)</f>
        <v>10.109591113655974</v>
      </c>
      <c r="AH111" s="24">
        <f ca="1">OFFSET(COM!AK$247,$E111,0)</f>
        <v>10.054414517261598</v>
      </c>
      <c r="AI111" s="24">
        <f ca="1">OFFSET(COM!AL$247,$E111,0)</f>
        <v>9.9987346404387161</v>
      </c>
      <c r="AJ111" s="24">
        <f ca="1">OFFSET(COM!AM$247,$E111,0)</f>
        <v>9.7181245383854105</v>
      </c>
      <c r="AK111" s="24">
        <f ca="1">OFFSET(COM!AN$247,$E111,0)</f>
        <v>9.3899170148362519</v>
      </c>
      <c r="AL111" s="24">
        <f ca="1">OFFSET(COM!AO$247,$E111,0)</f>
        <v>9.3899170148362519</v>
      </c>
      <c r="AM111" s="24">
        <f ca="1">OFFSET(COM!AP$247,$E111,0)</f>
        <v>9.3899170148362519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8.0367012374729594</v>
      </c>
      <c r="Q112" s="24">
        <f ca="1">OFFSET(COM!T$247,$E112,0)</f>
        <v>7.9902314674380364</v>
      </c>
      <c r="R112" s="24">
        <f ca="1">OFFSET(COM!U$247,$E112,0)</f>
        <v>7.9432729349369504</v>
      </c>
      <c r="S112" s="24">
        <f ca="1">OFFSET(COM!V$247,$E112,0)</f>
        <v>7.8966656455394855</v>
      </c>
      <c r="T112" s="194">
        <f ca="1">OFFSET(COM!W$247,$E112,0)</f>
        <v>7.8496464423009193</v>
      </c>
      <c r="U112" s="24">
        <f ca="1">OFFSET(COM!X$247,$E112,0)</f>
        <v>7.8007399305831644</v>
      </c>
      <c r="V112" s="24">
        <f ca="1">OFFSET(COM!Y$247,$E112,0)</f>
        <v>7.7514963375958956</v>
      </c>
      <c r="W112" s="24">
        <f ca="1">OFFSET(COM!Z$247,$E112,0)</f>
        <v>7.702494330538852</v>
      </c>
      <c r="X112" s="24">
        <f ca="1">OFFSET(COM!AA$247,$E112,0)</f>
        <v>7.6546761916862236</v>
      </c>
      <c r="Y112" s="205">
        <f ca="1">OFFSET(COM!AB$247,$E112,0)</f>
        <v>7.608340127811748</v>
      </c>
      <c r="Z112" s="24">
        <f ca="1">OFFSET(COM!AC$247,$E112,0)</f>
        <v>7.5620405733599716</v>
      </c>
      <c r="AA112" s="24">
        <f ca="1">OFFSET(COM!AD$247,$E112,0)</f>
        <v>7.5184318783739128</v>
      </c>
      <c r="AB112" s="24">
        <f ca="1">OFFSET(COM!AE$247,$E112,0)</f>
        <v>7.4777030776993074</v>
      </c>
      <c r="AC112" s="24">
        <f ca="1">OFFSET(COM!AF$247,$E112,0)</f>
        <v>7.4382179376777717</v>
      </c>
      <c r="AD112" s="24">
        <f ca="1">OFFSET(COM!AG$247,$E112,0)</f>
        <v>7.3968837034266608</v>
      </c>
      <c r="AE112" s="24">
        <f ca="1">OFFSET(COM!AH$247,$E112,0)</f>
        <v>7.3564380426805851</v>
      </c>
      <c r="AF112" s="24">
        <f ca="1">OFFSET(COM!AI$247,$E112,0)</f>
        <v>7.3148218957971398</v>
      </c>
      <c r="AG112" s="24">
        <f ca="1">OFFSET(COM!AJ$247,$E112,0)</f>
        <v>7.2733655370418333</v>
      </c>
      <c r="AH112" s="24">
        <f ca="1">OFFSET(COM!AK$247,$E112,0)</f>
        <v>7.2336686244610657</v>
      </c>
      <c r="AI112" s="24">
        <f ca="1">OFFSET(COM!AL$247,$E112,0)</f>
        <v>7.1936096257698861</v>
      </c>
      <c r="AJ112" s="24">
        <f ca="1">OFFSET(COM!AM$247,$E112,0)</f>
        <v>6.9917241268733621</v>
      </c>
      <c r="AK112" s="24">
        <f ca="1">OFFSET(COM!AN$247,$E112,0)</f>
        <v>6.7555945679285205</v>
      </c>
      <c r="AL112" s="24">
        <f ca="1">OFFSET(COM!AO$247,$E112,0)</f>
        <v>6.7555945679285205</v>
      </c>
      <c r="AM112" s="24">
        <f ca="1">OFFSET(COM!AP$247,$E112,0)</f>
        <v>6.7555945679285205</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101.93313800073113</v>
      </c>
      <c r="Q113" s="24">
        <f ca="1">OFFSET(COM!T$247,$E113,0)</f>
        <v>101.34374076648464</v>
      </c>
      <c r="R113" s="24">
        <f ca="1">OFFSET(COM!U$247,$E113,0)</f>
        <v>100.74814433552285</v>
      </c>
      <c r="S113" s="24">
        <f ca="1">OFFSET(COM!V$247,$E113,0)</f>
        <v>100.15700288063836</v>
      </c>
      <c r="T113" s="194">
        <f ca="1">OFFSET(COM!W$247,$E113,0)</f>
        <v>99.560636935111646</v>
      </c>
      <c r="U113" s="24">
        <f ca="1">OFFSET(COM!X$247,$E113,0)</f>
        <v>98.940333397533863</v>
      </c>
      <c r="V113" s="24">
        <f ca="1">OFFSET(COM!Y$247,$E113,0)</f>
        <v>98.315754504863534</v>
      </c>
      <c r="W113" s="24">
        <f ca="1">OFFSET(COM!Z$247,$E113,0)</f>
        <v>97.694239756453015</v>
      </c>
      <c r="X113" s="24">
        <f ca="1">OFFSET(COM!AA$247,$E113,0)</f>
        <v>97.087740547066517</v>
      </c>
      <c r="Y113" s="205">
        <f ca="1">OFFSET(COM!AB$247,$E113,0)</f>
        <v>96.500039168881031</v>
      </c>
      <c r="Z113" s="24">
        <f ca="1">OFFSET(COM!AC$247,$E113,0)</f>
        <v>95.912800856313225</v>
      </c>
      <c r="AA113" s="24">
        <f ca="1">OFFSET(COM!AD$247,$E113,0)</f>
        <v>95.359691938525032</v>
      </c>
      <c r="AB113" s="24">
        <f ca="1">OFFSET(COM!AE$247,$E113,0)</f>
        <v>94.843110030464175</v>
      </c>
      <c r="AC113" s="24">
        <f ca="1">OFFSET(COM!AF$247,$E113,0)</f>
        <v>94.342302036255475</v>
      </c>
      <c r="AD113" s="24">
        <f ca="1">OFFSET(COM!AG$247,$E113,0)</f>
        <v>93.818041138708679</v>
      </c>
      <c r="AE113" s="24">
        <f ca="1">OFFSET(COM!AH$247,$E113,0)</f>
        <v>93.305050423172659</v>
      </c>
      <c r="AF113" s="24">
        <f ca="1">OFFSET(COM!AI$247,$E113,0)</f>
        <v>92.777213899457024</v>
      </c>
      <c r="AG113" s="24">
        <f ca="1">OFFSET(COM!AJ$247,$E113,0)</f>
        <v>92.251404041264351</v>
      </c>
      <c r="AH113" s="24">
        <f ca="1">OFFSET(COM!AK$247,$E113,0)</f>
        <v>91.747910039343395</v>
      </c>
      <c r="AI113" s="24">
        <f ca="1">OFFSET(COM!AL$247,$E113,0)</f>
        <v>91.239823534557146</v>
      </c>
      <c r="AJ113" s="24">
        <f ca="1">OFFSET(COM!AM$247,$E113,0)</f>
        <v>88.679217906539961</v>
      </c>
      <c r="AK113" s="24">
        <f ca="1">OFFSET(COM!AN$247,$E113,0)</f>
        <v>85.684279285984161</v>
      </c>
      <c r="AL113" s="24">
        <f ca="1">OFFSET(COM!AO$247,$E113,0)</f>
        <v>85.684279285984161</v>
      </c>
      <c r="AM113" s="24">
        <f ca="1">OFFSET(COM!AP$247,$E113,0)</f>
        <v>85.684279285984161</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16.554076689764564</v>
      </c>
      <c r="Q114" s="24">
        <f ca="1">OFFSET(COM!T$247,$E114,0)</f>
        <v>16.458357797873081</v>
      </c>
      <c r="R114" s="24">
        <f ca="1">OFFSET(COM!U$247,$E114,0)</f>
        <v>16.361632148220064</v>
      </c>
      <c r="S114" s="24">
        <f ca="1">OFFSET(COM!V$247,$E114,0)</f>
        <v>16.265629992585584</v>
      </c>
      <c r="T114" s="194">
        <f ca="1">OFFSET(COM!W$247,$E114,0)</f>
        <v>16.168779372747487</v>
      </c>
      <c r="U114" s="24">
        <f ca="1">OFFSET(COM!X$247,$E114,0)</f>
        <v>16.068041256238985</v>
      </c>
      <c r="V114" s="24">
        <f ca="1">OFFSET(COM!Y$247,$E114,0)</f>
        <v>15.966608816397891</v>
      </c>
      <c r="W114" s="24">
        <f ca="1">OFFSET(COM!Z$247,$E114,0)</f>
        <v>15.8656739976451</v>
      </c>
      <c r="X114" s="24">
        <f ca="1">OFFSET(COM!AA$247,$E114,0)</f>
        <v>15.767177722327899</v>
      </c>
      <c r="Y114" s="205">
        <f ca="1">OFFSET(COM!AB$247,$E114,0)</f>
        <v>15.671734239708019</v>
      </c>
      <c r="Z114" s="24">
        <f ca="1">OFFSET(COM!AC$247,$E114,0)</f>
        <v>15.576365959558089</v>
      </c>
      <c r="AA114" s="24">
        <f ca="1">OFFSET(COM!AD$247,$E114,0)</f>
        <v>15.486540338347519</v>
      </c>
      <c r="AB114" s="24">
        <f ca="1">OFFSET(COM!AE$247,$E114,0)</f>
        <v>15.402646751921061</v>
      </c>
      <c r="AC114" s="24">
        <f ca="1">OFFSET(COM!AF$247,$E114,0)</f>
        <v>15.321314870007267</v>
      </c>
      <c r="AD114" s="24">
        <f ca="1">OFFSET(COM!AG$247,$E114,0)</f>
        <v>15.236174205512349</v>
      </c>
      <c r="AE114" s="24">
        <f ca="1">OFFSET(COM!AH$247,$E114,0)</f>
        <v>15.152863833510853</v>
      </c>
      <c r="AF114" s="24">
        <f ca="1">OFFSET(COM!AI$247,$E114,0)</f>
        <v>15.067142482587816</v>
      </c>
      <c r="AG114" s="24">
        <f ca="1">OFFSET(COM!AJ$247,$E114,0)</f>
        <v>14.981750264831375</v>
      </c>
      <c r="AH114" s="24">
        <f ca="1">OFFSET(COM!AK$247,$E114,0)</f>
        <v>14.899982171705698</v>
      </c>
      <c r="AI114" s="24">
        <f ca="1">OFFSET(COM!AL$247,$E114,0)</f>
        <v>14.817468250028867</v>
      </c>
      <c r="AJ114" s="24">
        <f ca="1">OFFSET(COM!AM$247,$E114,0)</f>
        <v>14.401622502808419</v>
      </c>
      <c r="AK114" s="24">
        <f ca="1">OFFSET(COM!AN$247,$E114,0)</f>
        <v>13.915240502035882</v>
      </c>
      <c r="AL114" s="24">
        <f ca="1">OFFSET(COM!AO$247,$E114,0)</f>
        <v>13.915240502035882</v>
      </c>
      <c r="AM114" s="24">
        <f ca="1">OFFSET(COM!AP$247,$E114,0)</f>
        <v>13.915240502035882</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24.796677701110038</v>
      </c>
      <c r="Q115" s="24">
        <f ca="1">OFFSET(COM!T$247,$E115,0)</f>
        <v>24.653298486634846</v>
      </c>
      <c r="R115" s="24">
        <f ca="1">OFFSET(COM!U$247,$E115,0)</f>
        <v>24.508411229868699</v>
      </c>
      <c r="S115" s="24">
        <f ca="1">OFFSET(COM!V$247,$E115,0)</f>
        <v>24.364607709050663</v>
      </c>
      <c r="T115" s="194">
        <f ca="1">OFFSET(COM!W$247,$E115,0)</f>
        <v>24.219533256981528</v>
      </c>
      <c r="U115" s="24">
        <f ca="1">OFFSET(COM!X$247,$E115,0)</f>
        <v>24.068635647039763</v>
      </c>
      <c r="V115" s="24">
        <f ca="1">OFFSET(COM!Y$247,$E115,0)</f>
        <v>23.91669799649523</v>
      </c>
      <c r="W115" s="24">
        <f ca="1">OFFSET(COM!Z$247,$E115,0)</f>
        <v>23.765505742385375</v>
      </c>
      <c r="X115" s="24">
        <f ca="1">OFFSET(COM!AA$247,$E115,0)</f>
        <v>23.617966230543523</v>
      </c>
      <c r="Y115" s="205">
        <f ca="1">OFFSET(COM!AB$247,$E115,0)</f>
        <v>23.474999557043699</v>
      </c>
      <c r="Z115" s="24">
        <f ca="1">OFFSET(COM!AC$247,$E115,0)</f>
        <v>23.332145530805604</v>
      </c>
      <c r="AA115" s="24">
        <f ca="1">OFFSET(COM!AD$247,$E115,0)</f>
        <v>23.197593962620729</v>
      </c>
      <c r="AB115" s="24">
        <f ca="1">OFFSET(COM!AE$247,$E115,0)</f>
        <v>23.071928106240271</v>
      </c>
      <c r="AC115" s="24">
        <f ca="1">OFFSET(COM!AF$247,$E115,0)</f>
        <v>22.95009947753227</v>
      </c>
      <c r="AD115" s="24">
        <f ca="1">OFFSET(COM!AG$247,$E115,0)</f>
        <v>22.822565598337167</v>
      </c>
      <c r="AE115" s="24">
        <f ca="1">OFFSET(COM!AH$247,$E115,0)</f>
        <v>22.697773350337137</v>
      </c>
      <c r="AF115" s="24">
        <f ca="1">OFFSET(COM!AI$247,$E115,0)</f>
        <v>22.569369649497897</v>
      </c>
      <c r="AG115" s="24">
        <f ca="1">OFFSET(COM!AJ$247,$E115,0)</f>
        <v>22.441458963715061</v>
      </c>
      <c r="AH115" s="24">
        <f ca="1">OFFSET(COM!AK$247,$E115,0)</f>
        <v>22.318976925636466</v>
      </c>
      <c r="AI115" s="24">
        <f ca="1">OFFSET(COM!AL$247,$E115,0)</f>
        <v>22.195377696273219</v>
      </c>
      <c r="AJ115" s="24">
        <f ca="1">OFFSET(COM!AM$247,$E115,0)</f>
        <v>21.57247415653195</v>
      </c>
      <c r="AK115" s="24">
        <f ca="1">OFFSET(COM!AN$247,$E115,0)</f>
        <v>20.843912972552733</v>
      </c>
      <c r="AL115" s="24">
        <f ca="1">OFFSET(COM!AO$247,$E115,0)</f>
        <v>20.843912972552733</v>
      </c>
      <c r="AM115" s="24">
        <f ca="1">OFFSET(COM!AP$247,$E115,0)</f>
        <v>20.843912972552733</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3.1545157422249002</v>
      </c>
      <c r="Q116" s="24">
        <f ca="1">OFFSET(COM!T$247,$E116,0)</f>
        <v>3.1908291563618723</v>
      </c>
      <c r="R116" s="24">
        <f ca="1">OFFSET(COM!U$247,$E116,0)</f>
        <v>3.2262348418002054</v>
      </c>
      <c r="S116" s="24">
        <f ca="1">OFFSET(COM!V$247,$E116,0)</f>
        <v>3.2622928552453492</v>
      </c>
      <c r="T116" s="194">
        <f ca="1">OFFSET(COM!W$247,$E116,0)</f>
        <v>3.2975858631083996</v>
      </c>
      <c r="U116" s="24">
        <f ca="1">OFFSET(COM!X$247,$E116,0)</f>
        <v>3.3293737653458324</v>
      </c>
      <c r="V116" s="24">
        <f ca="1">OFFSET(COM!Y$247,$E116,0)</f>
        <v>3.3605356409071292</v>
      </c>
      <c r="W116" s="24">
        <f ca="1">OFFSET(COM!Z$247,$E116,0)</f>
        <v>3.3921461893867355</v>
      </c>
      <c r="X116" s="24">
        <f ca="1">OFFSET(COM!AA$247,$E116,0)</f>
        <v>3.4259554155859835</v>
      </c>
      <c r="Y116" s="205">
        <f ca="1">OFFSET(COM!AB$247,$E116,0)</f>
        <v>3.4625171485432906</v>
      </c>
      <c r="Z116" s="24">
        <f ca="1">OFFSET(COM!AC$247,$E116,0)</f>
        <v>3.4991466867292091</v>
      </c>
      <c r="AA116" s="24">
        <f ca="1">OFFSET(COM!AD$247,$E116,0)</f>
        <v>3.540773683865289</v>
      </c>
      <c r="AB116" s="24">
        <f ca="1">OFFSET(COM!AE$247,$E116,0)</f>
        <v>3.5877492150982393</v>
      </c>
      <c r="AC116" s="24">
        <f ca="1">OFFSET(COM!AF$247,$E116,0)</f>
        <v>3.637034470469827</v>
      </c>
      <c r="AD116" s="24">
        <f ca="1">OFFSET(COM!AG$247,$E116,0)</f>
        <v>3.6828855916456251</v>
      </c>
      <c r="AE116" s="24">
        <f ca="1">OFFSET(COM!AH$247,$E116,0)</f>
        <v>3.7303869698014651</v>
      </c>
      <c r="AF116" s="24">
        <f ca="1">OFFSET(COM!AI$247,$E116,0)</f>
        <v>3.7757145233864766</v>
      </c>
      <c r="AG116" s="24">
        <f ca="1">OFFSET(COM!AJ$247,$E116,0)</f>
        <v>3.8213388351713342</v>
      </c>
      <c r="AH116" s="24">
        <f ca="1">OFFSET(COM!AK$247,$E116,0)</f>
        <v>3.8702307869590613</v>
      </c>
      <c r="AI116" s="24">
        <f ca="1">OFFSET(COM!AL$247,$E116,0)</f>
        <v>3.9184502731289217</v>
      </c>
      <c r="AJ116" s="24">
        <f ca="1">OFFSET(COM!AM$247,$E116,0)</f>
        <v>4.1565938203767869</v>
      </c>
      <c r="AK116" s="24">
        <f ca="1">OFFSET(COM!AN$247,$E116,0)</f>
        <v>4.3311393661093236</v>
      </c>
      <c r="AL116" s="24">
        <f ca="1">OFFSET(COM!AO$247,$E116,0)</f>
        <v>4.3311393661093236</v>
      </c>
      <c r="AM116" s="24">
        <f ca="1">OFFSET(COM!AP$247,$E116,0)</f>
        <v>4.3311393661093236</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9.3969017117387565</v>
      </c>
      <c r="Q117" s="24">
        <f ca="1">OFFSET(COM!T$247,$E117,0)</f>
        <v>9.3425669979448429</v>
      </c>
      <c r="R117" s="24">
        <f ca="1">OFFSET(COM!U$247,$E117,0)</f>
        <v>9.2876607993191307</v>
      </c>
      <c r="S117" s="24">
        <f ca="1">OFFSET(COM!V$247,$E117,0)</f>
        <v>9.233165291202388</v>
      </c>
      <c r="T117" s="194">
        <f ca="1">OFFSET(COM!W$247,$E117,0)</f>
        <v>9.1781881534015053</v>
      </c>
      <c r="U117" s="24">
        <f ca="1">OFFSET(COM!X$247,$E117,0)</f>
        <v>9.1210042827938889</v>
      </c>
      <c r="V117" s="24">
        <f ca="1">OFFSET(COM!Y$247,$E117,0)</f>
        <v>9.0634262803820747</v>
      </c>
      <c r="W117" s="24">
        <f ca="1">OFFSET(COM!Z$247,$E117,0)</f>
        <v>9.0061307519821963</v>
      </c>
      <c r="X117" s="24">
        <f ca="1">OFFSET(COM!AA$247,$E117,0)</f>
        <v>8.9502194598289844</v>
      </c>
      <c r="Y117" s="205">
        <f ca="1">OFFSET(COM!AB$247,$E117,0)</f>
        <v>8.8960410817766729</v>
      </c>
      <c r="Z117" s="24">
        <f ca="1">OFFSET(COM!AC$247,$E117,0)</f>
        <v>8.8419053923159261</v>
      </c>
      <c r="AA117" s="24">
        <f ca="1">OFFSET(COM!AD$247,$E117,0)</f>
        <v>8.7909159865320614</v>
      </c>
      <c r="AB117" s="24">
        <f ca="1">OFFSET(COM!AE$247,$E117,0)</f>
        <v>8.7432938931547781</v>
      </c>
      <c r="AC117" s="24">
        <f ca="1">OFFSET(COM!AF$247,$E117,0)</f>
        <v>8.6971259482613483</v>
      </c>
      <c r="AD117" s="24">
        <f ca="1">OFFSET(COM!AG$247,$E117,0)</f>
        <v>8.6487959525192402</v>
      </c>
      <c r="AE117" s="24">
        <f ca="1">OFFSET(COM!AH$247,$E117,0)</f>
        <v>8.6015049201084448</v>
      </c>
      <c r="AF117" s="24">
        <f ca="1">OFFSET(COM!AI$247,$E117,0)</f>
        <v>8.5528452984142103</v>
      </c>
      <c r="AG117" s="24">
        <f ca="1">OFFSET(COM!AJ$247,$E117,0)</f>
        <v>8.5043725087659183</v>
      </c>
      <c r="AH117" s="24">
        <f ca="1">OFFSET(COM!AK$247,$E117,0)</f>
        <v>8.4579569491030018</v>
      </c>
      <c r="AI117" s="24">
        <f ca="1">OFFSET(COM!AL$247,$E117,0)</f>
        <v>8.4111180207605525</v>
      </c>
      <c r="AJ117" s="24">
        <f ca="1">OFFSET(COM!AM$247,$E117,0)</f>
        <v>8.1750636827803955</v>
      </c>
      <c r="AK117" s="24">
        <f ca="1">OFFSET(COM!AN$247,$E117,0)</f>
        <v>7.8989695253548531</v>
      </c>
      <c r="AL117" s="24">
        <f ca="1">OFFSET(COM!AO$247,$E117,0)</f>
        <v>7.8989695253548531</v>
      </c>
      <c r="AM117" s="24">
        <f ca="1">OFFSET(COM!AP$247,$E117,0)</f>
        <v>7.8989695253548531</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6.6457277786788094</v>
      </c>
      <c r="Q118" s="24">
        <f ca="1">OFFSET(COM!T$247,$E118,0)</f>
        <v>8.7479080726871956</v>
      </c>
      <c r="R118" s="24">
        <f ca="1">OFFSET(COM!U$247,$E118,0)</f>
        <v>10.821593875408137</v>
      </c>
      <c r="S118" s="24">
        <f ca="1">OFFSET(COM!V$247,$E118,0)</f>
        <v>12.915756892008622</v>
      </c>
      <c r="T118" s="194">
        <f ca="1">OFFSET(COM!W$247,$E118,0)</f>
        <v>14.985905635482725</v>
      </c>
      <c r="U118" s="24">
        <f ca="1">OFFSET(COM!X$247,$E118,0)</f>
        <v>16.946025686616853</v>
      </c>
      <c r="V118" s="24">
        <f ca="1">OFFSET(COM!Y$247,$E118,0)</f>
        <v>18.886494148354714</v>
      </c>
      <c r="W118" s="24">
        <f ca="1">OFFSET(COM!Z$247,$E118,0)</f>
        <v>20.841046891641547</v>
      </c>
      <c r="X118" s="24">
        <f ca="1">OFFSET(COM!AA$247,$E118,0)</f>
        <v>22.864618278075952</v>
      </c>
      <c r="Y118" s="205">
        <f ca="1">OFFSET(COM!AB$247,$E118,0)</f>
        <v>24.974593542622497</v>
      </c>
      <c r="Z118" s="24">
        <f ca="1">OFFSET(COM!AC$247,$E118,0)</f>
        <v>27.06557624221503</v>
      </c>
      <c r="AA118" s="24">
        <f ca="1">OFFSET(COM!AD$247,$E118,0)</f>
        <v>29.311865312776</v>
      </c>
      <c r="AB118" s="24">
        <f ca="1">OFFSET(COM!AE$247,$E118,0)</f>
        <v>31.724371140466886</v>
      </c>
      <c r="AC118" s="24">
        <f ca="1">OFFSET(COM!AF$247,$E118,0)</f>
        <v>34.2086564219737</v>
      </c>
      <c r="AD118" s="24">
        <f ca="1">OFFSET(COM!AG$247,$E118,0)</f>
        <v>36.586218882005525</v>
      </c>
      <c r="AE118" s="24">
        <f ca="1">OFFSET(COM!AH$247,$E118,0)</f>
        <v>39.01506649020795</v>
      </c>
      <c r="AF118" s="24">
        <f ca="1">OFFSET(COM!AI$247,$E118,0)</f>
        <v>41.376358004686693</v>
      </c>
      <c r="AG118" s="24">
        <f ca="1">OFFSET(COM!AJ$247,$E118,0)</f>
        <v>43.746871893882812</v>
      </c>
      <c r="AH118" s="24">
        <f ca="1">OFFSET(COM!AK$247,$E118,0)</f>
        <v>46.218934453220726</v>
      </c>
      <c r="AI118" s="24">
        <f ca="1">OFFSET(COM!AL$247,$E118,0)</f>
        <v>48.670098752912388</v>
      </c>
      <c r="AJ118" s="24">
        <f ca="1">OFFSET(COM!AM$247,$E118,0)</f>
        <v>60.590841741064771</v>
      </c>
      <c r="AK118" s="24">
        <f ca="1">OFFSET(COM!AN$247,$E118,0)</f>
        <v>70.574674107959552</v>
      </c>
      <c r="AL118" s="24">
        <f ca="1">OFFSET(COM!AO$247,$E118,0)</f>
        <v>70.574674107959552</v>
      </c>
      <c r="AM118" s="24">
        <f ca="1">OFFSET(COM!AP$247,$E118,0)</f>
        <v>70.574674107959552</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5">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0.63377872282740533</v>
      </c>
      <c r="Q120" s="24">
        <f ca="1">OFFSET(COM!T$247,$E120,0)</f>
        <v>0.83425595967180155</v>
      </c>
      <c r="R120" s="24">
        <f ca="1">OFFSET(COM!U$247,$E120,0)</f>
        <v>1.0320157812236674</v>
      </c>
      <c r="S120" s="24">
        <f ca="1">OFFSET(COM!V$247,$E120,0)</f>
        <v>1.2317284396794583</v>
      </c>
      <c r="T120" s="194">
        <f ca="1">OFFSET(COM!W$247,$E120,0)</f>
        <v>1.4291509448430095</v>
      </c>
      <c r="U120" s="24">
        <f ca="1">OFFSET(COM!X$247,$E120,0)</f>
        <v>1.6160804165228058</v>
      </c>
      <c r="V120" s="24">
        <f ca="1">OFFSET(COM!Y$247,$E120,0)</f>
        <v>1.8011357880823637</v>
      </c>
      <c r="W120" s="24">
        <f ca="1">OFFSET(COM!Z$247,$E120,0)</f>
        <v>1.9875343259992146</v>
      </c>
      <c r="X120" s="24">
        <f ca="1">OFFSET(COM!AA$247,$E120,0)</f>
        <v>2.1805149191795512</v>
      </c>
      <c r="Y120" s="205">
        <f ca="1">OFFSET(COM!AB$247,$E120,0)</f>
        <v>2.3817355338204318</v>
      </c>
      <c r="Z120" s="24">
        <f ca="1">OFFSET(COM!AC$247,$E120,0)</f>
        <v>2.5811448970889064</v>
      </c>
      <c r="AA120" s="24">
        <f ca="1">OFFSET(COM!AD$247,$E120,0)</f>
        <v>2.7953652602534529</v>
      </c>
      <c r="AB120" s="24">
        <f ca="1">OFFSET(COM!AE$247,$E120,0)</f>
        <v>3.0254371068904771</v>
      </c>
      <c r="AC120" s="24">
        <f ca="1">OFFSET(COM!AF$247,$E120,0)</f>
        <v>3.2623542971948511</v>
      </c>
      <c r="AD120" s="24">
        <f ca="1">OFFSET(COM!AG$247,$E120,0)</f>
        <v>3.4890937228143755</v>
      </c>
      <c r="AE120" s="24">
        <f ca="1">OFFSET(COM!AH$247,$E120,0)</f>
        <v>3.7207240252182094</v>
      </c>
      <c r="AF120" s="24">
        <f ca="1">OFFSET(COM!AI$247,$E120,0)</f>
        <v>3.9459117503415282</v>
      </c>
      <c r="AG120" s="24">
        <f ca="1">OFFSET(COM!AJ$247,$E120,0)</f>
        <v>4.1719789795710138</v>
      </c>
      <c r="AH120" s="24">
        <f ca="1">OFFSET(COM!AK$247,$E120,0)</f>
        <v>4.4077305336194854</v>
      </c>
      <c r="AI120" s="24">
        <f ca="1">OFFSET(COM!AL$247,$E120,0)</f>
        <v>4.6414890971710534</v>
      </c>
      <c r="AJ120" s="24">
        <f ca="1">OFFSET(COM!AM$247,$E120,0)</f>
        <v>5.7783267043965099</v>
      </c>
      <c r="AK120" s="24">
        <f ca="1">OFFSET(COM!AN$247,$E120,0)</f>
        <v>6.7304482382808573</v>
      </c>
      <c r="AL120" s="24">
        <f ca="1">OFFSET(COM!AO$247,$E120,0)</f>
        <v>6.7304482382808573</v>
      </c>
      <c r="AM120" s="24">
        <f ca="1">OFFSET(COM!AP$247,$E120,0)</f>
        <v>6.7304482382808573</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0.45597336914017006</v>
      </c>
      <c r="Q121" s="24">
        <f ca="1">OFFSET(COM!T$247,$E121,0)</f>
        <v>0.60020711796664361</v>
      </c>
      <c r="R121" s="24">
        <f ca="1">OFFSET(COM!U$247,$E121,0)</f>
        <v>0.74248581692845717</v>
      </c>
      <c r="S121" s="24">
        <f ca="1">OFFSET(COM!V$247,$E121,0)</f>
        <v>0.88616948830476205</v>
      </c>
      <c r="T121" s="194">
        <f ca="1">OFFSET(COM!W$247,$E121,0)</f>
        <v>1.0282055043166656</v>
      </c>
      <c r="U121" s="24">
        <f ca="1">OFFSET(COM!X$247,$E121,0)</f>
        <v>1.1626922864118108</v>
      </c>
      <c r="V121" s="24">
        <f ca="1">OFFSET(COM!Y$247,$E121,0)</f>
        <v>1.2958307434288927</v>
      </c>
      <c r="W121" s="24">
        <f ca="1">OFFSET(COM!Z$247,$E121,0)</f>
        <v>1.4299355441668846</v>
      </c>
      <c r="X121" s="24">
        <f ca="1">OFFSET(COM!AA$247,$E121,0)</f>
        <v>1.5687758177225335</v>
      </c>
      <c r="Y121" s="205">
        <f ca="1">OFFSET(COM!AB$247,$E121,0)</f>
        <v>1.7135443911907919</v>
      </c>
      <c r="Z121" s="24">
        <f ca="1">OFFSET(COM!AC$247,$E121,0)</f>
        <v>1.8570098562382575</v>
      </c>
      <c r="AA121" s="24">
        <f ca="1">OFFSET(COM!AD$247,$E121,0)</f>
        <v>2.011131124769971</v>
      </c>
      <c r="AB121" s="24">
        <f ca="1">OFFSET(COM!AE$247,$E121,0)</f>
        <v>2.1766567747750334</v>
      </c>
      <c r="AC121" s="24">
        <f ca="1">OFFSET(COM!AF$247,$E121,0)</f>
        <v>2.3471073209662583</v>
      </c>
      <c r="AD121" s="24">
        <f ca="1">OFFSET(COM!AG$247,$E121,0)</f>
        <v>2.5102354540083587</v>
      </c>
      <c r="AE121" s="24">
        <f ca="1">OFFSET(COM!AH$247,$E121,0)</f>
        <v>2.6768823381303979</v>
      </c>
      <c r="AF121" s="24">
        <f ca="1">OFFSET(COM!AI$247,$E121,0)</f>
        <v>2.8388940971484624</v>
      </c>
      <c r="AG121" s="24">
        <f ca="1">OFFSET(COM!AJ$247,$E121,0)</f>
        <v>3.0015386171539458</v>
      </c>
      <c r="AH121" s="24">
        <f ca="1">OFFSET(COM!AK$247,$E121,0)</f>
        <v>3.1711505440106111</v>
      </c>
      <c r="AI121" s="24">
        <f ca="1">OFFSET(COM!AL$247,$E121,0)</f>
        <v>3.3393286098700452</v>
      </c>
      <c r="AJ121" s="24">
        <f ca="1">OFFSET(COM!AM$247,$E121,0)</f>
        <v>4.1572286990672742</v>
      </c>
      <c r="AK121" s="24">
        <f ca="1">OFFSET(COM!AN$247,$E121,0)</f>
        <v>4.8422344400289834</v>
      </c>
      <c r="AL121" s="24">
        <f ca="1">OFFSET(COM!AO$247,$E121,0)</f>
        <v>4.8422344400289834</v>
      </c>
      <c r="AM121" s="24">
        <f ca="1">OFFSET(COM!AP$247,$E121,0)</f>
        <v>4.8422344400289834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5.7833176807052684</v>
      </c>
      <c r="Q122" s="24">
        <f ca="1">OFFSET(COM!T$247,$E122,0)</f>
        <v>7.6126999345757191</v>
      </c>
      <c r="R122" s="24">
        <f ca="1">OFFSET(COM!U$247,$E122,0)</f>
        <v>9.4172854015849783</v>
      </c>
      <c r="S122" s="24">
        <f ca="1">OFFSET(COM!V$247,$E122,0)</f>
        <v>11.239690772903456</v>
      </c>
      <c r="T122" s="194">
        <f ca="1">OFFSET(COM!W$247,$E122,0)</f>
        <v>13.041198181653156</v>
      </c>
      <c r="U122" s="24">
        <f ca="1">OFFSET(COM!X$247,$E122,0)</f>
        <v>14.746955222198466</v>
      </c>
      <c r="V122" s="24">
        <f ca="1">OFFSET(COM!Y$247,$E122,0)</f>
        <v>16.435610842373531</v>
      </c>
      <c r="W122" s="24">
        <f ca="1">OFFSET(COM!Z$247,$E122,0)</f>
        <v>18.136523039587992</v>
      </c>
      <c r="X122" s="24">
        <f ca="1">OFFSET(COM!AA$247,$E122,0)</f>
        <v>19.897497392898313</v>
      </c>
      <c r="Y122" s="205">
        <f ca="1">OFFSET(COM!AB$247,$E122,0)</f>
        <v>21.733663071012913</v>
      </c>
      <c r="Z122" s="24">
        <f ca="1">OFFSET(COM!AC$247,$E122,0)</f>
        <v>23.553300832192235</v>
      </c>
      <c r="AA122" s="24">
        <f ca="1">OFFSET(COM!AD$247,$E122,0)</f>
        <v>25.508090996698929</v>
      </c>
      <c r="AB122" s="24">
        <f ca="1">OFFSET(COM!AE$247,$E122,0)</f>
        <v>27.607528119725799</v>
      </c>
      <c r="AC122" s="24">
        <f ca="1">OFFSET(COM!AF$247,$E122,0)</f>
        <v>29.769429941607303</v>
      </c>
      <c r="AD122" s="24">
        <f ca="1">OFFSET(COM!AG$247,$E122,0)</f>
        <v>31.838458266269846</v>
      </c>
      <c r="AE122" s="24">
        <f ca="1">OFFSET(COM!AH$247,$E122,0)</f>
        <v>33.952116511695053</v>
      </c>
      <c r="AF122" s="24">
        <f ca="1">OFFSET(COM!AI$247,$E122,0)</f>
        <v>36.006985356729075</v>
      </c>
      <c r="AG122" s="24">
        <f ca="1">OFFSET(COM!AJ$247,$E122,0)</f>
        <v>38.069879797233952</v>
      </c>
      <c r="AH122" s="24">
        <f ca="1">OFFSET(COM!AK$247,$E122,0)</f>
        <v>40.221145028574902</v>
      </c>
      <c r="AI122" s="24">
        <f ca="1">OFFSET(COM!AL$247,$E122,0)</f>
        <v>42.354223948569199</v>
      </c>
      <c r="AJ122" s="24">
        <f ca="1">OFFSET(COM!AM$247,$E122,0)</f>
        <v>52.728022874204818</v>
      </c>
      <c r="AK122" s="24">
        <f ca="1">OFFSET(COM!AN$247,$E122,0)</f>
        <v>61.416262322396449</v>
      </c>
      <c r="AL122" s="24">
        <f ca="1">OFFSET(COM!AO$247,$E122,0)</f>
        <v>61.416262322396449</v>
      </c>
      <c r="AM122" s="24">
        <f ca="1">OFFSET(COM!AP$247,$E122,0)</f>
        <v>61.416262322396449</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0.93921845520913561</v>
      </c>
      <c r="Q123" s="24">
        <f ca="1">OFFSET(COM!T$247,$E123,0)</f>
        <v>1.236312557474962</v>
      </c>
      <c r="R123" s="24">
        <f ca="1">OFFSET(COM!U$247,$E123,0)</f>
        <v>1.5293796286946433</v>
      </c>
      <c r="S123" s="24">
        <f ca="1">OFFSET(COM!V$247,$E123,0)</f>
        <v>1.8253406759884934</v>
      </c>
      <c r="T123" s="194">
        <f ca="1">OFFSET(COM!W$247,$E123,0)</f>
        <v>2.1179078664678803</v>
      </c>
      <c r="U123" s="24">
        <f ca="1">OFFSET(COM!X$247,$E123,0)</f>
        <v>2.3949250702656322</v>
      </c>
      <c r="V123" s="24">
        <f ca="1">OFFSET(COM!Y$247,$E123,0)</f>
        <v>2.6691649807330164</v>
      </c>
      <c r="W123" s="24">
        <f ca="1">OFFSET(COM!Z$247,$E123,0)</f>
        <v>2.9453953755536109</v>
      </c>
      <c r="X123" s="24">
        <f ca="1">OFFSET(COM!AA$247,$E123,0)</f>
        <v>3.2313799441165694</v>
      </c>
      <c r="Y123" s="205">
        <f ca="1">OFFSET(COM!AB$247,$E123,0)</f>
        <v>3.5295756834688166</v>
      </c>
      <c r="Z123" s="24">
        <f ca="1">OFFSET(COM!AC$247,$E123,0)</f>
        <v>3.8250872672085219</v>
      </c>
      <c r="AA123" s="24">
        <f ca="1">OFFSET(COM!AD$247,$E123,0)</f>
        <v>4.1425477803481172</v>
      </c>
      <c r="AB123" s="24">
        <f ca="1">OFFSET(COM!AE$247,$E123,0)</f>
        <v>4.4834991512327864</v>
      </c>
      <c r="AC123" s="24">
        <f ca="1">OFFSET(COM!AF$247,$E123,0)</f>
        <v>4.8345948719876155</v>
      </c>
      <c r="AD123" s="24">
        <f ca="1">OFFSET(COM!AG$247,$E123,0)</f>
        <v>5.1706078137211779</v>
      </c>
      <c r="AE123" s="24">
        <f ca="1">OFFSET(COM!AH$247,$E123,0)</f>
        <v>5.5138687137287015</v>
      </c>
      <c r="AF123" s="24">
        <f ca="1">OFFSET(COM!AI$247,$E123,0)</f>
        <v>5.8475821372069152</v>
      </c>
      <c r="AG123" s="24">
        <f ca="1">OFFSET(COM!AJ$247,$E123,0)</f>
        <v>6.1825989280248503</v>
      </c>
      <c r="AH123" s="24">
        <f ca="1">OFFSET(COM!AK$247,$E123,0)</f>
        <v>6.5319672523806336</v>
      </c>
      <c r="AI123" s="24">
        <f ca="1">OFFSET(COM!AL$247,$E123,0)</f>
        <v>6.8783820956738175</v>
      </c>
      <c r="AJ123" s="24">
        <f ca="1">OFFSET(COM!AM$247,$E123,0)</f>
        <v>8.5631007882145838</v>
      </c>
      <c r="AK123" s="24">
        <f ca="1">OFFSET(COM!AN$247,$E123,0)</f>
        <v>9.9740823879703999</v>
      </c>
      <c r="AL123" s="24">
        <f ca="1">OFFSET(COM!AO$247,$E123,0)</f>
        <v>9.9740823879703999</v>
      </c>
      <c r="AM123" s="24">
        <f ca="1">OFFSET(COM!AP$247,$E123,0)</f>
        <v>9.9740823879703999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1.4068738330272059</v>
      </c>
      <c r="Q124" s="24">
        <f ca="1">OFFSET(COM!T$247,$E124,0)</f>
        <v>1.8518969435786583</v>
      </c>
      <c r="R124" s="24">
        <f ca="1">OFFSET(COM!U$247,$E124,0)</f>
        <v>2.2908878849662844</v>
      </c>
      <c r="S124" s="24">
        <f ca="1">OFFSET(COM!V$247,$E124,0)</f>
        <v>2.7342137701463507</v>
      </c>
      <c r="T124" s="194">
        <f ca="1">OFFSET(COM!W$247,$E124,0)</f>
        <v>3.1724559303220516</v>
      </c>
      <c r="U124" s="24">
        <f ca="1">OFFSET(COM!X$247,$E124,0)</f>
        <v>3.5874054590071975</v>
      </c>
      <c r="V124" s="24">
        <f ca="1">OFFSET(COM!Y$247,$E124,0)</f>
        <v>3.9981948252812827</v>
      </c>
      <c r="W124" s="24">
        <f ca="1">OFFSET(COM!Z$247,$E124,0)</f>
        <v>4.4119657772940748</v>
      </c>
      <c r="X124" s="24">
        <f ca="1">OFFSET(COM!AA$247,$E124,0)</f>
        <v>4.8403476983788893</v>
      </c>
      <c r="Y124" s="205">
        <f ca="1">OFFSET(COM!AB$247,$E124,0)</f>
        <v>5.2870209728318089</v>
      </c>
      <c r="Z124" s="24">
        <f ca="1">OFFSET(COM!AC$247,$E124,0)</f>
        <v>5.7296735976966433</v>
      </c>
      <c r="AA124" s="24">
        <f ca="1">OFFSET(COM!AD$247,$E124,0)</f>
        <v>6.2052039564522499</v>
      </c>
      <c r="AB124" s="24">
        <f ca="1">OFFSET(COM!AE$247,$E124,0)</f>
        <v>6.7159217339533166</v>
      </c>
      <c r="AC124" s="24">
        <f ca="1">OFFSET(COM!AF$247,$E124,0)</f>
        <v>7.241834933037345</v>
      </c>
      <c r="AD124" s="24">
        <f ca="1">OFFSET(COM!AG$247,$E124,0)</f>
        <v>7.7451553401924436</v>
      </c>
      <c r="AE124" s="24">
        <f ca="1">OFFSET(COM!AH$247,$E124,0)</f>
        <v>8.2593326068800099</v>
      </c>
      <c r="AF124" s="24">
        <f ca="1">OFFSET(COM!AI$247,$E124,0)</f>
        <v>8.7592085203243251</v>
      </c>
      <c r="AG124" s="24">
        <f ca="1">OFFSET(COM!AJ$247,$E124,0)</f>
        <v>9.2610367733919805</v>
      </c>
      <c r="AH124" s="24">
        <f ca="1">OFFSET(COM!AK$247,$E124,0)</f>
        <v>9.7843624713684605</v>
      </c>
      <c r="AI124" s="24">
        <f ca="1">OFFSET(COM!AL$247,$E124,0)</f>
        <v>10.303264091857681</v>
      </c>
      <c r="AJ124" s="24">
        <f ca="1">OFFSET(COM!AM$247,$E124,0)</f>
        <v>12.826837421791495</v>
      </c>
      <c r="AK124" s="24">
        <f ca="1">OFFSET(COM!AN$247,$E124,0)</f>
        <v>14.940374565966657</v>
      </c>
      <c r="AL124" s="24">
        <f ca="1">OFFSET(COM!AO$247,$E124,0)</f>
        <v>14.940374565966657</v>
      </c>
      <c r="AM124" s="24">
        <f ca="1">OFFSET(COM!AP$247,$E124,0)</f>
        <v>14.940374565966657</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5">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0.53314622584226279</v>
      </c>
      <c r="Q126" s="24">
        <f ca="1">OFFSET(COM!T$247,$E126,0)</f>
        <v>0.70179133546987416</v>
      </c>
      <c r="R126" s="24">
        <f ca="1">OFFSET(COM!U$247,$E126,0)</f>
        <v>0.86815050577027786</v>
      </c>
      <c r="S126" s="24">
        <f ca="1">OFFSET(COM!V$247,$E126,0)</f>
        <v>1.0361524381065674</v>
      </c>
      <c r="T126" s="194">
        <f ca="1">OFFSET(COM!W$247,$E126,0)</f>
        <v>1.2022278517063008</v>
      </c>
      <c r="U126" s="24">
        <f ca="1">OFFSET(COM!X$247,$E126,0)</f>
        <v>1.3594763340790856</v>
      </c>
      <c r="V126" s="24">
        <f ca="1">OFFSET(COM!Y$247,$E126,0)</f>
        <v>1.5151482892350876</v>
      </c>
      <c r="W126" s="24">
        <f ca="1">OFFSET(COM!Z$247,$E126,0)</f>
        <v>1.6719501404388368</v>
      </c>
      <c r="X126" s="24">
        <f ca="1">OFFSET(COM!AA$247,$E126,0)</f>
        <v>1.8342889366292483</v>
      </c>
      <c r="Y126" s="205">
        <f ca="1">OFFSET(COM!AB$247,$E126,0)</f>
        <v>2.0035593892232542</v>
      </c>
      <c r="Z126" s="24">
        <f ca="1">OFFSET(COM!AC$247,$E126,0)</f>
        <v>2.1713061841139187</v>
      </c>
      <c r="AA126" s="24">
        <f ca="1">OFFSET(COM!AD$247,$E126,0)</f>
        <v>2.3515122623650488</v>
      </c>
      <c r="AB126" s="24">
        <f ca="1">OFFSET(COM!AE$247,$E126,0)</f>
        <v>2.5450528977462299</v>
      </c>
      <c r="AC126" s="24">
        <f ca="1">OFFSET(COM!AF$247,$E126,0)</f>
        <v>2.7443519611234777</v>
      </c>
      <c r="AD126" s="24">
        <f ca="1">OFFSET(COM!AG$247,$E126,0)</f>
        <v>2.9350893031399465</v>
      </c>
      <c r="AE126" s="24">
        <f ca="1">OFFSET(COM!AH$247,$E126,0)</f>
        <v>3.1299409399484235</v>
      </c>
      <c r="AF126" s="24">
        <f ca="1">OFFSET(COM!AI$247,$E126,0)</f>
        <v>3.3193729631944886</v>
      </c>
      <c r="AG126" s="24">
        <f ca="1">OFFSET(COM!AJ$247,$E126,0)</f>
        <v>3.5095448413424721</v>
      </c>
      <c r="AH126" s="24">
        <f ca="1">OFFSET(COM!AK$247,$E126,0)</f>
        <v>3.7078633502325533</v>
      </c>
      <c r="AI126" s="24">
        <f ca="1">OFFSET(COM!AL$247,$E126,0)</f>
        <v>3.9045053191516752</v>
      </c>
      <c r="AJ126" s="24">
        <f ca="1">OFFSET(COM!AM$247,$E126,0)</f>
        <v>4.8608338575788919</v>
      </c>
      <c r="AK126" s="24">
        <f ca="1">OFFSET(COM!AN$247,$E126,0)</f>
        <v>5.6617758647024488</v>
      </c>
      <c r="AL126" s="24">
        <f ca="1">OFFSET(COM!AO$247,$E126,0)</f>
        <v>5.6617758647024488</v>
      </c>
      <c r="AM126" s="24">
        <f ca="1">OFFSET(COM!AP$247,$E126,0)</f>
        <v>5.6617758647024488</v>
      </c>
    </row>
    <row r="127" spans="1:39">
      <c r="A127" s="35" t="s">
        <v>292</v>
      </c>
      <c r="B127">
        <v>9</v>
      </c>
      <c r="E127" s="129">
        <f>MATCH(F127,IND!$D$29:$D$264,0)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3">
        <f ca="1">OFFSET(IND!R$28,$E127,0)</f>
        <v>5.0030232389251985</v>
      </c>
      <c r="P127" s="10">
        <f ca="1">OFFSET(IND!S$28,$E127,0)</f>
        <v>5.0876317228282879</v>
      </c>
      <c r="Q127" s="10">
        <f ca="1">OFFSET(IND!T$28,$E127,0)</f>
        <v>5.1153635421207078</v>
      </c>
      <c r="R127" s="10">
        <f ca="1">OFFSET(IND!U$28,$E127,0)</f>
        <v>5.1922826757503424</v>
      </c>
      <c r="S127" s="10">
        <f ca="1">OFFSET(IND!V$28,$E127,0)</f>
        <v>5.2898315318076365</v>
      </c>
      <c r="T127" s="203">
        <f ca="1">OFFSET(IND!W$28,$E127,0)</f>
        <v>5.4203383897008814</v>
      </c>
      <c r="U127" s="10">
        <f ca="1">OFFSET(IND!X$28,$E127,0)</f>
        <v>5.5890896088286901</v>
      </c>
      <c r="V127" s="10">
        <f ca="1">OFFSET(IND!Y$28,$E127,0)</f>
        <v>5.7361239814980243</v>
      </c>
      <c r="W127" s="10">
        <f ca="1">OFFSET(IND!Z$28,$E127,0)</f>
        <v>6.0485275747336305</v>
      </c>
      <c r="X127" s="10">
        <f ca="1">OFFSET(IND!AA$28,$E127,0)</f>
        <v>6.2511292323600864</v>
      </c>
      <c r="Y127" s="206">
        <f ca="1">OFFSET(IND!AB$28,$E127,0)</f>
        <v>6.3879612493572324</v>
      </c>
      <c r="Z127" s="10">
        <f ca="1">OFFSET(IND!AC$28,$E127,0)</f>
        <v>6.5111032234373107</v>
      </c>
      <c r="AA127" s="10">
        <f ca="1">OFFSET(IND!AD$28,$E127,0)</f>
        <v>6.6473536899394841</v>
      </c>
      <c r="AB127" s="10">
        <f ca="1">OFFSET(IND!AE$28,$E127,0)</f>
        <v>6.8192441206101897</v>
      </c>
      <c r="AC127" s="10">
        <f ca="1">OFFSET(IND!AF$28,$E127,0)</f>
        <v>7.0230634522482838</v>
      </c>
      <c r="AD127" s="10">
        <f ca="1">OFFSET(IND!AG$28,$E127,0)</f>
        <v>7.4951248730593667</v>
      </c>
      <c r="AE127" s="10">
        <f ca="1">OFFSET(IND!AH$28,$E127,0)</f>
        <v>7.9218072295184045</v>
      </c>
      <c r="AF127" s="10">
        <f ca="1">OFFSET(IND!AI$28,$E127,0)</f>
        <v>8.1272964679852695</v>
      </c>
      <c r="AG127" s="10">
        <f ca="1">OFFSET(IND!AJ$28,$E127,0)</f>
        <v>8.3792850924096474</v>
      </c>
      <c r="AH127" s="10">
        <f ca="1">OFFSET(IND!AK$28,$E127,0)</f>
        <v>8.6183002441056633</v>
      </c>
      <c r="AI127" s="10">
        <f ca="1">OFFSET(IND!AL$28,$E127,0)</f>
        <v>8.9328495848648632</v>
      </c>
      <c r="AJ127" s="10">
        <f ca="1">OFFSET(IND!AM$28,$E127,0)</f>
        <v>9.6488033389207928</v>
      </c>
      <c r="AK127" s="10">
        <f ca="1">OFFSET(IND!AN$28,$E127,0)</f>
        <v>10.509579376510425</v>
      </c>
      <c r="AL127" s="10">
        <f ca="1">OFFSET(IND!AO$28,$E127,0)</f>
        <v>12.062172120900373</v>
      </c>
      <c r="AM127" s="10">
        <f ca="1">OFFSET(IND!AP$28,$E127,0)</f>
        <v>13.638901912545906</v>
      </c>
    </row>
    <row r="128" spans="1:39">
      <c r="A128" s="35" t="s">
        <v>299</v>
      </c>
      <c r="B128">
        <v>3.4</v>
      </c>
      <c r="E128" s="129">
        <f>MATCH(F128,IND!$D$29:$D$264,0)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9.7349446433321738</v>
      </c>
      <c r="N128" s="10">
        <f ca="1">OFFSET(IND!Q$28,$E128,0)</f>
        <v>9.7244951418217358</v>
      </c>
      <c r="O128" s="203">
        <f ca="1">OFFSET(IND!R$28,$E128,0)</f>
        <v>9.0791372679742359</v>
      </c>
      <c r="P128" s="10">
        <f ca="1">OFFSET(IND!S$28,$E128,0)</f>
        <v>9.3552437669837847</v>
      </c>
      <c r="Q128" s="10">
        <f ca="1">OFFSET(IND!T$28,$E128,0)</f>
        <v>9.5457563439738351</v>
      </c>
      <c r="R128" s="10">
        <f ca="1">OFFSET(IND!U$28,$E128,0)</f>
        <v>9.7538669650831249</v>
      </c>
      <c r="S128" s="10">
        <f ca="1">OFFSET(IND!V$28,$E128,0)</f>
        <v>9.9738105077141093</v>
      </c>
      <c r="T128" s="203">
        <f ca="1">OFFSET(IND!W$28,$E128,0)</f>
        <v>10.20522789347614</v>
      </c>
      <c r="U128" s="10">
        <f ca="1">OFFSET(IND!X$28,$E128,0)</f>
        <v>10.4224758790093</v>
      </c>
      <c r="V128" s="10">
        <f ca="1">OFFSET(IND!Y$28,$E128,0)</f>
        <v>10.637832400863246</v>
      </c>
      <c r="W128" s="10">
        <f ca="1">OFFSET(IND!Z$28,$E128,0)</f>
        <v>10.94388966173703</v>
      </c>
      <c r="X128" s="10">
        <f ca="1">OFFSET(IND!AA$28,$E128,0)</f>
        <v>11.198861997711772</v>
      </c>
      <c r="Y128" s="206">
        <f ca="1">OFFSET(IND!AB$28,$E128,0)</f>
        <v>11.449875155812329</v>
      </c>
      <c r="Z128" s="10">
        <f ca="1">OFFSET(IND!AC$28,$E128,0)</f>
        <v>11.697779492994675</v>
      </c>
      <c r="AA128" s="10">
        <f ca="1">OFFSET(IND!AD$28,$E128,0)</f>
        <v>11.979204884287766</v>
      </c>
      <c r="AB128" s="10">
        <f ca="1">OFFSET(IND!AE$28,$E128,0)</f>
        <v>12.308417526989619</v>
      </c>
      <c r="AC128" s="10">
        <f ca="1">OFFSET(IND!AF$28,$E128,0)</f>
        <v>12.657329326941992</v>
      </c>
      <c r="AD128" s="10">
        <f ca="1">OFFSET(IND!AG$28,$E128,0)</f>
        <v>13.04713950197023</v>
      </c>
      <c r="AE128" s="10">
        <f ca="1">OFFSET(IND!AH$28,$E128,0)</f>
        <v>13.403606387485874</v>
      </c>
      <c r="AF128" s="10">
        <f ca="1">OFFSET(IND!AI$28,$E128,0)</f>
        <v>13.705336396868303</v>
      </c>
      <c r="AG128" s="10">
        <f ca="1">OFFSET(IND!AJ$28,$E128,0)</f>
        <v>13.994555045518299</v>
      </c>
      <c r="AH128" s="10">
        <f ca="1">OFFSET(IND!AK$28,$E128,0)</f>
        <v>14.312246468879644</v>
      </c>
      <c r="AI128" s="10">
        <f ca="1">OFFSET(IND!AL$28,$E128,0)</f>
        <v>14.637530343731438</v>
      </c>
      <c r="AJ128" s="10">
        <f ca="1">OFFSET(IND!AM$28,$E128,0)</f>
        <v>16.117730803230931</v>
      </c>
      <c r="AK128" s="10">
        <f ca="1">OFFSET(IND!AN$28,$E128,0)</f>
        <v>16.963101758960448</v>
      </c>
      <c r="AL128" s="10">
        <f ca="1">OFFSET(IND!AO$28,$E128,0)</f>
        <v>19.394478091484483</v>
      </c>
      <c r="AM128" s="10">
        <f ca="1">OFFSET(IND!AP$28,$E128,0)</f>
        <v>21.720049506713472</v>
      </c>
    </row>
    <row r="129" spans="1:39">
      <c r="A129" s="35" t="s">
        <v>293</v>
      </c>
      <c r="B129">
        <v>10</v>
      </c>
      <c r="E129" s="129">
        <f>MATCH(F129,IND!$D$29:$D$264,0)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14.950029598277064</v>
      </c>
      <c r="N129" s="10">
        <f ca="1">OFFSET(IND!Q$28,$E129,0)</f>
        <v>14.933982218184843</v>
      </c>
      <c r="O129" s="203">
        <f ca="1">OFFSET(IND!R$28,$E129,0)</f>
        <v>13.942901152088631</v>
      </c>
      <c r="P129" s="10">
        <f ca="1">OFFSET(IND!S$28,$E129,0)</f>
        <v>14.366920032904426</v>
      </c>
      <c r="Q129" s="10">
        <f ca="1">OFFSET(IND!T$28,$E129,0)</f>
        <v>14.659491667278957</v>
      </c>
      <c r="R129" s="10">
        <f ca="1">OFFSET(IND!U$28,$E129,0)</f>
        <v>14.979088753784293</v>
      </c>
      <c r="S129" s="10">
        <f ca="1">OFFSET(IND!V$28,$E129,0)</f>
        <v>15.31685774916685</v>
      </c>
      <c r="T129" s="203">
        <f ca="1">OFFSET(IND!W$28,$E129,0)</f>
        <v>15.672247213971659</v>
      </c>
      <c r="U129" s="10">
        <f ca="1">OFFSET(IND!X$28,$E129,0)</f>
        <v>16.005876621521644</v>
      </c>
      <c r="V129" s="10">
        <f ca="1">OFFSET(IND!Y$28,$E129,0)</f>
        <v>16.336601293705957</v>
      </c>
      <c r="W129" s="10">
        <f ca="1">OFFSET(IND!Z$28,$E129,0)</f>
        <v>16.806615790600365</v>
      </c>
      <c r="X129" s="10">
        <f ca="1">OFFSET(IND!AA$28,$E129,0)</f>
        <v>17.198178774183958</v>
      </c>
      <c r="Y129" s="206">
        <f ca="1">OFFSET(IND!AB$28,$E129,0)</f>
        <v>17.583661617759311</v>
      </c>
      <c r="Z129" s="10">
        <f ca="1">OFFSET(IND!AC$28,$E129,0)</f>
        <v>17.964370221064602</v>
      </c>
      <c r="AA129" s="10">
        <f ca="1">OFFSET(IND!AD$28,$E129,0)</f>
        <v>18.396557365797896</v>
      </c>
      <c r="AB129" s="10">
        <f ca="1">OFFSET(IND!AE$28,$E129,0)</f>
        <v>18.902131761219934</v>
      </c>
      <c r="AC129" s="10">
        <f ca="1">OFFSET(IND!AF$28,$E129,0)</f>
        <v>19.437958304419531</v>
      </c>
      <c r="AD129" s="10">
        <f ca="1">OFFSET(IND!AG$28,$E129,0)</f>
        <v>20.036592797772641</v>
      </c>
      <c r="AE129" s="10">
        <f ca="1">OFFSET(IND!AH$28,$E129,0)</f>
        <v>20.584021744162662</v>
      </c>
      <c r="AF129" s="10">
        <f ca="1">OFFSET(IND!AI$28,$E129,0)</f>
        <v>21.047390847555086</v>
      </c>
      <c r="AG129" s="10">
        <f ca="1">OFFSET(IND!AJ$28,$E129,0)</f>
        <v>21.491546157739894</v>
      </c>
      <c r="AH129" s="10">
        <f ca="1">OFFSET(IND!AK$28,$E129,0)</f>
        <v>21.97942732772929</v>
      </c>
      <c r="AI129" s="10">
        <f ca="1">OFFSET(IND!AL$28,$E129,0)</f>
        <v>22.478968284051771</v>
      </c>
      <c r="AJ129" s="10">
        <f ca="1">OFFSET(IND!AM$28,$E129,0)</f>
        <v>24.752123550122825</v>
      </c>
      <c r="AK129" s="10">
        <f ca="1">OFFSET(IND!AN$28,$E129,0)</f>
        <v>26.050366249256864</v>
      </c>
      <c r="AL129" s="10">
        <f ca="1">OFFSET(IND!AO$28,$E129,0)</f>
        <v>29.784249642284838</v>
      </c>
      <c r="AM129" s="10">
        <f ca="1">OFFSET(IND!AP$28,$E129,0)</f>
        <v>33.3556476074899</v>
      </c>
    </row>
    <row r="130" spans="1:39" s="365" customFormat="1">
      <c r="A130" s="35" t="s">
        <v>717</v>
      </c>
      <c r="E130" s="129">
        <f>MATCH(F130,IND!$D$29:$D$264,0)</f>
        <v>7</v>
      </c>
      <c r="F130" s="365"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8.4410931488914045</v>
      </c>
      <c r="N130" s="10">
        <f ca="1">OFFSET(IND!Q$28,$E130,0)</f>
        <v>8.3460063440769101</v>
      </c>
      <c r="O130" s="203">
        <f ca="1">OFFSET(IND!R$28,$E130,0)</f>
        <v>7.9481400066052679</v>
      </c>
      <c r="P130" s="10">
        <f ca="1">OFFSET(IND!S$28,$E130,0)</f>
        <v>8.0128671179210063</v>
      </c>
      <c r="Q130" s="10">
        <f ca="1">OFFSET(IND!T$28,$E130,0)</f>
        <v>8.1196752697719194</v>
      </c>
      <c r="R130" s="10">
        <f ca="1">OFFSET(IND!U$28,$E130,0)</f>
        <v>8.2091166785455965</v>
      </c>
      <c r="S130" s="10">
        <f ca="1">OFFSET(IND!V$28,$E130,0)</f>
        <v>8.3016636133960944</v>
      </c>
      <c r="T130" s="203">
        <f ca="1">OFFSET(IND!W$28,$E130,0)</f>
        <v>8.3931136134961957</v>
      </c>
      <c r="U130" s="10">
        <f ca="1">OFFSET(IND!X$28,$E130,0)</f>
        <v>8.4717568005308248</v>
      </c>
      <c r="V130" s="10">
        <f ca="1">OFFSET(IND!Y$28,$E130,0)</f>
        <v>8.5619454004163877</v>
      </c>
      <c r="W130" s="10">
        <f ca="1">OFFSET(IND!Z$28,$E130,0)</f>
        <v>8.58474815212303</v>
      </c>
      <c r="X130" s="10">
        <f ca="1">OFFSET(IND!AA$28,$E130,0)</f>
        <v>8.6316693078860389</v>
      </c>
      <c r="Y130" s="206">
        <f ca="1">OFFSET(IND!AB$28,$E130,0)</f>
        <v>8.7169091873144389</v>
      </c>
      <c r="Z130" s="10">
        <f ca="1">OFFSET(IND!AC$28,$E130,0)</f>
        <v>7.6504881971215379</v>
      </c>
      <c r="AA130" s="10">
        <f ca="1">OFFSET(IND!AD$28,$E130,0)</f>
        <v>7.0638549442314487</v>
      </c>
      <c r="AB130" s="10">
        <f ca="1">OFFSET(IND!AE$28,$E130,0)</f>
        <v>7.049895072591462</v>
      </c>
      <c r="AC130" s="10">
        <f ca="1">OFFSET(IND!AF$28,$E130,0)</f>
        <v>7.1773087736075096</v>
      </c>
      <c r="AD130" s="10">
        <f ca="1">OFFSET(IND!AG$28,$E130,0)</f>
        <v>7.3351573092310955</v>
      </c>
      <c r="AE130" s="10">
        <f ca="1">OFFSET(IND!AH$28,$E130,0)</f>
        <v>7.5087798820773068</v>
      </c>
      <c r="AF130" s="10">
        <f ca="1">OFFSET(IND!AI$28,$E130,0)</f>
        <v>7.6997926658458677</v>
      </c>
      <c r="AG130" s="10">
        <f ca="1">OFFSET(IND!AJ$28,$E130,0)</f>
        <v>7.8889422372182008</v>
      </c>
      <c r="AH130" s="10">
        <f ca="1">OFFSET(IND!AK$28,$E130,0)</f>
        <v>8.0889936551899133</v>
      </c>
      <c r="AI130" s="10">
        <f ca="1">OFFSET(IND!AL$28,$E130,0)</f>
        <v>8.2987523945473356</v>
      </c>
      <c r="AJ130" s="10">
        <f ca="1">OFFSET(IND!AM$28,$E130,0)</f>
        <v>9.8106396687268536</v>
      </c>
      <c r="AK130" s="10">
        <f ca="1">OFFSET(IND!AN$28,$E130,0)</f>
        <v>15.101060915956571</v>
      </c>
      <c r="AL130" s="10">
        <f ca="1">OFFSET(IND!AO$28,$E130,0)</f>
        <v>21.273613775190583</v>
      </c>
      <c r="AM130" s="10">
        <f ca="1">OFFSET(IND!AP$28,$E130,0)</f>
        <v>28.07592229659986</v>
      </c>
    </row>
    <row r="131" spans="1:39">
      <c r="A131" s="35" t="s">
        <v>298</v>
      </c>
      <c r="B131">
        <v>0.63500000000000001</v>
      </c>
      <c r="E131" s="129">
        <f>MATCH(F131,IND!$D$29:$D$264,0)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1.1774046535099847</v>
      </c>
      <c r="N131" s="10">
        <f ca="1">OFFSET(IND!Q$28,$E131,0)</f>
        <v>1.1761408259119843</v>
      </c>
      <c r="O131" s="203">
        <f ca="1">OFFSET(IND!R$28,$E131,0)</f>
        <v>1.098087237351745</v>
      </c>
      <c r="P131" s="10">
        <f ca="1">OFFSET(IND!S$28,$E131,0)</f>
        <v>1.1314812718027636</v>
      </c>
      <c r="Q131" s="10">
        <f ca="1">OFFSET(IND!T$28,$E131,0)</f>
        <v>1.1545230458362608</v>
      </c>
      <c r="R131" s="10">
        <f ca="1">OFFSET(IND!U$28,$E131,0)</f>
        <v>1.1796932365991597</v>
      </c>
      <c r="S131" s="10">
        <f ca="1">OFFSET(IND!V$28,$E131,0)</f>
        <v>1.2062945743664539</v>
      </c>
      <c r="T131" s="203">
        <f ca="1">OFFSET(IND!W$28,$E131,0)</f>
        <v>1.234283629967911</v>
      </c>
      <c r="U131" s="10">
        <f ca="1">OFFSET(IND!X$28,$E131,0)</f>
        <v>1.2605589503219525</v>
      </c>
      <c r="V131" s="10">
        <f ca="1">OFFSET(IND!Y$28,$E131,0)</f>
        <v>1.2866055053137402</v>
      </c>
      <c r="W131" s="10">
        <f ca="1">OFFSET(IND!Z$28,$E131,0)</f>
        <v>1.3236219708814341</v>
      </c>
      <c r="X131" s="10">
        <f ca="1">OFFSET(IND!AA$28,$E131,0)</f>
        <v>1.3544599084241602</v>
      </c>
      <c r="Y131" s="206">
        <f ca="1">OFFSET(IND!AB$28,$E131,0)</f>
        <v>1.3848189984105899</v>
      </c>
      <c r="Z131" s="10">
        <f ca="1">OFFSET(IND!AC$28,$E131,0)</f>
        <v>1.4148020882912009</v>
      </c>
      <c r="AA131" s="10">
        <f ca="1">OFFSET(IND!AD$28,$E131,0)</f>
        <v>1.4488394226022192</v>
      </c>
      <c r="AB131" s="10">
        <f ca="1">OFFSET(IND!AE$28,$E131,0)</f>
        <v>1.4886564438296561</v>
      </c>
      <c r="AC131" s="10">
        <f ca="1">OFFSET(IND!AF$28,$E131,0)</f>
        <v>1.5308560034552827</v>
      </c>
      <c r="AD131" s="10">
        <f ca="1">OFFSET(IND!AG$28,$E131,0)</f>
        <v>1.5780020665177112</v>
      </c>
      <c r="AE131" s="10">
        <f ca="1">OFFSET(IND!AH$28,$E131,0)</f>
        <v>1.6211153851040481</v>
      </c>
      <c r="AF131" s="10">
        <f ca="1">OFFSET(IND!AI$28,$E131,0)</f>
        <v>1.6576084860066618</v>
      </c>
      <c r="AG131" s="10">
        <f ca="1">OFFSET(IND!AJ$28,$E131,0)</f>
        <v>1.6925883852540207</v>
      </c>
      <c r="AH131" s="10">
        <f ca="1">OFFSET(IND!AK$28,$E131,0)</f>
        <v>1.7310119586743442</v>
      </c>
      <c r="AI131" s="10">
        <f ca="1">OFFSET(IND!AL$28,$E131,0)</f>
        <v>1.7703538103226313</v>
      </c>
      <c r="AJ131" s="10">
        <f ca="1">OFFSET(IND!AM$28,$E131,0)</f>
        <v>1.9493784450786211</v>
      </c>
      <c r="AK131" s="10">
        <f ca="1">OFFSET(IND!AN$28,$E131,0)</f>
        <v>2.0516228577266031</v>
      </c>
      <c r="AL131" s="10">
        <f ca="1">OFFSET(IND!AO$28,$E131,0)</f>
        <v>2.3456886088152462</v>
      </c>
      <c r="AM131" s="10">
        <f ca="1">OFFSET(IND!AP$28,$E131,0)</f>
        <v>2.6269576562192154</v>
      </c>
    </row>
    <row r="132" spans="1:39">
      <c r="A132" s="35" t="s">
        <v>297</v>
      </c>
      <c r="B132">
        <v>1.53</v>
      </c>
      <c r="E132" s="129">
        <f>MATCH(F132,IND!$D$29:$D$264,0)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1.3766741334629091</v>
      </c>
      <c r="N132" s="10">
        <f ca="1">OFFSET(IND!Q$28,$E132,0)</f>
        <v>1.3751964097609202</v>
      </c>
      <c r="O132" s="203">
        <f ca="1">OFFSET(IND!R$28,$E132,0)</f>
        <v>1.2839326661749715</v>
      </c>
      <c r="P132" s="10">
        <f ca="1">OFFSET(IND!S$28,$E132,0)</f>
        <v>1.3229784634746817</v>
      </c>
      <c r="Q132" s="10">
        <f ca="1">OFFSET(IND!T$28,$E132,0)</f>
        <v>1.3499199353012528</v>
      </c>
      <c r="R132" s="10">
        <f ca="1">OFFSET(IND!U$28,$E132,0)</f>
        <v>1.3793500470765974</v>
      </c>
      <c r="S132" s="10">
        <f ca="1">OFFSET(IND!V$28,$E132,0)</f>
        <v>1.4104535198805914</v>
      </c>
      <c r="T132" s="203">
        <f ca="1">OFFSET(IND!W$28,$E132,0)</f>
        <v>1.4431795743867573</v>
      </c>
      <c r="U132" s="10">
        <f ca="1">OFFSET(IND!X$28,$E132,0)</f>
        <v>1.4739018530630181</v>
      </c>
      <c r="V132" s="10">
        <f ca="1">OFFSET(IND!Y$28,$E132,0)</f>
        <v>1.5043566490553029</v>
      </c>
      <c r="W132" s="10">
        <f ca="1">OFFSET(IND!Z$28,$E132,0)</f>
        <v>1.5476379546857399</v>
      </c>
      <c r="X132" s="10">
        <f ca="1">OFFSET(IND!AA$28,$E132,0)</f>
        <v>1.5836950492605371</v>
      </c>
      <c r="Y132" s="206">
        <f ca="1">OFFSET(IND!AB$28,$E132,0)</f>
        <v>1.6191922538751069</v>
      </c>
      <c r="Z132" s="10">
        <f ca="1">OFFSET(IND!AC$28,$E132,0)</f>
        <v>1.6542498223643083</v>
      </c>
      <c r="AA132" s="10">
        <f ca="1">OFFSET(IND!AD$28,$E132,0)</f>
        <v>1.6940477946063224</v>
      </c>
      <c r="AB132" s="10">
        <f ca="1">OFFSET(IND!AE$28,$E132,0)</f>
        <v>1.7406036350575602</v>
      </c>
      <c r="AC132" s="10">
        <f ca="1">OFFSET(IND!AF$28,$E132,0)</f>
        <v>1.7899452458681999</v>
      </c>
      <c r="AD132" s="10">
        <f ca="1">OFFSET(IND!AG$28,$E132,0)</f>
        <v>1.8450705295327134</v>
      </c>
      <c r="AE132" s="10">
        <f ca="1">OFFSET(IND!AH$28,$E132,0)</f>
        <v>1.8954805481517303</v>
      </c>
      <c r="AF132" s="10">
        <f ca="1">OFFSET(IND!AI$28,$E132,0)</f>
        <v>1.9381499124290935</v>
      </c>
      <c r="AG132" s="10">
        <f ca="1">OFFSET(IND!AJ$28,$E132,0)</f>
        <v>1.9790499737133929</v>
      </c>
      <c r="AH132" s="10">
        <f ca="1">OFFSET(IND!AK$28,$E132,0)</f>
        <v>2.0239765327220405</v>
      </c>
      <c r="AI132" s="10">
        <f ca="1">OFFSET(IND!AL$28,$E132,0)</f>
        <v>2.0699767836682819</v>
      </c>
      <c r="AJ132" s="10">
        <f ca="1">OFFSET(IND!AM$28,$E132,0)</f>
        <v>2.2793003863791199</v>
      </c>
      <c r="AK132" s="10">
        <f ca="1">OFFSET(IND!AN$28,$E132,0)</f>
        <v>2.3988491224606108</v>
      </c>
      <c r="AL132" s="10">
        <f ca="1">OFFSET(IND!AO$28,$E132,0)</f>
        <v>2.7426839390245017</v>
      </c>
      <c r="AM132" s="10">
        <f ca="1">OFFSET(IND!AP$28,$E132,0)</f>
        <v>3.0715562778168275</v>
      </c>
    </row>
    <row r="133" spans="1:39">
      <c r="A133" s="35" t="s">
        <v>385</v>
      </c>
      <c r="B133">
        <v>7.8658203618</v>
      </c>
      <c r="E133" s="129">
        <f ca="1">MATCH(F133,IND!$D$29:$D$264,0)</f>
        <v>234</v>
      </c>
      <c r="F133" s="4" t="str">
        <f>A133</f>
        <v>IOTR</v>
      </c>
      <c r="G133" s="10">
        <f ca="1">OFFSET(IND!J$28,$E133,0)</f>
        <v>9.4685659246785185</v>
      </c>
      <c r="H133" s="10">
        <f ca="1">OFFSET(IND!K$28,$E133,0)</f>
        <v>9.7322396423777064</v>
      </c>
      <c r="I133" s="10">
        <f ca="1">OFFSET(IND!L$28,$E133,0)</f>
        <v>9.9187176782923192</v>
      </c>
      <c r="J133" s="10">
        <f ca="1">OFFSET(IND!M$28,$E133,0)</f>
        <v>4.2</v>
      </c>
      <c r="K133" s="10">
        <f ca="1">OFFSET(IND!N$28,$E133,0)</f>
        <v>4.2</v>
      </c>
      <c r="L133" s="10">
        <f ca="1">OFFSET(IND!O$28,$E133,0)</f>
        <v>4.2</v>
      </c>
      <c r="M133" s="10">
        <f ca="1">OFFSET(IND!P$28,$E133,0)</f>
        <v>4.2483911250736304</v>
      </c>
      <c r="N133" s="10">
        <f ca="1">OFFSET(IND!Q$28,$E133,0)</f>
        <v>4.2438389946986064</v>
      </c>
      <c r="O133" s="203">
        <f ca="1">OFFSET(IND!R$28,$E133,0)</f>
        <v>3.9366011074382827</v>
      </c>
      <c r="P133" s="10">
        <f ca="1">OFFSET(IND!S$28,$E133,0)</f>
        <v>4.05251886567918</v>
      </c>
      <c r="Q133" s="10">
        <f ca="1">OFFSET(IND!T$28,$E133,0)</f>
        <v>4.1260147942714509</v>
      </c>
      <c r="R133" s="10">
        <f ca="1">OFFSET(IND!U$28,$E133,0)</f>
        <v>4.2095484663886262</v>
      </c>
      <c r="S133" s="10">
        <f ca="1">OFFSET(IND!V$28,$E133,0)</f>
        <v>4.3002308101059921</v>
      </c>
      <c r="T133" s="203">
        <f ca="1">OFFSET(IND!W$28,$E133,0)</f>
        <v>4.3998246965046626</v>
      </c>
      <c r="U133" s="10">
        <f ca="1">OFFSET(IND!X$28,$E133,0)</f>
        <v>4.5023893538561097</v>
      </c>
      <c r="V133" s="10">
        <f ca="1">OFFSET(IND!Y$28,$E133,0)</f>
        <v>4.5995247749140278</v>
      </c>
      <c r="W133" s="10">
        <f ca="1">OFFSET(IND!Z$28,$E133,0)</f>
        <v>4.7539719172572052</v>
      </c>
      <c r="X133" s="10">
        <f ca="1">OFFSET(IND!AA$28,$E133,0)</f>
        <v>4.8772299105181798</v>
      </c>
      <c r="Y133" s="206">
        <f ca="1">OFFSET(IND!AB$28,$E133,0)</f>
        <v>4.9892870613124742</v>
      </c>
      <c r="Z133" s="10">
        <f ca="1">OFFSET(IND!AC$28,$E133,0)</f>
        <v>5.0900113994187119</v>
      </c>
      <c r="AA133" s="10">
        <f ca="1">OFFSET(IND!AD$28,$E133,0)</f>
        <v>5.2108330064846218</v>
      </c>
      <c r="AB133" s="10">
        <f ca="1">OFFSET(IND!AE$28,$E133,0)</f>
        <v>5.354864822071657</v>
      </c>
      <c r="AC133" s="10">
        <f ca="1">OFFSET(IND!AF$28,$E133,0)</f>
        <v>5.5071796433833136</v>
      </c>
      <c r="AD133" s="10">
        <f ca="1">OFFSET(IND!AG$28,$E133,0)</f>
        <v>5.7244203060399137</v>
      </c>
      <c r="AE133" s="10">
        <f ca="1">OFFSET(IND!AH$28,$E133,0)</f>
        <v>5.9270349072055364</v>
      </c>
      <c r="AF133" s="10">
        <f ca="1">OFFSET(IND!AI$28,$E133,0)</f>
        <v>6.0646122291527833</v>
      </c>
      <c r="AG133" s="10">
        <f ca="1">OFFSET(IND!AJ$28,$E133,0)</f>
        <v>6.1972851265275946</v>
      </c>
      <c r="AH133" s="10">
        <f ca="1">OFFSET(IND!AK$28,$E133,0)</f>
        <v>6.3401789253795613</v>
      </c>
      <c r="AI133" s="10">
        <f ca="1">OFFSET(IND!AL$28,$E133,0)</f>
        <v>6.4938416843337423</v>
      </c>
      <c r="AJ133" s="10">
        <f ca="1">OFFSET(IND!AM$28,$E133,0)</f>
        <v>7.1419645027479124</v>
      </c>
      <c r="AK133" s="10">
        <f ca="1">OFFSET(IND!AN$28,$E133,0)</f>
        <v>7.6538848935112744</v>
      </c>
      <c r="AL133" s="10">
        <f ca="1">OFFSET(IND!AO$28,$E133,0)</f>
        <v>8.8366285072972914</v>
      </c>
      <c r="AM133" s="10">
        <f ca="1">OFFSET(IND!AP$28,$E133,0)</f>
        <v>9.9966717164748129</v>
      </c>
    </row>
    <row r="134" spans="1:39">
      <c r="A134" s="35" t="s">
        <v>300</v>
      </c>
      <c r="E134" s="129">
        <f>MATCH(F134,IND!$D$29:$D$264,0)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2.2151621827595136</v>
      </c>
      <c r="O134" s="203">
        <f ca="1">OFFSET(IND!R$28,$E134,0)</f>
        <v>2.1156043318489735</v>
      </c>
      <c r="P134" s="10">
        <f ca="1">OFFSET(IND!S$28,$E134,0)</f>
        <v>2.1893229869186976</v>
      </c>
      <c r="Q134" s="10">
        <f ca="1">OFFSET(IND!T$28,$E134,0)</f>
        <v>2.2304907662816524</v>
      </c>
      <c r="R134" s="10">
        <f ca="1">OFFSET(IND!U$28,$E134,0)</f>
        <v>2.288733490138068</v>
      </c>
      <c r="S134" s="10">
        <f ca="1">OFFSET(IND!V$28,$E134,0)</f>
        <v>2.3416525603502736</v>
      </c>
      <c r="T134" s="203">
        <f ca="1">OFFSET(IND!W$28,$E134,0)</f>
        <v>2.3964953482932931</v>
      </c>
      <c r="U134" s="10">
        <f ca="1">OFFSET(IND!X$28,$E134,0)</f>
        <v>2.4278334705308122</v>
      </c>
      <c r="V134" s="10">
        <f ca="1">OFFSET(IND!Y$28,$E134,0)</f>
        <v>2.4708864300143105</v>
      </c>
      <c r="W134" s="10">
        <f ca="1">OFFSET(IND!Z$28,$E134,0)</f>
        <v>2.5208972465934556</v>
      </c>
      <c r="X134" s="10">
        <f ca="1">OFFSET(IND!AA$28,$E134,0)</f>
        <v>2.5570646792461083</v>
      </c>
      <c r="Y134" s="206">
        <f ca="1">OFFSET(IND!AB$28,$E134,0)</f>
        <v>2.598708448162526</v>
      </c>
      <c r="Z134" s="10">
        <f ca="1">OFFSET(IND!AC$28,$E134,0)</f>
        <v>2.6697149198616676</v>
      </c>
      <c r="AA134" s="10">
        <f ca="1">OFFSET(IND!AD$28,$E134,0)</f>
        <v>2.7258412552126909</v>
      </c>
      <c r="AB134" s="10">
        <f ca="1">OFFSET(IND!AE$28,$E134,0)</f>
        <v>2.7928134412009213</v>
      </c>
      <c r="AC134" s="10">
        <f ca="1">OFFSET(IND!AF$28,$E134,0)</f>
        <v>2.8650253692160272</v>
      </c>
      <c r="AD134" s="10">
        <f ca="1">OFFSET(IND!AG$28,$E134,0)</f>
        <v>2.9392052634535832</v>
      </c>
      <c r="AE134" s="10">
        <f ca="1">OFFSET(IND!AH$28,$E134,0)</f>
        <v>3.0067593216499655</v>
      </c>
      <c r="AF134" s="10">
        <f ca="1">OFFSET(IND!AI$28,$E134,0)</f>
        <v>3.0653448943106434</v>
      </c>
      <c r="AG134" s="10">
        <f ca="1">OFFSET(IND!AJ$28,$E134,0)</f>
        <v>3.1278493723322303</v>
      </c>
      <c r="AH134" s="10">
        <f ca="1">OFFSET(IND!AK$28,$E134,0)</f>
        <v>3.1877759136792942</v>
      </c>
      <c r="AI134" s="10">
        <f ca="1">OFFSET(IND!AL$28,$E134,0)</f>
        <v>3.2594912564767937</v>
      </c>
      <c r="AJ134" s="10">
        <f ca="1">OFFSET(IND!AM$28,$E134,0)</f>
        <v>3.5646719220099303</v>
      </c>
      <c r="AK134" s="10">
        <f ca="1">OFFSET(IND!AN$28,$E134,0)</f>
        <v>3.7418853420989806</v>
      </c>
      <c r="AL134" s="10">
        <f ca="1">OFFSET(IND!AO$28,$E134,0)</f>
        <v>4.2456073019618428</v>
      </c>
      <c r="AM134" s="10">
        <f ca="1">OFFSET(IND!AP$28,$E134,0)</f>
        <v>4.7280013875840439</v>
      </c>
    </row>
    <row r="135" spans="1:39">
      <c r="A135" s="35" t="s">
        <v>301</v>
      </c>
      <c r="E135" s="129">
        <f>MATCH(F135,IND!$D$29:$D$264,0)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0.6701634099316971</v>
      </c>
      <c r="N135" s="10">
        <f ca="1">OFFSET(IND!Q$28,$E135,0)</f>
        <v>0.66971979649266711</v>
      </c>
      <c r="O135" s="203">
        <f ca="1">OFFSET(IND!R$28,$E135,0)</f>
        <v>0.63962003035816517</v>
      </c>
      <c r="P135" s="10">
        <f ca="1">OFFSET(IND!S$28,$E135,0)</f>
        <v>0.66190771793935432</v>
      </c>
      <c r="Q135" s="10">
        <f ca="1">OFFSET(IND!T$28,$E135,0)</f>
        <v>0.67435415505876528</v>
      </c>
      <c r="R135" s="10">
        <f ca="1">OFFSET(IND!U$28,$E135,0)</f>
        <v>0.69196293579359425</v>
      </c>
      <c r="S135" s="10">
        <f ca="1">OFFSET(IND!V$28,$E135,0)</f>
        <v>0.7079621927369163</v>
      </c>
      <c r="T135" s="203">
        <f ca="1">OFFSET(IND!W$28,$E135,0)</f>
        <v>0.72454305578439515</v>
      </c>
      <c r="U135" s="10">
        <f ca="1">OFFSET(IND!X$28,$E135,0)</f>
        <v>0.73401764911698286</v>
      </c>
      <c r="V135" s="10">
        <f ca="1">OFFSET(IND!Y$28,$E135,0)</f>
        <v>0.74703404109410532</v>
      </c>
      <c r="W135" s="10">
        <f ca="1">OFFSET(IND!Z$28,$E135,0)</f>
        <v>0.76215403283217908</v>
      </c>
      <c r="X135" s="10">
        <f ca="1">OFFSET(IND!AA$28,$E135,0)</f>
        <v>0.77308869297775029</v>
      </c>
      <c r="Y135" s="206">
        <f ca="1">OFFSET(IND!AB$28,$E135,0)</f>
        <v>0.78567903812762452</v>
      </c>
      <c r="Z135" s="10">
        <f ca="1">OFFSET(IND!AC$28,$E135,0)</f>
        <v>0.80714673929466552</v>
      </c>
      <c r="AA135" s="10">
        <f ca="1">OFFSET(IND!AD$28,$E135,0)</f>
        <v>0.82411566291647487</v>
      </c>
      <c r="AB135" s="10">
        <f ca="1">OFFSET(IND!AE$28,$E135,0)</f>
        <v>0.84436366061153845</v>
      </c>
      <c r="AC135" s="10">
        <f ca="1">OFFSET(IND!AF$28,$E135,0)</f>
        <v>0.86619581272708868</v>
      </c>
      <c r="AD135" s="10">
        <f ca="1">OFFSET(IND!AG$28,$E135,0)</f>
        <v>0.88862294878930503</v>
      </c>
      <c r="AE135" s="10">
        <f ca="1">OFFSET(IND!AH$28,$E135,0)</f>
        <v>0.90904686648691335</v>
      </c>
      <c r="AF135" s="10">
        <f ca="1">OFFSET(IND!AI$28,$E135,0)</f>
        <v>0.92675930221964964</v>
      </c>
      <c r="AG135" s="10">
        <f ca="1">OFFSET(IND!AJ$28,$E135,0)</f>
        <v>0.94565655797198034</v>
      </c>
      <c r="AH135" s="10">
        <f ca="1">OFFSET(IND!AK$28,$E135,0)</f>
        <v>0.96377441470853265</v>
      </c>
      <c r="AI135" s="10">
        <f ca="1">OFFSET(IND!AL$28,$E135,0)</f>
        <v>0.98545643201523447</v>
      </c>
      <c r="AJ135" s="10">
        <f ca="1">OFFSET(IND!AM$28,$E135,0)</f>
        <v>1.0777230546603258</v>
      </c>
      <c r="AK135" s="10">
        <f ca="1">OFFSET(IND!AN$28,$E135,0)</f>
        <v>1.1313007730601408</v>
      </c>
      <c r="AL135" s="10">
        <f ca="1">OFFSET(IND!AO$28,$E135,0)</f>
        <v>1.2835932648125914</v>
      </c>
      <c r="AM135" s="10">
        <f ca="1">OFFSET(IND!AP$28,$E135,0)</f>
        <v>1.429437605857502</v>
      </c>
    </row>
    <row r="136" spans="1:39" s="4" customFormat="1">
      <c r="A136" s="35" t="s">
        <v>707</v>
      </c>
      <c r="E136" s="129">
        <f>MATCH(F136,IND!$D$29:$D$264,0)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3.4912421940520733</v>
      </c>
      <c r="N136" s="10">
        <f ca="1">OFFSET(IND!Q$28,$E136,0)</f>
        <v>3.4098998028401626</v>
      </c>
      <c r="O136" s="203">
        <f ca="1">OFFSET(IND!R$28,$E136,0)</f>
        <v>3.096430481717197</v>
      </c>
      <c r="P136" s="10">
        <f ca="1">OFFSET(IND!S$28,$E136,0)</f>
        <v>3.3692113743170027</v>
      </c>
      <c r="Q136" s="10">
        <f ca="1">OFFSET(IND!T$28,$E136,0)</f>
        <v>3.3321720886720132</v>
      </c>
      <c r="R136" s="10">
        <f ca="1">OFFSET(IND!U$28,$E136,0)</f>
        <v>3.3260401829757074</v>
      </c>
      <c r="S136" s="10">
        <f ca="1">OFFSET(IND!V$28,$E136,0)</f>
        <v>3.3312334812955049</v>
      </c>
      <c r="T136" s="203">
        <f ca="1">OFFSET(IND!W$28,$E136,0)</f>
        <v>3.3547117831692024</v>
      </c>
      <c r="U136" s="10">
        <f ca="1">OFFSET(IND!X$28,$E136,0)</f>
        <v>3.4591539162116516</v>
      </c>
      <c r="V136" s="10">
        <f ca="1">OFFSET(IND!Y$28,$E136,0)</f>
        <v>3.5501552351444214</v>
      </c>
      <c r="W136" s="10">
        <f ca="1">OFFSET(IND!Z$28,$E136,0)</f>
        <v>3.7435055280566174</v>
      </c>
      <c r="X136" s="10">
        <f ca="1">OFFSET(IND!AA$28,$E136,0)</f>
        <v>3.8688980993803037</v>
      </c>
      <c r="Y136" s="206">
        <f ca="1">OFFSET(IND!AB$28,$E136,0)</f>
        <v>3.9535850592585535</v>
      </c>
      <c r="Z136" s="10">
        <f ca="1">OFFSET(IND!AC$28,$E136,0)</f>
        <v>4.0297990890383355</v>
      </c>
      <c r="AA136" s="10">
        <f ca="1">OFFSET(IND!AD$28,$E136,0)</f>
        <v>4.1141261204107007</v>
      </c>
      <c r="AB136" s="10">
        <f ca="1">OFFSET(IND!AE$28,$E136,0)</f>
        <v>4.2205111487478089</v>
      </c>
      <c r="AC136" s="10">
        <f ca="1">OFFSET(IND!AF$28,$E136,0)</f>
        <v>4.346657352974316</v>
      </c>
      <c r="AD136" s="10">
        <f ca="1">OFFSET(IND!AG$28,$E136,0)</f>
        <v>4.6388217709345616</v>
      </c>
      <c r="AE136" s="10">
        <f ca="1">OFFSET(IND!AH$28,$E136,0)</f>
        <v>4.9029005471975555</v>
      </c>
      <c r="AF136" s="10">
        <f ca="1">OFFSET(IND!AI$28,$E136,0)</f>
        <v>5.0300802765866086</v>
      </c>
      <c r="AG136" s="10">
        <f ca="1">OFFSET(IND!AJ$28,$E136,0)</f>
        <v>5.1860390280157249</v>
      </c>
      <c r="AH136" s="10">
        <f ca="1">OFFSET(IND!AK$28,$E136,0)</f>
        <v>5.3339683431437512</v>
      </c>
      <c r="AI136" s="10">
        <f ca="1">OFFSET(IND!AL$28,$E136,0)</f>
        <v>5.5286466646740093</v>
      </c>
      <c r="AJ136" s="10">
        <f ca="1">OFFSET(IND!AM$28,$E136,0)</f>
        <v>5.9717589433279237</v>
      </c>
      <c r="AK136" s="10">
        <f ca="1">OFFSET(IND!AN$28,$E136,0)</f>
        <v>6.5045034526852055</v>
      </c>
      <c r="AL136" s="10">
        <f ca="1">OFFSET(IND!AO$28,$E136,0)</f>
        <v>7.4654215355791766</v>
      </c>
      <c r="AM136" s="10">
        <f ca="1">OFFSET(IND!AP$28,$E136,0)</f>
        <v>8.441278323590355</v>
      </c>
    </row>
    <row r="137" spans="1:39" s="361" customFormat="1">
      <c r="A137" s="35" t="s">
        <v>708</v>
      </c>
      <c r="E137" s="129">
        <f>MATCH(F137,IND!$D$29:$D$264,0)</f>
        <v>4</v>
      </c>
      <c r="F137" s="361"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0.45965350011816469</v>
      </c>
      <c r="N137" s="10">
        <f ca="1">OFFSET(IND!Q$28,$E137,0)</f>
        <v>0.44894404120630949</v>
      </c>
      <c r="O137" s="203">
        <f ca="1">OFFSET(IND!R$28,$E137,0)</f>
        <v>0.40767297989772622</v>
      </c>
      <c r="P137" s="10">
        <f ca="1">OFFSET(IND!S$28,$E137,0)</f>
        <v>0.41456732979581129</v>
      </c>
      <c r="Q137" s="10">
        <f ca="1">OFFSET(IND!T$28,$E137,0)</f>
        <v>0.41000980103271889</v>
      </c>
      <c r="R137" s="10">
        <f ca="1">OFFSET(IND!U$28,$E137,0)</f>
        <v>0.40925529575280228</v>
      </c>
      <c r="S137" s="10">
        <f ca="1">OFFSET(IND!V$28,$E137,0)</f>
        <v>0.40989430933137538</v>
      </c>
      <c r="T137" s="203">
        <f ca="1">OFFSET(IND!W$28,$E137,0)</f>
        <v>0.41278321591352529</v>
      </c>
      <c r="U137" s="10">
        <f ca="1">OFFSET(IND!X$28,$E137,0)</f>
        <v>0.42563438237450885</v>
      </c>
      <c r="V137" s="10">
        <f ca="1">OFFSET(IND!Y$28,$E137,0)</f>
        <v>0.43683171302744334</v>
      </c>
      <c r="W137" s="10">
        <f ca="1">OFFSET(IND!Z$28,$E137,0)</f>
        <v>0.46062265569695637</v>
      </c>
      <c r="X137" s="10">
        <f ca="1">OFFSET(IND!AA$28,$E137,0)</f>
        <v>0.47605168572640333</v>
      </c>
      <c r="Y137" s="206">
        <f ca="1">OFFSET(IND!AB$28,$E137,0)</f>
        <v>0.48647206097886664</v>
      </c>
      <c r="Z137" s="10">
        <f ca="1">OFFSET(IND!AC$28,$E137,0)</f>
        <v>0.49584987771652606</v>
      </c>
      <c r="AA137" s="10">
        <f ca="1">OFFSET(IND!AD$28,$E137,0)</f>
        <v>0.5062259652758101</v>
      </c>
      <c r="AB137" s="10">
        <f ca="1">OFFSET(IND!AE$28,$E137,0)</f>
        <v>0.51931619685467834</v>
      </c>
      <c r="AC137" s="10">
        <f ca="1">OFFSET(IND!AF$28,$E137,0)</f>
        <v>0.53483795825222835</v>
      </c>
      <c r="AD137" s="10">
        <f ca="1">OFFSET(IND!AG$28,$E137,0)</f>
        <v>0.5707875646017796</v>
      </c>
      <c r="AE137" s="10">
        <f ca="1">OFFSET(IND!AH$28,$E137,0)</f>
        <v>0.60328135052617504</v>
      </c>
      <c r="AF137" s="10">
        <f ca="1">OFFSET(IND!AI$28,$E137,0)</f>
        <v>0.61893028286057394</v>
      </c>
      <c r="AG137" s="10">
        <f ca="1">OFFSET(IND!AJ$28,$E137,0)</f>
        <v>0.63812035316340987</v>
      </c>
      <c r="AH137" s="10">
        <f ca="1">OFFSET(IND!AK$28,$E137,0)</f>
        <v>0.6563224350032828</v>
      </c>
      <c r="AI137" s="10">
        <f ca="1">OFFSET(IND!AL$28,$E137,0)</f>
        <v>0.68027678602475594</v>
      </c>
      <c r="AJ137" s="10">
        <f ca="1">OFFSET(IND!AM$28,$E137,0)</f>
        <v>0.73479989358684239</v>
      </c>
      <c r="AK137" s="10">
        <f ca="1">OFFSET(IND!AN$28,$E137,0)</f>
        <v>0.80035187123692375</v>
      </c>
      <c r="AL137" s="10">
        <f ca="1">OFFSET(IND!AO$28,$E137,0)</f>
        <v>0.91858881143442594</v>
      </c>
      <c r="AM137" s="10">
        <f ca="1">OFFSET(IND!AP$28,$E137,0)</f>
        <v>1.0386638966465915</v>
      </c>
    </row>
    <row r="138" spans="1:39" s="361" customFormat="1">
      <c r="A138" s="35" t="s">
        <v>710</v>
      </c>
      <c r="E138" s="129">
        <f>MATCH(F138,IND!$D$29:$D$264,0)</f>
        <v>2</v>
      </c>
      <c r="F138" s="361"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3">
        <f ca="1">OFFSET(IND!R$28,$E138,0)</f>
        <v>23.066289237134932</v>
      </c>
      <c r="P138" s="10">
        <f ca="1">OFFSET(IND!S$28,$E138,0)</f>
        <v>26.007770442919266</v>
      </c>
      <c r="Q138" s="10">
        <f ca="1">OFFSET(IND!T$28,$E138,0)</f>
        <v>26.871951397600537</v>
      </c>
      <c r="R138" s="10">
        <f ca="1">OFFSET(IND!U$28,$E138,0)</f>
        <v>27.71662339359893</v>
      </c>
      <c r="S138" s="10">
        <f ca="1">OFFSET(IND!V$28,$E138,0)</f>
        <v>28.526137289281198</v>
      </c>
      <c r="T138" s="203">
        <f ca="1">OFFSET(IND!W$28,$E138,0)</f>
        <v>29.304985275080231</v>
      </c>
      <c r="U138" s="10">
        <f ca="1">OFFSET(IND!X$28,$E138,0)</f>
        <v>29.468592487203736</v>
      </c>
      <c r="V138" s="10">
        <f ca="1">OFFSET(IND!Y$28,$E138,0)</f>
        <v>29.622212771244214</v>
      </c>
      <c r="W138" s="10">
        <f ca="1">OFFSET(IND!Z$28,$E138,0)</f>
        <v>29.841854115659963</v>
      </c>
      <c r="X138" s="10">
        <f ca="1">OFFSET(IND!AA$28,$E138,0)</f>
        <v>30.016050776126331</v>
      </c>
      <c r="Y138" s="206">
        <f ca="1">OFFSET(IND!AB$28,$E138,0)</f>
        <v>30.160966861039167</v>
      </c>
      <c r="Z138" s="10">
        <f ca="1">OFFSET(IND!AC$28,$E138,0)</f>
        <v>30.763544954352703</v>
      </c>
      <c r="AA138" s="10">
        <f ca="1">OFFSET(IND!AD$28,$E138,0)</f>
        <v>31.372349526764207</v>
      </c>
      <c r="AB138" s="10">
        <f ca="1">OFFSET(IND!AE$28,$E138,0)</f>
        <v>31.994193925354605</v>
      </c>
      <c r="AC138" s="10">
        <f ca="1">OFFSET(IND!AF$28,$E138,0)</f>
        <v>32.62431846552235</v>
      </c>
      <c r="AD138" s="10">
        <f ca="1">OFFSET(IND!AG$28,$E138,0)</f>
        <v>33.379082021463169</v>
      </c>
      <c r="AE138" s="10">
        <f ca="1">OFFSET(IND!AH$28,$E138,0)</f>
        <v>34.122973109070841</v>
      </c>
      <c r="AF138" s="10">
        <f ca="1">OFFSET(IND!AI$28,$E138,0)</f>
        <v>34.744661444630601</v>
      </c>
      <c r="AG138" s="10">
        <f ca="1">OFFSET(IND!AJ$28,$E138,0)</f>
        <v>35.372475511526481</v>
      </c>
      <c r="AH138" s="10">
        <f ca="1">OFFSET(IND!AK$28,$E138,0)</f>
        <v>35.988710165185495</v>
      </c>
      <c r="AI138" s="10">
        <f ca="1">OFFSET(IND!AL$28,$E138,0)</f>
        <v>36.64103466741583</v>
      </c>
      <c r="AJ138" s="10">
        <f ca="1">OFFSET(IND!AM$28,$E138,0)</f>
        <v>72.522068168355077</v>
      </c>
      <c r="AK138" s="10">
        <f ca="1">OFFSET(IND!AN$28,$E138,0)</f>
        <v>108.54074792128631</v>
      </c>
      <c r="AL138" s="10">
        <f ca="1">OFFSET(IND!AO$28,$E138,0)</f>
        <v>180.41752013315636</v>
      </c>
      <c r="AM138" s="10">
        <f ca="1">OFFSET(IND!AP$28,$E138,0)</f>
        <v>252.31723338702827</v>
      </c>
    </row>
    <row r="139" spans="1:39">
      <c r="B139" s="4"/>
      <c r="C139" s="4"/>
      <c r="E139" s="129"/>
      <c r="F139" s="4"/>
      <c r="G139" s="10"/>
      <c r="H139" s="10"/>
      <c r="I139" s="10"/>
      <c r="J139" s="10"/>
      <c r="K139" s="10"/>
      <c r="L139" s="10"/>
      <c r="M139" s="10"/>
      <c r="N139" s="10"/>
      <c r="O139" s="203"/>
      <c r="P139" s="10"/>
      <c r="Q139" s="10"/>
      <c r="R139" s="10"/>
      <c r="S139" s="10"/>
      <c r="T139" s="203"/>
      <c r="U139" s="10"/>
      <c r="V139" s="10"/>
      <c r="W139" s="10"/>
      <c r="X139" s="10"/>
      <c r="Y139" s="206"/>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3"/>
      <c r="P140" s="10"/>
      <c r="Q140" s="10"/>
      <c r="R140" s="10"/>
      <c r="S140" s="10"/>
      <c r="T140" s="203"/>
      <c r="U140" s="10"/>
      <c r="V140" s="10"/>
      <c r="W140" s="10"/>
      <c r="X140" s="10"/>
      <c r="Y140" s="206"/>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3"/>
      <c r="P141" s="10"/>
      <c r="Q141" s="10"/>
      <c r="R141" s="10"/>
      <c r="S141" s="10"/>
      <c r="T141" s="203"/>
      <c r="U141" s="10"/>
      <c r="V141" s="10"/>
      <c r="W141" s="10"/>
      <c r="X141" s="10"/>
      <c r="Y141" s="206"/>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3"/>
      <c r="P142" s="10"/>
      <c r="Q142" s="10"/>
      <c r="R142" s="10"/>
      <c r="S142" s="10"/>
      <c r="T142" s="203"/>
      <c r="U142" s="10"/>
      <c r="V142" s="10"/>
      <c r="W142" s="10"/>
      <c r="X142" s="10"/>
      <c r="Y142" s="206"/>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3"/>
      <c r="P143" s="10"/>
      <c r="Q143" s="10"/>
      <c r="R143" s="10"/>
      <c r="S143" s="10"/>
      <c r="T143" s="203"/>
      <c r="U143" s="10"/>
      <c r="V143" s="10"/>
      <c r="W143" s="10"/>
      <c r="X143" s="10"/>
      <c r="Y143" s="206"/>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3"/>
      <c r="P144" s="10"/>
      <c r="Q144" s="10"/>
      <c r="R144" s="10"/>
      <c r="S144" s="10"/>
      <c r="T144" s="203"/>
      <c r="U144" s="10"/>
      <c r="V144" s="10"/>
      <c r="W144" s="10"/>
      <c r="X144" s="10"/>
      <c r="Y144" s="206"/>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3"/>
      <c r="P145" s="10"/>
      <c r="Q145" s="10"/>
      <c r="R145" s="10"/>
      <c r="S145" s="10"/>
      <c r="T145" s="203"/>
      <c r="U145" s="10"/>
      <c r="V145" s="10"/>
      <c r="W145" s="10"/>
      <c r="X145" s="10"/>
      <c r="Y145" s="206"/>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3"/>
      <c r="P146" s="10"/>
      <c r="Q146" s="10"/>
      <c r="R146" s="10"/>
      <c r="S146" s="10"/>
      <c r="T146" s="203"/>
      <c r="U146" s="10"/>
      <c r="V146" s="10"/>
      <c r="W146" s="10"/>
      <c r="X146" s="10"/>
      <c r="Y146" s="206"/>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3"/>
      <c r="P147" s="10"/>
      <c r="Q147" s="10"/>
      <c r="R147" s="10"/>
      <c r="S147" s="10"/>
      <c r="T147" s="203"/>
      <c r="U147" s="10"/>
      <c r="V147" s="10"/>
      <c r="W147" s="10"/>
      <c r="X147" s="10"/>
      <c r="Y147" s="206"/>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72" t="s">
        <v>197</v>
      </c>
      <c r="C2" s="372"/>
    </row>
    <row r="3" spans="1:48">
      <c r="A3" s="4" t="s">
        <v>16</v>
      </c>
    </row>
    <row r="4" spans="1:48" ht="15.75" thickBot="1">
      <c r="A4" s="4" t="s">
        <v>16</v>
      </c>
      <c r="B4" s="372" t="s">
        <v>11</v>
      </c>
      <c r="C4" s="372"/>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96.797279590965346</v>
      </c>
      <c r="L6" s="126" cm="1">
        <f t="array" ref="L6">INDEX(Drivers!$C$7:$AG$25,$D$6,MATCH(L$4,Drivers!$C$5:$AG$5,0))</f>
        <v>101.32801029182565</v>
      </c>
      <c r="M6" s="126" cm="1">
        <f t="array" ref="M6">INDEX(Drivers!$C$7:$AG$25,$D$6,MATCH(M$4,Drivers!$C$5:$AG$5,0))</f>
        <v>105.4512845971946</v>
      </c>
      <c r="N6" s="126" cm="1">
        <f t="array" ref="N6">INDEX(Drivers!$C$7:$AG$25,$D$6,MATCH(N$4,Drivers!$C$5:$AG$5,0))</f>
        <v>104.03295587682055</v>
      </c>
      <c r="O6" s="126" cm="1">
        <f t="array" ref="O6">INDEX(Drivers!$C$7:$AG$25,$D$6,MATCH(O$4,Drivers!$C$5:$AG$5,0))</f>
        <v>102.86973222443167</v>
      </c>
      <c r="P6" s="126" cm="1">
        <f t="array" ref="P6">INDEX(Drivers!$C$7:$AG$25,$D$6,MATCH(P$4,Drivers!$C$5:$AG$5,0))</f>
        <v>106.45368114150588</v>
      </c>
      <c r="Q6" s="126" cm="1">
        <f t="array" ref="Q6">INDEX(Drivers!$C$7:$AG$25,$D$6,MATCH(Q$4,Drivers!$C$5:$AG$5,0))</f>
        <v>104.83293209544796</v>
      </c>
      <c r="R6" s="126" cm="1">
        <f t="array" ref="R6">INDEX(Drivers!$C$7:$AG$25,$D$6,MATCH(R$4,Drivers!$C$5:$AG$5,0))</f>
        <v>103.19</v>
      </c>
      <c r="S6" s="126" cm="1">
        <f t="array" ref="S6">INDEX(Drivers!$C$7:$AG$25,$D$6,MATCH(S$4,Drivers!$C$5:$AG$5,0))</f>
        <v>101.98</v>
      </c>
      <c r="T6" s="126" cm="1">
        <f t="array" ref="T6">INDEX(Drivers!$C$7:$AG$25,$D$6,MATCH(T$4,Drivers!$C$5:$AG$5,0))</f>
        <v>104.65680251786644</v>
      </c>
      <c r="U6" s="126" cm="1">
        <f t="array" ref="U6">INDEX(Drivers!$C$7:$AG$25,$D$6,MATCH(U$4,Drivers!$C$5:$AG$5,0))</f>
        <v>106.89120917553596</v>
      </c>
      <c r="V6" s="126" cm="1">
        <f t="array" ref="V6">INDEX(Drivers!$C$7:$AG$25,$D$6,MATCH(V$4,Drivers!$C$5:$AG$5,0))</f>
        <v>108.95049059299457</v>
      </c>
      <c r="W6" s="126" cm="1">
        <f t="array" ref="W6">INDEX(Drivers!$C$7:$AG$25,$D$6,MATCH(W$4,Drivers!$C$5:$AG$5,0))</f>
        <v>110.96776581832023</v>
      </c>
      <c r="X6" s="126" cm="1">
        <f t="array" ref="X6">INDEX(Drivers!$C$7:$AG$25,$D$6,MATCH(X$4,Drivers!$C$5:$AG$5,0))</f>
        <v>113.01949986702266</v>
      </c>
      <c r="Y6" s="126" cm="1">
        <f t="array" ref="Y6">INDEX(Drivers!$C$7:$AG$25,$D$6,MATCH(Y$4,Drivers!$C$5:$AG$5,0))</f>
        <v>114.81818296788092</v>
      </c>
      <c r="Z6" s="126" cm="1">
        <f t="array" ref="Z6">INDEX(Drivers!$C$7:$AG$25,$D$6,MATCH(Z$4,Drivers!$C$5:$AG$5,0))</f>
        <v>116.50622764524209</v>
      </c>
      <c r="AA6" s="126" cm="1">
        <f t="array" ref="AA6">INDEX(Drivers!$C$7:$AG$25,$D$6,MATCH(AA$4,Drivers!$C$5:$AG$5,0))</f>
        <v>119.92108200760221</v>
      </c>
      <c r="AB6" s="126" cm="1">
        <f t="array" ref="AB6">INDEX(Drivers!$C$7:$AG$25,$D$6,MATCH(AB$4,Drivers!$C$5:$AG$5,0))</f>
        <v>122.8431668606424</v>
      </c>
      <c r="AC6" s="126" cm="1">
        <f t="array" ref="AC6">INDEX(Drivers!$C$7:$AG$25,$D$6,MATCH(AC$4,Drivers!$C$5:$AG$5,0))</f>
        <v>125.29240517338864</v>
      </c>
      <c r="AD6" s="126" cm="1">
        <f t="array" ref="AD6">INDEX(Drivers!$C$7:$AG$25,$D$6,MATCH(AD$4,Drivers!$C$5:$AG$5,0))</f>
        <v>127.45658958826409</v>
      </c>
      <c r="AE6" s="126" cm="1">
        <f t="array" ref="AE6">INDEX(Drivers!$C$7:$AG$25,$D$6,MATCH(AE$4,Drivers!$C$5:$AG$5,0))</f>
        <v>129.76017392680333</v>
      </c>
      <c r="AF6" s="126" cm="1">
        <f t="array" ref="AF6">INDEX(Drivers!$C$7:$AG$25,$D$6,MATCH(AF$4,Drivers!$C$5:$AG$5,0))</f>
        <v>132.30202682663446</v>
      </c>
      <c r="AG6" s="126" cm="1">
        <f t="array" ref="AG6">INDEX(Drivers!$C$7:$AG$25,$D$6,MATCH(AG$4,Drivers!$C$5:$AG$5,0))</f>
        <v>134.87218148395885</v>
      </c>
      <c r="AH6" s="126" cm="1">
        <f t="array" ref="AH6">INDEX(Drivers!$C$7:$AG$25,$D$6,MATCH(AH$4,Drivers!$C$5:$AG$5,0))</f>
        <v>139.40726337340919</v>
      </c>
      <c r="AI6" s="126" cm="1">
        <f t="array" ref="AI6">INDEX(Drivers!$C$7:$AG$25,$D$6,MATCH(AI$4,Drivers!$C$5:$AG$5,0))</f>
        <v>144.84550602976549</v>
      </c>
      <c r="AJ6" s="126" cm="1">
        <f t="array" ref="AJ6">INDEX(Drivers!$C$7:$AG$25,$D$6,MATCH(AJ$4,Drivers!$C$5:$AG$5,0))</f>
        <v>148.34379495120945</v>
      </c>
      <c r="AK6" s="126" cm="1">
        <f t="array" ref="AK6">INDEX(Drivers!$C$7:$AG$25,$D$6,MATCH(AK$4,Drivers!$C$5:$AG$5,0))</f>
        <v>151.33456722381626</v>
      </c>
      <c r="AL6" s="126" cm="1">
        <f t="array" ref="AL6">INDEX(Drivers!$C$7:$AG$25,$D$6,MATCH(AL$4,Drivers!$C$5:$AG$5,0))</f>
        <v>154.03059926045628</v>
      </c>
      <c r="AM6" s="126" cm="1">
        <f t="array" ref="AM6">INDEX(Drivers!$C$7:$AG$25,$D$6,MATCH(AM$4,Drivers!$C$5:$AG$5,0))</f>
        <v>157.05536124385861</v>
      </c>
      <c r="AN6" s="126" cm="1">
        <f t="array" ref="AN6">INDEX(Drivers!$C$7:$AG$25,$D$6,MATCH(AN$4,Drivers!$C$5:$AG$5,0))</f>
        <v>168.95013506954149</v>
      </c>
      <c r="AO6" s="126" cm="1">
        <f t="array" ref="AO6">INDEX(Drivers!$C$7:$AG$25,$D$6,MATCH(AO$4,Drivers!$C$5:$AG$5,0))</f>
        <v>172.1383862073769</v>
      </c>
      <c r="AP6" s="126">
        <f>AO6</f>
        <v>172.1383862073769</v>
      </c>
      <c r="AQ6" s="126"/>
      <c r="AR6" s="126"/>
      <c r="AS6" s="24"/>
      <c r="AT6" s="24"/>
      <c r="AU6" s="24"/>
      <c r="AV6" s="24"/>
    </row>
    <row r="7" spans="1:48">
      <c r="A7" s="4" t="s">
        <v>16</v>
      </c>
      <c r="B7" s="25"/>
    </row>
    <row r="8" spans="1:48" ht="15.75" thickBot="1">
      <c r="A8" s="4" t="s">
        <v>16</v>
      </c>
      <c r="B8" s="372" t="s">
        <v>285</v>
      </c>
      <c r="C8" s="372"/>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72" t="s">
        <v>12</v>
      </c>
      <c r="C16" s="372"/>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2.8392531836346362</v>
      </c>
      <c r="R22" s="6">
        <f t="shared" si="2"/>
        <v>2.7947566681861411</v>
      </c>
      <c r="S22" s="6">
        <f t="shared" si="2"/>
        <v>2.7619855123715737</v>
      </c>
      <c r="T22" s="6">
        <f t="shared" si="2"/>
        <v>2.8344829606342414</v>
      </c>
      <c r="U22" s="6">
        <f t="shared" si="2"/>
        <v>2.8949987364454772</v>
      </c>
      <c r="V22" s="6">
        <f t="shared" si="2"/>
        <v>2.9507714903277744</v>
      </c>
      <c r="W22" s="6">
        <f t="shared" si="2"/>
        <v>3.0054065653112572</v>
      </c>
      <c r="X22" s="6">
        <f t="shared" si="2"/>
        <v>3.0609749092782663</v>
      </c>
      <c r="Y22" s="6">
        <f t="shared" si="2"/>
        <v>3.1096897226330231</v>
      </c>
      <c r="Z22" s="6">
        <f t="shared" si="2"/>
        <v>3.1554080491981096</v>
      </c>
      <c r="AA22" s="6">
        <f t="shared" si="2"/>
        <v>3.2478945982831999</v>
      </c>
      <c r="AB22" s="6">
        <f t="shared" si="2"/>
        <v>3.32703517516119</v>
      </c>
      <c r="AC22" s="6">
        <f t="shared" si="2"/>
        <v>3.3933693655529389</v>
      </c>
      <c r="AD22" s="6">
        <f t="shared" si="2"/>
        <v>3.4519832702399982</v>
      </c>
      <c r="AE22" s="6">
        <f t="shared" si="2"/>
        <v>3.5143726266782358</v>
      </c>
      <c r="AF22" s="6">
        <f t="shared" si="2"/>
        <v>3.5832151534865631</v>
      </c>
      <c r="AG22" s="6">
        <f t="shared" si="2"/>
        <v>3.6528241937697983</v>
      </c>
      <c r="AH22" s="6">
        <f t="shared" si="2"/>
        <v>3.7756505369359146</v>
      </c>
      <c r="AI22" s="6">
        <f t="shared" si="2"/>
        <v>3.9229377249101955</v>
      </c>
      <c r="AJ22" s="6">
        <f t="shared" si="2"/>
        <v>4.0176839822069024</v>
      </c>
      <c r="AK22" s="6">
        <f t="shared" si="2"/>
        <v>4.0986848616709413</v>
      </c>
      <c r="AL22" s="6">
        <f t="shared" si="2"/>
        <v>4.1717031145253181</v>
      </c>
      <c r="AM22" s="6">
        <f t="shared" si="2"/>
        <v>4.2536245577154492</v>
      </c>
      <c r="AN22" s="126">
        <f t="shared" si="2"/>
        <v>4.5757778522778407</v>
      </c>
      <c r="AO22" s="6">
        <f t="shared" si="2"/>
        <v>4.6621271703059213</v>
      </c>
      <c r="AP22" s="6">
        <f t="shared" si="2"/>
        <v>4.6621271703059213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4.3477315855894236</v>
      </c>
      <c r="R23" s="6">
        <f t="shared" si="3"/>
        <v>4.2795943349986061</v>
      </c>
      <c r="S23" s="6">
        <f t="shared" si="3"/>
        <v>4.2294120581757717</v>
      </c>
      <c r="T23" s="6">
        <f t="shared" si="3"/>
        <v>4.3404269713589407</v>
      </c>
      <c r="U23" s="6">
        <f t="shared" si="3"/>
        <v>4.4330944204746077</v>
      </c>
      <c r="V23" s="6">
        <f t="shared" si="3"/>
        <v>4.5184989081994233</v>
      </c>
      <c r="W23" s="6">
        <f t="shared" si="3"/>
        <v>4.6021612749640006</v>
      </c>
      <c r="X23" s="6">
        <f t="shared" si="3"/>
        <v>4.687252750996084</v>
      </c>
      <c r="Y23" s="6">
        <f t="shared" si="3"/>
        <v>4.761849456189327</v>
      </c>
      <c r="Z23" s="6">
        <f t="shared" si="3"/>
        <v>4.8318576589072206</v>
      </c>
      <c r="AA23" s="6">
        <f t="shared" si="3"/>
        <v>4.9734817638011215</v>
      </c>
      <c r="AB23" s="6">
        <f t="shared" si="3"/>
        <v>5.0946692604912664</v>
      </c>
      <c r="AC23" s="6">
        <f t="shared" si="3"/>
        <v>5.1962464133964934</v>
      </c>
      <c r="AD23" s="6">
        <f t="shared" si="3"/>
        <v>5.2860015385228936</v>
      </c>
      <c r="AE23" s="6">
        <f t="shared" si="3"/>
        <v>5.3815379905570451</v>
      </c>
      <c r="AF23" s="6">
        <f t="shared" si="3"/>
        <v>5.4869561441622103</v>
      </c>
      <c r="AG23" s="6">
        <f t="shared" si="3"/>
        <v>5.5935480553120875</v>
      </c>
      <c r="AH23" s="6">
        <f t="shared" si="3"/>
        <v>5.7816313072051626</v>
      </c>
      <c r="AI23" s="6">
        <f t="shared" si="3"/>
        <v>6.0071713058919549</v>
      </c>
      <c r="AJ23" s="6">
        <f t="shared" si="3"/>
        <v>6.1522556885879522</v>
      </c>
      <c r="AK23" s="6">
        <f t="shared" si="3"/>
        <v>6.2762918556111043</v>
      </c>
      <c r="AL23" s="6">
        <f t="shared" si="3"/>
        <v>6.3881042737812699</v>
      </c>
      <c r="AM23" s="6">
        <f t="shared" si="3"/>
        <v>6.5135500945864626</v>
      </c>
      <c r="AN23" s="6">
        <f t="shared" si="3"/>
        <v>7.0068615267066505</v>
      </c>
      <c r="AO23" s="6">
        <f t="shared" si="3"/>
        <v>7.1390877260286132</v>
      </c>
      <c r="AP23" s="6">
        <f t="shared" si="3"/>
        <v>7.1390877260286132</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16.518557926690885</v>
      </c>
      <c r="R24" s="6">
        <f t="shared" si="4"/>
        <v>16.259680602115363</v>
      </c>
      <c r="S24" s="6">
        <f t="shared" si="4"/>
        <v>16.069020523342619</v>
      </c>
      <c r="T24" s="6">
        <f t="shared" si="4"/>
        <v>16.490805134016583</v>
      </c>
      <c r="U24" s="6">
        <f t="shared" si="4"/>
        <v>16.842881290513787</v>
      </c>
      <c r="V24" s="6">
        <f t="shared" si="4"/>
        <v>17.167362908090571</v>
      </c>
      <c r="W24" s="6">
        <f t="shared" si="4"/>
        <v>17.485225596823543</v>
      </c>
      <c r="X24" s="6">
        <f t="shared" si="4"/>
        <v>17.808517973142823</v>
      </c>
      <c r="Y24" s="6">
        <f t="shared" si="4"/>
        <v>18.091937032396409</v>
      </c>
      <c r="Z24" s="6">
        <f t="shared" si="4"/>
        <v>18.357922760625826</v>
      </c>
      <c r="AA24" s="6">
        <f t="shared" si="4"/>
        <v>18.896002431472958</v>
      </c>
      <c r="AB24" s="6">
        <f t="shared" si="4"/>
        <v>19.356436256482286</v>
      </c>
      <c r="AC24" s="6">
        <f t="shared" si="4"/>
        <v>19.74236350411983</v>
      </c>
      <c r="AD24" s="6">
        <f t="shared" si="4"/>
        <v>20.083374719837927</v>
      </c>
      <c r="AE24" s="6">
        <f t="shared" si="4"/>
        <v>20.446351225164832</v>
      </c>
      <c r="AF24" s="6">
        <f t="shared" si="4"/>
        <v>20.846871782280974</v>
      </c>
      <c r="AG24" s="6">
        <f t="shared" si="4"/>
        <v>21.251851856184782</v>
      </c>
      <c r="AH24" s="6">
        <f t="shared" si="4"/>
        <v>21.966446129146313</v>
      </c>
      <c r="AI24" s="6">
        <f t="shared" si="4"/>
        <v>22.823351726870438</v>
      </c>
      <c r="AJ24" s="6">
        <f t="shared" si="4"/>
        <v>23.374578207310378</v>
      </c>
      <c r="AK24" s="6">
        <f t="shared" si="4"/>
        <v>23.84583513052241</v>
      </c>
      <c r="AL24" s="6">
        <f t="shared" si="4"/>
        <v>24.270649742489045</v>
      </c>
      <c r="AM24" s="6">
        <f t="shared" si="4"/>
        <v>24.747262435071107</v>
      </c>
      <c r="AN24" s="6">
        <f t="shared" si="4"/>
        <v>26.621525670268369</v>
      </c>
      <c r="AO24" s="6">
        <f t="shared" si="4"/>
        <v>27.123899400092331</v>
      </c>
      <c r="AP24" s="6">
        <f t="shared" si="4"/>
        <v>27.123899400092331</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5.6915599391793839</v>
      </c>
      <c r="R25" s="6">
        <f t="shared" si="5"/>
        <v>5.6023623339008255</v>
      </c>
      <c r="S25" s="6">
        <f t="shared" si="5"/>
        <v>5.5366693556663069</v>
      </c>
      <c r="T25" s="6">
        <f t="shared" si="5"/>
        <v>5.6819975619012695</v>
      </c>
      <c r="U25" s="6">
        <f t="shared" si="5"/>
        <v>5.8033073370494908</v>
      </c>
      <c r="V25" s="6">
        <f t="shared" si="5"/>
        <v>5.9151092621204473</v>
      </c>
      <c r="W25" s="6">
        <f t="shared" si="5"/>
        <v>6.0246305988728048</v>
      </c>
      <c r="X25" s="6">
        <f t="shared" si="5"/>
        <v>6.1360227643310115</v>
      </c>
      <c r="Y25" s="6">
        <f t="shared" si="5"/>
        <v>6.2336763592033071</v>
      </c>
      <c r="Z25" s="6">
        <f t="shared" si="5"/>
        <v>6.3253232040370122</v>
      </c>
      <c r="AA25" s="6">
        <f t="shared" si="5"/>
        <v>6.5107215125498836</v>
      </c>
      <c r="AB25" s="6">
        <f t="shared" si="5"/>
        <v>6.669366518045905</v>
      </c>
      <c r="AC25" s="6">
        <f t="shared" si="5"/>
        <v>6.8023398727321771</v>
      </c>
      <c r="AD25" s="6">
        <f t="shared" si="5"/>
        <v>6.9198371617089514</v>
      </c>
      <c r="AE25" s="6">
        <f t="shared" si="5"/>
        <v>7.0449027119676595</v>
      </c>
      <c r="AF25" s="6">
        <f t="shared" si="5"/>
        <v>7.1829042716568781</v>
      </c>
      <c r="AG25" s="6">
        <f t="shared" si="5"/>
        <v>7.3224423823700677</v>
      </c>
      <c r="AH25" s="6">
        <f t="shared" si="5"/>
        <v>7.5686597673745482</v>
      </c>
      <c r="AI25" s="6">
        <f t="shared" si="5"/>
        <v>7.8639113016373949</v>
      </c>
      <c r="AJ25" s="6">
        <f t="shared" si="5"/>
        <v>8.0538394156658875</v>
      </c>
      <c r="AK25" s="6">
        <f t="shared" si="5"/>
        <v>8.2162135791442044</v>
      </c>
      <c r="AL25" s="6">
        <f t="shared" si="5"/>
        <v>8.3625857889810291</v>
      </c>
      <c r="AM25" s="6">
        <f t="shared" si="5"/>
        <v>8.5268053122374337</v>
      </c>
      <c r="AN25" s="6">
        <f t="shared" si="5"/>
        <v>9.1725930130928965</v>
      </c>
      <c r="AO25" s="6">
        <f t="shared" si="5"/>
        <v>9.345688643344138</v>
      </c>
      <c r="AP25" s="6">
        <f t="shared" si="5"/>
        <v>9.345688643344138</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9.2982308838373289</v>
      </c>
      <c r="T26" s="6">
        <f t="shared" si="6"/>
        <v>9.5422937181338501</v>
      </c>
      <c r="U26" s="6">
        <f t="shared" si="6"/>
        <v>9.746020223246564</v>
      </c>
      <c r="V26" s="6">
        <f t="shared" si="6"/>
        <v>9.9337793336047326</v>
      </c>
      <c r="W26" s="6">
        <f t="shared" si="6"/>
        <v>10.117708445208214</v>
      </c>
      <c r="X26" s="6">
        <f t="shared" si="6"/>
        <v>10.304779409093932</v>
      </c>
      <c r="Y26" s="6">
        <f t="shared" si="6"/>
        <v>10.468777945656361</v>
      </c>
      <c r="Z26" s="6">
        <f t="shared" si="6"/>
        <v>10.622688802219775</v>
      </c>
      <c r="AA26" s="6">
        <f t="shared" si="6"/>
        <v>10.934044992609101</v>
      </c>
      <c r="AB26" s="6">
        <f t="shared" si="6"/>
        <v>11.200471935399174</v>
      </c>
      <c r="AC26" s="6">
        <f t="shared" si="6"/>
        <v>11.423786147219676</v>
      </c>
      <c r="AD26" s="6">
        <f t="shared" si="6"/>
        <v>11.621109998609304</v>
      </c>
      <c r="AE26" s="6">
        <f t="shared" si="6"/>
        <v>11.831143917418185</v>
      </c>
      <c r="AF26" s="6">
        <f t="shared" si="6"/>
        <v>12.062902449830238</v>
      </c>
      <c r="AG26" s="6">
        <f t="shared" si="6"/>
        <v>12.297241451702881</v>
      </c>
      <c r="AH26" s="6">
        <f t="shared" si="6"/>
        <v>12.710736631985471</v>
      </c>
      <c r="AI26" s="6">
        <f t="shared" si="6"/>
        <v>13.206579305265855</v>
      </c>
      <c r="AJ26" s="6">
        <f t="shared" si="6"/>
        <v>13.52554280879553</v>
      </c>
      <c r="AK26" s="6">
        <f t="shared" si="6"/>
        <v>13.798232464724899</v>
      </c>
      <c r="AL26" s="6">
        <f t="shared" si="6"/>
        <v>14.044048588934558</v>
      </c>
      <c r="AM26" s="6">
        <f t="shared" si="6"/>
        <v>14.319837324866395</v>
      </c>
      <c r="AN26" s="6">
        <f t="shared" si="6"/>
        <v>15.404367167406349</v>
      </c>
      <c r="AO26" s="6">
        <f t="shared" si="6"/>
        <v>15.695062354651405</v>
      </c>
      <c r="AP26" s="6">
        <f t="shared" si="6"/>
        <v>15.695062354651405</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Material Use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710</v>
      </c>
      <c r="D165" s="18" t="s">
        <v>711</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P39" sqref="P39"/>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606</v>
      </c>
      <c r="B1" s="185" t="s">
        <v>17</v>
      </c>
      <c r="G1" s="185" t="s">
        <v>283</v>
      </c>
    </row>
    <row r="2" spans="1:48" ht="15.75" thickBot="1">
      <c r="A2" s="185" t="s">
        <v>16</v>
      </c>
      <c r="B2" s="372" t="s">
        <v>197</v>
      </c>
      <c r="C2" s="372"/>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715</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10</v>
      </c>
      <c r="H10" s="186"/>
      <c r="I10" s="186"/>
      <c r="J10" s="185" cm="1">
        <f t="array" ref="J10">INDEX(Drivers!$C$7:$AG$25,$G10,J$9)</f>
        <v>186.51301855651582</v>
      </c>
      <c r="K10" s="185" cm="1">
        <f t="array" ref="K10">INDEX(Drivers!$C$7:$AG$25,$G10,K$9)</f>
        <v>191.20040429598868</v>
      </c>
      <c r="L10" s="185" cm="1">
        <f t="array" ref="L10">INDEX(Drivers!$C$7:$AG$25,$G10,L$9)</f>
        <v>192.19084947996168</v>
      </c>
      <c r="M10" s="185" cm="1">
        <f t="array" ref="M10">INDEX(Drivers!$C$7:$AG$25,$G10,M$9)</f>
        <v>198.3568473622208</v>
      </c>
      <c r="N10" s="185" cm="1">
        <f t="array" ref="N10">INDEX(Drivers!$C$7:$AG$25,$G10,N$9)</f>
        <v>195.64424405359443</v>
      </c>
      <c r="O10" s="185" cm="1">
        <f t="array" ref="O10">INDEX(Drivers!$C$7:$AG$25,$G10,O$9)</f>
        <v>201.78663829260577</v>
      </c>
      <c r="P10" s="185" cm="1">
        <f t="array" ref="P10">INDEX(Drivers!$C$7:$AG$25,$G10,P$9)</f>
        <v>200.62824410860065</v>
      </c>
      <c r="Q10" s="185" cm="1">
        <f t="array" ref="Q10">INDEX(Drivers!$C$7:$AG$25,$G10,Q$9)</f>
        <v>198.05</v>
      </c>
      <c r="R10" s="185" cm="1">
        <f t="array" ref="R10">INDEX(Drivers!$C$7:$AG$25,$G10,R$9)</f>
        <v>190.12</v>
      </c>
      <c r="S10" s="185" cm="1">
        <f t="array" ref="S10">INDEX(Drivers!$C$7:$AG$25,$G10,S$9)</f>
        <v>194.38773816023615</v>
      </c>
      <c r="T10" s="185" cm="1">
        <f t="array" ref="T10">INDEX(Drivers!$C$7:$AG$25,$G10,T$9)</f>
        <v>197.07919661833637</v>
      </c>
      <c r="U10" s="185" cm="1">
        <f t="array" ref="U10">INDEX(Drivers!$C$7:$AG$25,$G10,U$9)</f>
        <v>199.84385679040039</v>
      </c>
      <c r="V10" s="185" cm="1">
        <f t="array" ref="V10">INDEX(Drivers!$C$7:$AG$25,$G10,V$9)</f>
        <v>202.65958703451162</v>
      </c>
      <c r="W10" s="185" cm="1">
        <f t="array" ref="W10">INDEX(Drivers!$C$7:$AG$25,$G10,W$9)</f>
        <v>205.70042141906586</v>
      </c>
      <c r="X10" s="185" cm="1">
        <f t="array" ref="X10">INDEX(Drivers!$C$7:$AG$25,$G10,X$9)</f>
        <v>208.46947818330639</v>
      </c>
      <c r="Y10" s="185" cm="1">
        <f t="array" ref="Y10">INDEX(Drivers!$C$7:$AG$25,$G10,Y$9)</f>
        <v>211.16057341662747</v>
      </c>
      <c r="Z10" s="185" cm="1">
        <f t="array" ref="Z10">INDEX(Drivers!$C$7:$AG$25,$G10,Z$9)</f>
        <v>217.53213677958863</v>
      </c>
      <c r="AA10" s="185" cm="1">
        <f t="array" ref="AA10">INDEX(Drivers!$C$7:$AG$25,$G10,AA$9)</f>
        <v>222.06180502417521</v>
      </c>
      <c r="AB10" s="185" cm="1">
        <f t="array" ref="AB10">INDEX(Drivers!$C$7:$AG$25,$G10,AB$9)</f>
        <v>225.52014228162824</v>
      </c>
      <c r="AC10" s="185" cm="1">
        <f t="array" ref="AC10">INDEX(Drivers!$C$7:$AG$25,$G10,AC$9)</f>
        <v>227.51062874438497</v>
      </c>
      <c r="AD10" s="185" cm="1">
        <f t="array" ref="AD10">INDEX(Drivers!$C$7:$AG$25,$G10,AD$9)</f>
        <v>229.66685094683271</v>
      </c>
      <c r="AE10" s="185" cm="1">
        <f t="array" ref="AE10">INDEX(Drivers!$C$7:$AG$25,$G10,AE$9)</f>
        <v>232.14890279186574</v>
      </c>
      <c r="AF10" s="185" cm="1">
        <f t="array" ref="AF10">INDEX(Drivers!$C$7:$AG$25,$G10,AF$9)</f>
        <v>234.58559915925852</v>
      </c>
      <c r="AG10" s="185" cm="1">
        <f t="array" ref="AG10">INDEX(Drivers!$C$7:$AG$25,$G10,AG$9)</f>
        <v>241.47010778917365</v>
      </c>
      <c r="AH10" s="185" cm="1">
        <f t="array" ref="AH10">INDEX(Drivers!$C$7:$AG$25,$G10,AH$9)</f>
        <v>249.53825686591077</v>
      </c>
      <c r="AI10" s="185" cm="1">
        <f t="array" ref="AI10">INDEX(Drivers!$C$7:$AG$25,$G10,AI$9)</f>
        <v>253.30982742526007</v>
      </c>
      <c r="AJ10" s="185" cm="1">
        <f t="array" ref="AJ10">INDEX(Drivers!$C$7:$AG$25,$G10,AJ$9)</f>
        <v>256.52868951478837</v>
      </c>
      <c r="AK10" s="185" cm="1">
        <f t="array" ref="AK10">INDEX(Drivers!$C$7:$AG$25,$G10,AK$9)</f>
        <v>258.51026416908428</v>
      </c>
      <c r="AL10" s="185" cm="1">
        <f t="array" ref="AL10">INDEX(Drivers!$C$7:$AG$25,$G10,AL$9)</f>
        <v>261.54496358048686</v>
      </c>
      <c r="AM10" s="185" cm="1">
        <f t="array" ref="AM10">INDEX(Drivers!$C$7:$AG$25,$G10,AM$9)</f>
        <v>265.35363156578006</v>
      </c>
      <c r="AN10" s="185" cm="1">
        <f t="array" ref="AN10">INDEX(Drivers!$C$7:$AG$25,$G10,AN$9)</f>
        <v>259.73359116558578</v>
      </c>
      <c r="AO10" s="185">
        <f>FORECAST(AO$3,$AL10:$AN10,$AL$3:$AN$3)</f>
        <v>259.49367014826589</v>
      </c>
      <c r="AP10" s="185">
        <f>FORECAST(AP$3,$AL10:$AN10,$AL$3:$AN$3)</f>
        <v>257.68229773336481</v>
      </c>
    </row>
    <row r="11" spans="1:48" s="360" customFormat="1">
      <c r="A11" s="360" t="s">
        <v>16</v>
      </c>
      <c r="B11" s="186" t="s">
        <v>719</v>
      </c>
      <c r="C11" s="186" t="s">
        <v>709</v>
      </c>
      <c r="D11" s="360">
        <f>[4]IND!M11</f>
        <v>0</v>
      </c>
      <c r="F11" s="186"/>
      <c r="G11" s="360">
        <f>MATCH(B11,Drivers!$A$7:$A$25,0)</f>
        <v>11</v>
      </c>
      <c r="H11" s="186"/>
      <c r="I11" s="186"/>
      <c r="J11" s="360" cm="1">
        <f t="array" ref="J11">INDEX(Drivers!$C$7:$AG$25,$G11,J$9)</f>
        <v>91.99927686334776</v>
      </c>
      <c r="K11" s="360" cm="1">
        <f t="array" ref="K11">INDEX(Drivers!$C$7:$AG$25,$G11,K$9)</f>
        <v>94.311373368720652</v>
      </c>
      <c r="L11" s="360" cm="1">
        <f t="array" ref="L11">INDEX(Drivers!$C$7:$AG$25,$G11,L$9)</f>
        <v>94.799919645026264</v>
      </c>
      <c r="M11" s="360" cm="1">
        <f t="array" ref="M11">INDEX(Drivers!$C$7:$AG$25,$G11,M$9)</f>
        <v>97.841355308332979</v>
      </c>
      <c r="N11" s="360" cm="1">
        <f t="array" ref="N11">INDEX(Drivers!$C$7:$AG$25,$G11,N$9)</f>
        <v>96.503338558927737</v>
      </c>
      <c r="O11" s="360" cm="1">
        <f t="array" ref="O11">INDEX(Drivers!$C$7:$AG$25,$G11,O$9)</f>
        <v>99.533131506208818</v>
      </c>
      <c r="P11" s="360" cm="1">
        <f t="array" ref="P11">INDEX(Drivers!$C$7:$AG$25,$G11,P$9)</f>
        <v>98.961742827413289</v>
      </c>
      <c r="Q11" s="360" cm="1">
        <f t="array" ref="Q11">INDEX(Drivers!$C$7:$AG$25,$G11,Q$9)</f>
        <v>97.69</v>
      </c>
      <c r="R11" s="360" cm="1">
        <f t="array" ref="R11">INDEX(Drivers!$C$7:$AG$25,$G11,R$9)</f>
        <v>74.06</v>
      </c>
      <c r="S11" s="360" cm="1">
        <f t="array" ref="S11">INDEX(Drivers!$C$7:$AG$25,$G11,S$9)</f>
        <v>78.041448166366408</v>
      </c>
      <c r="T11" s="360" cm="1">
        <f t="array" ref="T11">INDEX(Drivers!$C$7:$AG$25,$G11,T$9)</f>
        <v>81.975311387198715</v>
      </c>
      <c r="U11" s="360" cm="1">
        <f t="array" ref="U11">INDEX(Drivers!$C$7:$AG$25,$G11,U$9)</f>
        <v>85.981683688425946</v>
      </c>
      <c r="V11" s="360" cm="1">
        <f t="array" ref="V11">INDEX(Drivers!$C$7:$AG$25,$G11,V$9)</f>
        <v>90.014925075000178</v>
      </c>
      <c r="W11" s="360" cm="1">
        <f t="array" ref="W11">INDEX(Drivers!$C$7:$AG$25,$G11,W$9)</f>
        <v>94.090869457163677</v>
      </c>
      <c r="X11" s="360" cm="1">
        <f t="array" ref="X11">INDEX(Drivers!$C$7:$AG$25,$G11,X$9)</f>
        <v>94.616170688120221</v>
      </c>
      <c r="Y11" s="360" cm="1">
        <f t="array" ref="Y11">INDEX(Drivers!$C$7:$AG$25,$G11,Y$9)</f>
        <v>95.109406427908027</v>
      </c>
      <c r="Z11" s="360" cm="1">
        <f t="array" ref="Z11">INDEX(Drivers!$C$7:$AG$25,$G11,Z$9)</f>
        <v>95.814619034938133</v>
      </c>
      <c r="AA11" s="360" cm="1">
        <f t="array" ref="AA11">INDEX(Drivers!$C$7:$AG$25,$G11,AA$9)</f>
        <v>96.373920296684631</v>
      </c>
      <c r="AB11" s="360" cm="1">
        <f t="array" ref="AB11">INDEX(Drivers!$C$7:$AG$25,$G11,AB$9)</f>
        <v>96.839209062394119</v>
      </c>
      <c r="AC11" s="360" cm="1">
        <f t="array" ref="AC11">INDEX(Drivers!$C$7:$AG$25,$G11,AC$9)</f>
        <v>98.77393437221788</v>
      </c>
      <c r="AD11" s="360" cm="1">
        <f t="array" ref="AD11">INDEX(Drivers!$C$7:$AG$25,$G11,AD$9)</f>
        <v>100.72865132600548</v>
      </c>
      <c r="AE11" s="360" cm="1">
        <f t="array" ref="AE11">INDEX(Drivers!$C$7:$AG$25,$G11,AE$9)</f>
        <v>102.72523585185378</v>
      </c>
      <c r="AF11" s="360" cm="1">
        <f t="array" ref="AF11">INDEX(Drivers!$C$7:$AG$25,$G11,AF$9)</f>
        <v>104.7484058106217</v>
      </c>
      <c r="AG11" s="360" cm="1">
        <f t="array" ref="AG11">INDEX(Drivers!$C$7:$AG$25,$G11,AG$9)</f>
        <v>107.17176001286531</v>
      </c>
      <c r="AH11" s="360" cm="1">
        <f t="array" ref="AH11">INDEX(Drivers!$C$7:$AG$25,$G11,AH$9)</f>
        <v>109.56020547896695</v>
      </c>
      <c r="AI11" s="360" cm="1">
        <f t="array" ref="AI11">INDEX(Drivers!$C$7:$AG$25,$G11,AI$9)</f>
        <v>111.55628892603616</v>
      </c>
      <c r="AJ11" s="360" cm="1">
        <f t="array" ref="AJ11">INDEX(Drivers!$C$7:$AG$25,$G11,AJ$9)</f>
        <v>113.57204054157793</v>
      </c>
      <c r="AK11" s="360" cm="1">
        <f t="array" ref="AK11">INDEX(Drivers!$C$7:$AG$25,$G11,AK$9)</f>
        <v>115.55061360033038</v>
      </c>
      <c r="AL11" s="360" cm="1">
        <f t="array" ref="AL11">INDEX(Drivers!$C$7:$AG$25,$G11,AL$9)</f>
        <v>117.64506200243405</v>
      </c>
      <c r="AM11" s="360" cm="1">
        <f t="array" ref="AM11">INDEX(Drivers!$C$7:$AG$25,$G11,AM$9)</f>
        <v>232.84995316461689</v>
      </c>
      <c r="AN11" s="360" cm="1">
        <f t="array" ref="AN11">INDEX(Drivers!$C$7:$AG$25,$G11,AN$9)</f>
        <v>348.49679150424674</v>
      </c>
      <c r="AO11" s="360">
        <f>FORECAST(AO$3,$AL11:$AN11,$AL$3:$AN$3)</f>
        <v>579.27486314314592</v>
      </c>
      <c r="AP11" s="360">
        <f>FORECAST(AP$3,$AL11:$AN11,$AL$3:$AN$3)</f>
        <v>810.12659264496324</v>
      </c>
    </row>
    <row r="12" spans="1:48">
      <c r="A12" s="185" t="s">
        <v>16</v>
      </c>
      <c r="B12" s="186" t="s">
        <v>703</v>
      </c>
      <c r="C12" s="186" t="s">
        <v>705</v>
      </c>
      <c r="D12" s="185">
        <f>[4]IND!M11</f>
        <v>0</v>
      </c>
      <c r="F12" s="186" t="s">
        <v>707</v>
      </c>
      <c r="H12" s="186"/>
      <c r="I12" s="186"/>
      <c r="J12" s="360">
        <f>J14</f>
        <v>117.12281075206418</v>
      </c>
      <c r="K12" s="365">
        <f t="shared" ref="K12:AN12" si="4">K14</f>
        <v>119.07275947417872</v>
      </c>
      <c r="L12" s="365">
        <f t="shared" si="4"/>
        <v>120.12173328694826</v>
      </c>
      <c r="M12" s="365">
        <f t="shared" si="4"/>
        <v>120.67779367214723</v>
      </c>
      <c r="N12" s="365">
        <f t="shared" si="4"/>
        <v>119.95882677975034</v>
      </c>
      <c r="O12" s="365">
        <f t="shared" si="4"/>
        <v>120.88915701956363</v>
      </c>
      <c r="P12" s="365">
        <f t="shared" si="4"/>
        <v>121.14044942310186</v>
      </c>
      <c r="Q12" s="365">
        <f t="shared" si="4"/>
        <v>118.31800019705035</v>
      </c>
      <c r="R12" s="365">
        <f t="shared" si="4"/>
        <v>107.44112247545156</v>
      </c>
      <c r="S12" s="365">
        <f t="shared" si="4"/>
        <v>109.25810993430794</v>
      </c>
      <c r="T12" s="365">
        <f t="shared" si="4"/>
        <v>109.85365739646686</v>
      </c>
      <c r="U12" s="365">
        <f t="shared" si="4"/>
        <v>111.50551421630099</v>
      </c>
      <c r="V12" s="365">
        <f t="shared" si="4"/>
        <v>113.60039926689363</v>
      </c>
      <c r="W12" s="365">
        <f t="shared" si="4"/>
        <v>116.4030653016424</v>
      </c>
      <c r="X12" s="365">
        <f t="shared" si="4"/>
        <v>120.02703815492215</v>
      </c>
      <c r="Y12" s="365">
        <f t="shared" si="4"/>
        <v>123.18463652847295</v>
      </c>
      <c r="Z12" s="365">
        <f t="shared" si="4"/>
        <v>129.89357852607372</v>
      </c>
      <c r="AA12" s="365">
        <f t="shared" si="4"/>
        <v>134.24449765461446</v>
      </c>
      <c r="AB12" s="365">
        <f t="shared" si="4"/>
        <v>137.18299799624225</v>
      </c>
      <c r="AC12" s="365">
        <f t="shared" si="4"/>
        <v>139.82750138692586</v>
      </c>
      <c r="AD12" s="365">
        <f t="shared" si="4"/>
        <v>142.75351279237003</v>
      </c>
      <c r="AE12" s="365">
        <f t="shared" si="4"/>
        <v>146.44490096549731</v>
      </c>
      <c r="AF12" s="365">
        <f t="shared" si="4"/>
        <v>150.82196993511849</v>
      </c>
      <c r="AG12" s="365">
        <f t="shared" si="4"/>
        <v>160.95960202419013</v>
      </c>
      <c r="AH12" s="365">
        <f t="shared" si="4"/>
        <v>170.12270783624274</v>
      </c>
      <c r="AI12" s="365">
        <f t="shared" si="4"/>
        <v>174.53563845501969</v>
      </c>
      <c r="AJ12" s="365">
        <f t="shared" si="4"/>
        <v>179.9471545256539</v>
      </c>
      <c r="AK12" s="365">
        <f t="shared" si="4"/>
        <v>185.08006216179297</v>
      </c>
      <c r="AL12" s="365">
        <f t="shared" si="4"/>
        <v>191.83508460145327</v>
      </c>
      <c r="AM12" s="365">
        <f t="shared" si="4"/>
        <v>207.21036296870062</v>
      </c>
      <c r="AN12" s="365">
        <f t="shared" si="4"/>
        <v>225.69573456542935</v>
      </c>
      <c r="AO12" s="365">
        <f t="shared" ref="AO12:AP14" si="5">FORECAST(AO$3,$AL12:$AN12,$AL$3:$AN$3)</f>
        <v>259.03803565782528</v>
      </c>
      <c r="AP12" s="365">
        <f t="shared" si="5"/>
        <v>292.89868562180072</v>
      </c>
    </row>
    <row r="13" spans="1:48" s="360" customFormat="1">
      <c r="A13" s="360" t="s">
        <v>16</v>
      </c>
      <c r="B13" s="186" t="s">
        <v>704</v>
      </c>
      <c r="C13" s="186" t="s">
        <v>706</v>
      </c>
      <c r="D13" s="360">
        <f>[4]IND!M12</f>
        <v>0</v>
      </c>
      <c r="F13" s="186" t="s">
        <v>708</v>
      </c>
      <c r="H13" s="186"/>
      <c r="I13" s="186"/>
      <c r="J13" s="360">
        <f>J14</f>
        <v>117.12281075206418</v>
      </c>
      <c r="K13" s="365">
        <f t="shared" ref="K13:AN13" si="6">K14</f>
        <v>119.07275947417872</v>
      </c>
      <c r="L13" s="365">
        <f t="shared" si="6"/>
        <v>120.12173328694826</v>
      </c>
      <c r="M13" s="365">
        <f t="shared" si="6"/>
        <v>120.67779367214723</v>
      </c>
      <c r="N13" s="365">
        <f t="shared" si="6"/>
        <v>119.95882677975034</v>
      </c>
      <c r="O13" s="365">
        <f t="shared" si="6"/>
        <v>120.88915701956363</v>
      </c>
      <c r="P13" s="365">
        <f t="shared" si="6"/>
        <v>121.14044942310186</v>
      </c>
      <c r="Q13" s="365">
        <f t="shared" si="6"/>
        <v>118.31800019705035</v>
      </c>
      <c r="R13" s="365">
        <f t="shared" si="6"/>
        <v>107.44112247545156</v>
      </c>
      <c r="S13" s="365">
        <f t="shared" si="6"/>
        <v>109.25810993430794</v>
      </c>
      <c r="T13" s="365">
        <f t="shared" si="6"/>
        <v>109.85365739646686</v>
      </c>
      <c r="U13" s="365">
        <f t="shared" si="6"/>
        <v>111.50551421630099</v>
      </c>
      <c r="V13" s="365">
        <f t="shared" si="6"/>
        <v>113.60039926689363</v>
      </c>
      <c r="W13" s="365">
        <f t="shared" si="6"/>
        <v>116.4030653016424</v>
      </c>
      <c r="X13" s="365">
        <f t="shared" si="6"/>
        <v>120.02703815492215</v>
      </c>
      <c r="Y13" s="365">
        <f t="shared" si="6"/>
        <v>123.18463652847295</v>
      </c>
      <c r="Z13" s="365">
        <f t="shared" si="6"/>
        <v>129.89357852607372</v>
      </c>
      <c r="AA13" s="365">
        <f t="shared" si="6"/>
        <v>134.24449765461446</v>
      </c>
      <c r="AB13" s="365">
        <f t="shared" si="6"/>
        <v>137.18299799624225</v>
      </c>
      <c r="AC13" s="365">
        <f t="shared" si="6"/>
        <v>139.82750138692586</v>
      </c>
      <c r="AD13" s="365">
        <f t="shared" si="6"/>
        <v>142.75351279237003</v>
      </c>
      <c r="AE13" s="365">
        <f t="shared" si="6"/>
        <v>146.44490096549731</v>
      </c>
      <c r="AF13" s="365">
        <f t="shared" si="6"/>
        <v>150.82196993511849</v>
      </c>
      <c r="AG13" s="365">
        <f t="shared" si="6"/>
        <v>160.95960202419013</v>
      </c>
      <c r="AH13" s="365">
        <f t="shared" si="6"/>
        <v>170.12270783624274</v>
      </c>
      <c r="AI13" s="365">
        <f t="shared" si="6"/>
        <v>174.53563845501969</v>
      </c>
      <c r="AJ13" s="365">
        <f t="shared" si="6"/>
        <v>179.9471545256539</v>
      </c>
      <c r="AK13" s="365">
        <f t="shared" si="6"/>
        <v>185.08006216179297</v>
      </c>
      <c r="AL13" s="365">
        <f t="shared" si="6"/>
        <v>191.83508460145327</v>
      </c>
      <c r="AM13" s="365">
        <f t="shared" si="6"/>
        <v>207.21036296870062</v>
      </c>
      <c r="AN13" s="365">
        <f t="shared" si="6"/>
        <v>225.69573456542935</v>
      </c>
      <c r="AO13" s="365">
        <f t="shared" si="5"/>
        <v>259.03803565782528</v>
      </c>
      <c r="AP13" s="365">
        <f t="shared" si="5"/>
        <v>292.89868562180072</v>
      </c>
    </row>
    <row r="14" spans="1:48">
      <c r="A14" s="185" t="s">
        <v>16</v>
      </c>
      <c r="B14" s="186" t="str">
        <f>[4]IND!B12</f>
        <v>IS</v>
      </c>
      <c r="C14" s="186" t="str">
        <f>[4]IND!A12</f>
        <v>Iron &amp; Steel</v>
      </c>
      <c r="D14" s="185">
        <f>[4]IND!M12</f>
        <v>0</v>
      </c>
      <c r="F14" s="186" t="s">
        <v>292</v>
      </c>
      <c r="G14" s="185">
        <f>MATCH(B14,Drivers!$A$88:$A$104,0)</f>
        <v>1</v>
      </c>
      <c r="H14" s="186"/>
      <c r="I14" s="186"/>
      <c r="J14" s="213" cm="1">
        <f t="array" ref="J14">INDEX(Drivers!$C$88:$AG$104,$G14,J$9)</f>
        <v>117.12281075206418</v>
      </c>
      <c r="K14" s="213" cm="1">
        <f t="array" ref="K14">INDEX(Drivers!$C$88:$AG$104,$G14,K$9)</f>
        <v>119.07275947417872</v>
      </c>
      <c r="L14" s="213" cm="1">
        <f t="array" ref="L14">INDEX(Drivers!$C$88:$AG$104,$G14,L$9)</f>
        <v>120.12173328694826</v>
      </c>
      <c r="M14" s="213" cm="1">
        <f t="array" ref="M14">INDEX(Drivers!$C$88:$AG$104,$G14,M$9)</f>
        <v>120.67779367214723</v>
      </c>
      <c r="N14" s="213" cm="1">
        <f t="array" ref="N14">INDEX(Drivers!$C$88:$AG$104,$G14,N$9)</f>
        <v>119.95882677975034</v>
      </c>
      <c r="O14" s="213" cm="1">
        <f t="array" ref="O14">INDEX(Drivers!$C$88:$AG$104,$G14,O$9)</f>
        <v>120.88915701956363</v>
      </c>
      <c r="P14" s="213" cm="1">
        <f t="array" ref="P14">INDEX(Drivers!$C$88:$AG$104,$G14,P$9)</f>
        <v>121.14044942310186</v>
      </c>
      <c r="Q14" s="213" cm="1">
        <f t="array" ref="Q14">INDEX(Drivers!$C$88:$AG$104,$G14,Q$9)</f>
        <v>118.31800019705035</v>
      </c>
      <c r="R14" s="213" cm="1">
        <f t="array" ref="R14">INDEX(Drivers!$C$88:$AG$104,$G14,R$9)</f>
        <v>107.44112247545156</v>
      </c>
      <c r="S14" s="213" cm="1">
        <f t="array" ref="S14">INDEX(Drivers!$C$88:$AG$104,$G14,S$9)</f>
        <v>109.25810993430794</v>
      </c>
      <c r="T14" s="213" cm="1">
        <f t="array" ref="T14">INDEX(Drivers!$C$88:$AG$104,$G14,T$9)</f>
        <v>109.85365739646686</v>
      </c>
      <c r="U14" s="213" cm="1">
        <f t="array" ref="U14">INDEX(Drivers!$C$88:$AG$104,$G14,U$9)</f>
        <v>111.50551421630099</v>
      </c>
      <c r="V14" s="213" cm="1">
        <f t="array" ref="V14">INDEX(Drivers!$C$88:$AG$104,$G14,V$9)</f>
        <v>113.60039926689363</v>
      </c>
      <c r="W14" s="213" cm="1">
        <f t="array" ref="W14">INDEX(Drivers!$C$88:$AG$104,$G14,W$9)</f>
        <v>116.4030653016424</v>
      </c>
      <c r="X14" s="213" cm="1">
        <f t="array" ref="X14">INDEX(Drivers!$C$88:$AG$104,$G14,X$9)</f>
        <v>120.02703815492215</v>
      </c>
      <c r="Y14" s="213" cm="1">
        <f t="array" ref="Y14">INDEX(Drivers!$C$88:$AG$104,$G14,Y$9)</f>
        <v>123.18463652847295</v>
      </c>
      <c r="Z14" s="213" cm="1">
        <f t="array" ref="Z14">INDEX(Drivers!$C$88:$AG$104,$G14,Z$9)</f>
        <v>129.89357852607372</v>
      </c>
      <c r="AA14" s="213" cm="1">
        <f t="array" ref="AA14">INDEX(Drivers!$C$88:$AG$104,$G14,AA$9)</f>
        <v>134.24449765461446</v>
      </c>
      <c r="AB14" s="213" cm="1">
        <f t="array" ref="AB14">INDEX(Drivers!$C$88:$AG$104,$G14,AB$9)</f>
        <v>137.18299799624225</v>
      </c>
      <c r="AC14" s="213" cm="1">
        <f t="array" ref="AC14">INDEX(Drivers!$C$88:$AG$104,$G14,AC$9)</f>
        <v>139.82750138692586</v>
      </c>
      <c r="AD14" s="213" cm="1">
        <f t="array" ref="AD14">INDEX(Drivers!$C$88:$AG$104,$G14,AD$9)</f>
        <v>142.75351279237003</v>
      </c>
      <c r="AE14" s="213" cm="1">
        <f t="array" ref="AE14">INDEX(Drivers!$C$88:$AG$104,$G14,AE$9)</f>
        <v>146.44490096549731</v>
      </c>
      <c r="AF14" s="213" cm="1">
        <f t="array" ref="AF14">INDEX(Drivers!$C$88:$AG$104,$G14,AF$9)</f>
        <v>150.82196993511849</v>
      </c>
      <c r="AG14" s="213" cm="1">
        <f t="array" ref="AG14">INDEX(Drivers!$C$88:$AG$104,$G14,AG$9)</f>
        <v>160.95960202419013</v>
      </c>
      <c r="AH14" s="213" cm="1">
        <f t="array" ref="AH14">INDEX(Drivers!$C$88:$AG$104,$G14,AH$9)</f>
        <v>170.12270783624274</v>
      </c>
      <c r="AI14" s="213" cm="1">
        <f t="array" ref="AI14">INDEX(Drivers!$C$88:$AG$104,$G14,AI$9)</f>
        <v>174.53563845501969</v>
      </c>
      <c r="AJ14" s="213" cm="1">
        <f t="array" ref="AJ14">INDEX(Drivers!$C$88:$AG$104,$G14,AJ$9)</f>
        <v>179.9471545256539</v>
      </c>
      <c r="AK14" s="213" cm="1">
        <f t="array" ref="AK14">INDEX(Drivers!$C$88:$AG$104,$G14,AK$9)</f>
        <v>185.08006216179297</v>
      </c>
      <c r="AL14" s="213" cm="1">
        <f t="array" ref="AL14">INDEX(Drivers!$C$88:$AG$104,$G14,AL$9)</f>
        <v>191.83508460145327</v>
      </c>
      <c r="AM14" s="213" cm="1">
        <f t="array" ref="AM14">INDEX(Drivers!$C$88:$AG$104,$G14,AM$9)</f>
        <v>207.21036296870062</v>
      </c>
      <c r="AN14" s="213" cm="1">
        <f t="array" ref="AN14">INDEX(Drivers!$C$88:$AG$104,$G14,AN$9)</f>
        <v>225.69573456542935</v>
      </c>
      <c r="AO14" s="365">
        <f t="shared" si="5"/>
        <v>259.03803565782528</v>
      </c>
      <c r="AP14" s="365">
        <f t="shared" si="5"/>
        <v>292.89868562180072</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72.107894835057621</v>
      </c>
      <c r="K15" s="185" cm="1">
        <f t="array" ref="K15">INDEX(Drivers!$C$7:$AG$25,$G15,K$9)</f>
        <v>74.266300997437128</v>
      </c>
      <c r="L15" s="185" cm="1">
        <f t="array" ref="L15">INDEX(Drivers!$C$7:$AG$25,$G15,L$9)</f>
        <v>75.801027741220466</v>
      </c>
      <c r="M15" s="185" cm="1">
        <f t="array" ref="M15">INDEX(Drivers!$C$7:$AG$25,$G15,M$9)</f>
        <v>76.644854367250801</v>
      </c>
      <c r="N15" s="185" cm="1">
        <f t="array" ref="N15">INDEX(Drivers!$C$7:$AG$25,$G15,N$9)</f>
        <v>77.466834349241523</v>
      </c>
      <c r="O15" s="185" cm="1">
        <f t="array" ref="O15">INDEX(Drivers!$C$7:$AG$25,$G15,O$9)</f>
        <v>78.131791577197461</v>
      </c>
      <c r="P15" s="185" cm="1">
        <f t="array" ref="P15">INDEX(Drivers!$C$7:$AG$25,$G15,P$9)</f>
        <v>79.016580660802092</v>
      </c>
      <c r="Q15" s="185" cm="1">
        <f t="array" ref="Q15">INDEX(Drivers!$C$7:$AG$25,$G15,Q$9)</f>
        <v>78.849999999999994</v>
      </c>
      <c r="R15" s="185" cm="1">
        <f t="array" ref="R15">INDEX(Drivers!$C$7:$AG$25,$G15,R$9)</f>
        <v>77.7</v>
      </c>
      <c r="S15" s="185" cm="1">
        <f t="array" ref="S15">INDEX(Drivers!$C$7:$AG$25,$G15,S$9)</f>
        <v>76.701918726123026</v>
      </c>
      <c r="T15" s="185" cm="1">
        <f t="array" ref="T15">INDEX(Drivers!$C$7:$AG$25,$G15,T$9)</f>
        <v>77.168655891993652</v>
      </c>
      <c r="U15" s="185" cm="1">
        <f t="array" ref="U15">INDEX(Drivers!$C$7:$AG$25,$G15,U$9)</f>
        <v>77.926450844710246</v>
      </c>
      <c r="V15" s="185" cm="1">
        <f t="array" ref="V15">INDEX(Drivers!$C$7:$AG$25,$G15,V$9)</f>
        <v>78.631189153504735</v>
      </c>
      <c r="W15" s="185" cm="1">
        <f t="array" ref="W15">INDEX(Drivers!$C$7:$AG$25,$G15,W$9)</f>
        <v>79.357216378140322</v>
      </c>
      <c r="X15" s="185" cm="1">
        <f t="array" ref="X15">INDEX(Drivers!$C$7:$AG$25,$G15,X$9)</f>
        <v>79.969561313848601</v>
      </c>
      <c r="Y15" s="185" cm="1">
        <f t="array" ref="Y15">INDEX(Drivers!$C$7:$AG$25,$G15,Y$9)</f>
        <v>80.656513046445909</v>
      </c>
      <c r="Z15" s="185" cm="1">
        <f t="array" ref="Z15">INDEX(Drivers!$C$7:$AG$25,$G15,Z$9)</f>
        <v>81.696890878403806</v>
      </c>
      <c r="AA15" s="185" cm="1">
        <f t="array" ref="AA15">INDEX(Drivers!$C$7:$AG$25,$G15,AA$9)</f>
        <v>82.100651721116606</v>
      </c>
      <c r="AB15" s="185" cm="1">
        <f t="array" ref="AB15">INDEX(Drivers!$C$7:$AG$25,$G15,AB$9)</f>
        <v>82.718763267498147</v>
      </c>
      <c r="AC15" s="185" cm="1">
        <f t="array" ref="AC15">INDEX(Drivers!$C$7:$AG$25,$G15,AC$9)</f>
        <v>83.514674916713773</v>
      </c>
      <c r="AD15" s="185" cm="1">
        <f t="array" ref="AD15">INDEX(Drivers!$C$7:$AG$25,$G15,AD$9)</f>
        <v>83.926327206641176</v>
      </c>
      <c r="AE15" s="185" cm="1">
        <f t="array" ref="AE15">INDEX(Drivers!$C$7:$AG$25,$G15,AE$9)</f>
        <v>84.829402212242655</v>
      </c>
      <c r="AF15" s="185" cm="1">
        <f t="array" ref="AF15">INDEX(Drivers!$C$7:$AG$25,$G15,AF$9)</f>
        <v>85.873420877431641</v>
      </c>
      <c r="AG15" s="185" cm="1">
        <f t="array" ref="AG15">INDEX(Drivers!$C$7:$AG$25,$G15,AG$9)</f>
        <v>67.186334083364272</v>
      </c>
      <c r="AH15" s="185" cm="1">
        <f t="array" ref="AH15">INDEX(Drivers!$C$7:$AG$25,$G15,AH$9)</f>
        <v>51.482485333048764</v>
      </c>
      <c r="AI15" s="185" cm="1">
        <f t="array" ref="AI15">INDEX(Drivers!$C$7:$AG$25,$G15,AI$9)</f>
        <v>49.578431184346599</v>
      </c>
      <c r="AJ15" s="185" cm="1">
        <f t="array" ref="AJ15">INDEX(Drivers!$C$7:$AG$25,$G15,AJ$9)</f>
        <v>50.861807724258945</v>
      </c>
      <c r="AK15" s="185" cm="1">
        <f t="array" ref="AK15">INDEX(Drivers!$C$7:$AG$25,$G15,AK$9)</f>
        <v>52.512673184696553</v>
      </c>
      <c r="AL15" s="185" cm="1">
        <f t="array" ref="AL15">INDEX(Drivers!$C$7:$AG$25,$G15,AL$9)</f>
        <v>51.382529832664247</v>
      </c>
      <c r="AM15" s="185" cm="1">
        <f t="array" ref="AM15">INDEX(Drivers!$C$7:$AG$25,$G15,AM$9)</f>
        <v>56.021082402120015</v>
      </c>
      <c r="AN15" s="185" cm="1">
        <f t="array" ref="AN15">INDEX(Drivers!$C$7:$AG$25,$G15,AN$9)</f>
        <v>60.04774777320749</v>
      </c>
      <c r="AO15" s="185">
        <f t="shared" ref="AO15:AP25" si="7">FORECAST(AO$3,$AL15:$AN15,$AL$3:$AN$3)</f>
        <v>68.814946913478707</v>
      </c>
      <c r="AP15" s="185">
        <f t="shared" si="7"/>
        <v>77.48016485402195</v>
      </c>
    </row>
    <row r="16" spans="1:48" s="365" customFormat="1">
      <c r="A16" s="365" t="s">
        <v>16</v>
      </c>
      <c r="B16" s="186" t="s">
        <v>712</v>
      </c>
      <c r="C16" s="186" t="s">
        <v>716</v>
      </c>
      <c r="D16" s="365">
        <v>0</v>
      </c>
      <c r="F16" s="186" t="s">
        <v>717</v>
      </c>
      <c r="G16" s="365">
        <f>MATCH(B16,Drivers!$A$88:$A$104,0)</f>
        <v>2</v>
      </c>
      <c r="H16" s="186"/>
      <c r="I16" s="186"/>
      <c r="J16" s="213" cm="1">
        <f t="array" ref="J16">INDEX(Drivers!$C$88:$AG$104,$G16,J$9)</f>
        <v>8.9365799535127532</v>
      </c>
      <c r="K16" s="213" cm="1">
        <f t="array" ref="K16">INDEX(Drivers!$C$88:$AG$104,$G16,K$9)</f>
        <v>9.0598644843951579</v>
      </c>
      <c r="L16" s="213" cm="1">
        <f t="array" ref="L16">INDEX(Drivers!$C$88:$AG$104,$G16,L$9)</f>
        <v>9.1538107433496982</v>
      </c>
      <c r="M16" s="213" cm="1">
        <f t="array" ref="M16">INDEX(Drivers!$C$88:$AG$104,$G16,M$9)</f>
        <v>9.1222677109859784</v>
      </c>
      <c r="N16" s="213" cm="1">
        <f t="array" ref="N16">INDEX(Drivers!$C$88:$AG$104,$G16,N$9)</f>
        <v>9.1065639127530105</v>
      </c>
      <c r="O16" s="213" cm="1">
        <f t="array" ref="O16">INDEX(Drivers!$C$88:$AG$104,$G16,O$9)</f>
        <v>9.1664973983391231</v>
      </c>
      <c r="P16" s="213" cm="1">
        <f t="array" ref="P16">INDEX(Drivers!$C$88:$AG$104,$G16,P$9)</f>
        <v>9.2089562288318536</v>
      </c>
      <c r="Q16" s="213" cm="1">
        <f t="array" ref="Q16">INDEX(Drivers!$C$88:$AG$104,$G16,Q$9)</f>
        <v>9.105219638317962</v>
      </c>
      <c r="R16" s="213" cm="1">
        <f t="array" ref="R16">INDEX(Drivers!$C$88:$AG$104,$G16,R$9)</f>
        <v>8.6711604919403165</v>
      </c>
      <c r="S16" s="213" cm="1">
        <f t="array" ref="S16">INDEX(Drivers!$C$88:$AG$104,$G16,S$9)</f>
        <v>8.7417756509500997</v>
      </c>
      <c r="T16" s="213" cm="1">
        <f t="array" ref="T16">INDEX(Drivers!$C$88:$AG$104,$G16,T$9)</f>
        <v>8.8582998472749175</v>
      </c>
      <c r="U16" s="213" cm="1">
        <f t="array" ref="U16">INDEX(Drivers!$C$88:$AG$104,$G16,U$9)</f>
        <v>8.9558774955620972</v>
      </c>
      <c r="V16" s="213" cm="1">
        <f t="array" ref="V16">INDEX(Drivers!$C$88:$AG$104,$G16,V$9)</f>
        <v>9.0568431711112076</v>
      </c>
      <c r="W16" s="213" cm="1">
        <f t="array" ref="W16">INDEX(Drivers!$C$88:$AG$104,$G16,W$9)</f>
        <v>9.1566121267658556</v>
      </c>
      <c r="X16" s="213" cm="1">
        <f t="array" ref="X16">INDEX(Drivers!$C$88:$AG$104,$G16,X$9)</f>
        <v>9.2424092687145674</v>
      </c>
      <c r="Y16" s="213" cm="1">
        <f t="array" ref="Y16">INDEX(Drivers!$C$88:$AG$104,$G16,Y$9)</f>
        <v>9.34080207803866</v>
      </c>
      <c r="Z16" s="213" cm="1">
        <f t="array" ref="Z16">INDEX(Drivers!$C$88:$AG$104,$G16,Z$9)</f>
        <v>9.3656791334933747</v>
      </c>
      <c r="AA16" s="213" cm="1">
        <f t="array" ref="AA16">INDEX(Drivers!$C$88:$AG$104,$G16,AA$9)</f>
        <v>9.4168685780364072</v>
      </c>
      <c r="AB16" s="213" cm="1">
        <f t="array" ref="AB16">INDEX(Drivers!$C$88:$AG$104,$G16,AB$9)</f>
        <v>9.5098624953834907</v>
      </c>
      <c r="AC16" s="213" cm="1">
        <f t="array" ref="AC16">INDEX(Drivers!$C$88:$AG$104,$G16,AC$9)</f>
        <v>8.346432114155709</v>
      </c>
      <c r="AD16" s="213" cm="1">
        <f t="array" ref="AD16">INDEX(Drivers!$C$88:$AG$104,$G16,AD$9)</f>
        <v>7.7064344440729453</v>
      </c>
      <c r="AE16" s="213" cm="1">
        <f t="array" ref="AE16">INDEX(Drivers!$C$88:$AG$104,$G16,AE$9)</f>
        <v>7.6912046812181618</v>
      </c>
      <c r="AF16" s="213" cm="1">
        <f t="array" ref="AF16">INDEX(Drivers!$C$88:$AG$104,$G16,AF$9)</f>
        <v>7.8302088569704873</v>
      </c>
      <c r="AG16" s="213" cm="1">
        <f t="array" ref="AG16">INDEX(Drivers!$C$88:$AG$104,$G16,AG$9)</f>
        <v>8.0024164407161678</v>
      </c>
      <c r="AH16" s="213" cm="1">
        <f t="array" ref="AH16">INDEX(Drivers!$C$88:$AG$104,$G16,AH$9)</f>
        <v>8.1918329825639393</v>
      </c>
      <c r="AI16" s="213" cm="1">
        <f t="array" ref="AI16">INDEX(Drivers!$C$88:$AG$104,$G16,AI$9)</f>
        <v>8.4002216750999317</v>
      </c>
      <c r="AJ16" s="213" cm="1">
        <f t="array" ref="AJ16">INDEX(Drivers!$C$88:$AG$104,$G16,AJ$9)</f>
        <v>8.6065776639209872</v>
      </c>
      <c r="AK16" s="213" cm="1">
        <f t="array" ref="AK16">INDEX(Drivers!$C$88:$AG$104,$G16,AK$9)</f>
        <v>8.8248272104100209</v>
      </c>
      <c r="AL16" s="213" cm="1">
        <f t="array" ref="AL16">INDEX(Drivers!$C$88:$AG$104,$G16,AL$9)</f>
        <v>9.0536671266726607</v>
      </c>
      <c r="AM16" s="213" cm="1">
        <f t="array" ref="AM16">INDEX(Drivers!$C$88:$AG$104,$G16,AM$9)</f>
        <v>10.703086637305075</v>
      </c>
      <c r="AN16" s="213" cm="1">
        <f t="array" ref="AN16">INDEX(Drivers!$C$88:$AG$104,$G16,AN$9)</f>
        <v>16.474762987567711</v>
      </c>
      <c r="AO16" s="365">
        <f t="shared" si="7"/>
        <v>23.208816041857517</v>
      </c>
      <c r="AP16" s="365">
        <f t="shared" si="7"/>
        <v>30.62991190275261</v>
      </c>
    </row>
    <row r="17" spans="1:42">
      <c r="A17" s="185" t="s">
        <v>16</v>
      </c>
      <c r="B17" s="186" t="str">
        <f>[4]IND!B15</f>
        <v>NF</v>
      </c>
      <c r="C17" s="186" t="str">
        <f>[4]IND!A15</f>
        <v>Precious &amp; Non-Ferrous metals</v>
      </c>
      <c r="D17" s="185">
        <f>[4]IND!M15</f>
        <v>1</v>
      </c>
      <c r="F17" s="186"/>
      <c r="G17" s="185">
        <f>MATCH(B17,Drivers!$A$7:$A$25,0)</f>
        <v>12</v>
      </c>
      <c r="H17" s="186"/>
      <c r="I17" s="186"/>
      <c r="J17" s="185" cm="1">
        <f t="array" ref="J17">INDEX(Drivers!$C$7:$AG$25,$G17,J$9)</f>
        <v>18.748363502594032</v>
      </c>
      <c r="K17" s="185" cm="1">
        <f t="array" ref="K17">INDEX(Drivers!$C$7:$AG$25,$G17,K$9)</f>
        <v>15.909210489014884</v>
      </c>
      <c r="L17" s="185" cm="1">
        <f t="array" ref="L17">INDEX(Drivers!$C$7:$AG$25,$G17,L$9)</f>
        <v>14.603991495393339</v>
      </c>
      <c r="M17" s="185" cm="1">
        <f t="array" ref="M17">INDEX(Drivers!$C$7:$AG$25,$G17,M$9)</f>
        <v>14.80978596739901</v>
      </c>
      <c r="N17" s="185" cm="1">
        <f t="array" ref="N17">INDEX(Drivers!$C$7:$AG$25,$G17,N$9)</f>
        <v>14.414883061658401</v>
      </c>
      <c r="O17" s="185" cm="1">
        <f t="array" ref="O17">INDEX(Drivers!$C$7:$AG$25,$G17,O$9)</f>
        <v>13.877221828490436</v>
      </c>
      <c r="P17" s="185" cm="1">
        <f t="array" ref="P17">INDEX(Drivers!$C$7:$AG$25,$G17,P$9)</f>
        <v>13.621369241672575</v>
      </c>
      <c r="Q17" s="185" cm="1">
        <f t="array" ref="Q17">INDEX(Drivers!$C$7:$AG$25,$G17,Q$9)</f>
        <v>13.08</v>
      </c>
      <c r="R17" s="185" cm="1">
        <f t="array" ref="R17">INDEX(Drivers!$C$7:$AG$25,$G17,R$9)</f>
        <v>12.33</v>
      </c>
      <c r="S17" s="185" cm="1">
        <f t="array" ref="S17">INDEX(Drivers!$C$7:$AG$25,$G17,S$9)</f>
        <v>11.621819082443229</v>
      </c>
      <c r="T17" s="185" cm="1">
        <f t="array" ref="T17">INDEX(Drivers!$C$7:$AG$25,$G17,T$9)</f>
        <v>10.883235212484772</v>
      </c>
      <c r="U17" s="185" cm="1">
        <f t="array" ref="U17">INDEX(Drivers!$C$7:$AG$25,$G17,U$9)</f>
        <v>10.608781207570946</v>
      </c>
      <c r="V17" s="185" cm="1">
        <f t="array" ref="V17">INDEX(Drivers!$C$7:$AG$25,$G17,V$9)</f>
        <v>10.500179983715872</v>
      </c>
      <c r="W17" s="185" cm="1">
        <f t="array" ref="W17">INDEX(Drivers!$C$7:$AG$25,$G17,W$9)</f>
        <v>10.666539084061721</v>
      </c>
      <c r="X17" s="185" cm="1">
        <f t="array" ref="X17">INDEX(Drivers!$C$7:$AG$25,$G17,X$9)</f>
        <v>11.340342199912005</v>
      </c>
      <c r="Y17" s="185" cm="1">
        <f t="array" ref="Y17">INDEX(Drivers!$C$7:$AG$25,$G17,Y$9)</f>
        <v>11.82349107499056</v>
      </c>
      <c r="Z17" s="185" cm="1">
        <f t="array" ref="Z17">INDEX(Drivers!$C$7:$AG$25,$G17,Z$9)</f>
        <v>13.551340687473628</v>
      </c>
      <c r="AA17" s="185" cm="1">
        <f t="array" ref="AA17">INDEX(Drivers!$C$7:$AG$25,$G17,AA$9)</f>
        <v>14.417281816984527</v>
      </c>
      <c r="AB17" s="185" cm="1">
        <f t="array" ref="AB17">INDEX(Drivers!$C$7:$AG$25,$G17,AB$9)</f>
        <v>14.623368228305232</v>
      </c>
      <c r="AC17" s="185" cm="1">
        <f t="array" ref="AC17">INDEX(Drivers!$C$7:$AG$25,$G17,AC$9)</f>
        <v>14.599727855324689</v>
      </c>
      <c r="AD17" s="185" cm="1">
        <f t="array" ref="AD17">INDEX(Drivers!$C$7:$AG$25,$G17,AD$9)</f>
        <v>14.518781175387597</v>
      </c>
      <c r="AE17" s="185" cm="1">
        <f t="array" ref="AE17">INDEX(Drivers!$C$7:$AG$25,$G17,AE$9)</f>
        <v>14.585640091073321</v>
      </c>
      <c r="AF17" s="185" cm="1">
        <f t="array" ref="AF17">INDEX(Drivers!$C$7:$AG$25,$G17,AF$9)</f>
        <v>14.834731383723092</v>
      </c>
      <c r="AG17" s="185" cm="1">
        <f t="array" ref="AG17">INDEX(Drivers!$C$7:$AG$25,$G17,AG$9)</f>
        <v>17.752735655901635</v>
      </c>
      <c r="AH17" s="185" cm="1">
        <f t="array" ref="AH17">INDEX(Drivers!$C$7:$AG$25,$G17,AH$9)</f>
        <v>20.610076416264743</v>
      </c>
      <c r="AI17" s="185" cm="1">
        <f t="array" ref="AI17">INDEX(Drivers!$C$7:$AG$25,$G17,AI$9)</f>
        <v>21.020890842893735</v>
      </c>
      <c r="AJ17" s="185" cm="1">
        <f t="array" ref="AJ17">INDEX(Drivers!$C$7:$AG$25,$G17,AJ$9)</f>
        <v>21.71870504906456</v>
      </c>
      <c r="AK17" s="185" cm="1">
        <f t="array" ref="AK17">INDEX(Drivers!$C$7:$AG$25,$G17,AK$9)</f>
        <v>21.97150623437312</v>
      </c>
      <c r="AL17" s="185" cm="1">
        <f t="array" ref="AL17">INDEX(Drivers!$C$7:$AG$25,$G17,AL$9)</f>
        <v>23.07378187600942</v>
      </c>
      <c r="AM17" s="185" cm="1">
        <f t="array" ref="AM17">INDEX(Drivers!$C$7:$AG$25,$G17,AM$9)</f>
        <v>18.673930231958153</v>
      </c>
      <c r="AN17" s="185" cm="1">
        <f t="array" ref="AN17">INDEX(Drivers!$C$7:$AG$25,$G17,AN$9)</f>
        <v>17.762753455832467</v>
      </c>
      <c r="AO17" s="185">
        <f t="shared" si="7"/>
        <v>11.870279224334581</v>
      </c>
      <c r="AP17" s="185">
        <f t="shared" si="7"/>
        <v>6.5592508041575002</v>
      </c>
    </row>
    <row r="18" spans="1:42">
      <c r="A18" s="185" t="s">
        <v>16</v>
      </c>
      <c r="B18" s="186" t="str">
        <f>[4]IND!B16</f>
        <v>NM</v>
      </c>
      <c r="C18" s="186" t="str">
        <f>[4]IND!A16</f>
        <v>N.M.M Products</v>
      </c>
      <c r="D18" s="185">
        <f>[4]IND!M16</f>
        <v>0</v>
      </c>
      <c r="F18" s="186" t="s">
        <v>293</v>
      </c>
      <c r="G18" s="185">
        <f>MATCH(B18,Drivers!$A$7:$A$25,0)</f>
        <v>13</v>
      </c>
      <c r="H18" s="186"/>
      <c r="I18" s="186"/>
      <c r="J18" s="185" cm="1">
        <f t="array" ref="J18">INDEX(Drivers!$C$7:$AG$25,$G18,J$9)</f>
        <v>16.099074173411047</v>
      </c>
      <c r="K18" s="185" cm="1">
        <f t="array" ref="K18">INDEX(Drivers!$C$7:$AG$25,$G18,K$9)</f>
        <v>16.518849146566016</v>
      </c>
      <c r="L18" s="185" cm="1">
        <f t="array" ref="L18">INDEX(Drivers!$C$7:$AG$25,$G18,L$9)</f>
        <v>16.808536607755151</v>
      </c>
      <c r="M18" s="185" cm="1">
        <f t="array" ref="M18">INDEX(Drivers!$C$7:$AG$25,$G18,M$9)</f>
        <v>17.0461507724374</v>
      </c>
      <c r="N18" s="185" cm="1">
        <f t="array" ref="N18">INDEX(Drivers!$C$7:$AG$25,$G18,N$9)</f>
        <v>17.232929214387152</v>
      </c>
      <c r="O18" s="185" cm="1">
        <f t="array" ref="O18">INDEX(Drivers!$C$7:$AG$25,$G18,O$9)</f>
        <v>17.424562753451802</v>
      </c>
      <c r="P18" s="185" cm="1">
        <f t="array" ref="P18">INDEX(Drivers!$C$7:$AG$25,$G18,P$9)</f>
        <v>17.64894439854638</v>
      </c>
      <c r="Q18" s="185" cm="1">
        <f t="array" ref="Q18">INDEX(Drivers!$C$7:$AG$25,$G18,Q$9)</f>
        <v>17.63</v>
      </c>
      <c r="R18" s="185" cm="1">
        <f t="array" ref="R18">INDEX(Drivers!$C$7:$AG$25,$G18,R$9)</f>
        <v>16.46</v>
      </c>
      <c r="S18" s="185" cm="1">
        <f t="array" ref="S18">INDEX(Drivers!$C$7:$AG$25,$G18,S$9)</f>
        <v>16.960566611073084</v>
      </c>
      <c r="T18" s="185" cm="1">
        <f t="array" ref="T18">INDEX(Drivers!$C$7:$AG$25,$G18,T$9)</f>
        <v>17.305955927778051</v>
      </c>
      <c r="U18" s="185" cm="1">
        <f t="array" ref="U18">INDEX(Drivers!$C$7:$AG$25,$G18,U$9)</f>
        <v>17.683249576101005</v>
      </c>
      <c r="V18" s="185" cm="1">
        <f t="array" ref="V18">INDEX(Drivers!$C$7:$AG$25,$G18,V$9)</f>
        <v>18.081995690941248</v>
      </c>
      <c r="W18" s="185" cm="1">
        <f t="array" ref="W18">INDEX(Drivers!$C$7:$AG$25,$G18,W$9)</f>
        <v>18.501543281996994</v>
      </c>
      <c r="X18" s="185" cm="1">
        <f t="array" ref="X18">INDEX(Drivers!$C$7:$AG$25,$G18,X$9)</f>
        <v>18.895402493101717</v>
      </c>
      <c r="Y18" s="185" cm="1">
        <f t="array" ref="Y18">INDEX(Drivers!$C$7:$AG$25,$G18,Y$9)</f>
        <v>19.285832579693729</v>
      </c>
      <c r="Z18" s="185" cm="1">
        <f t="array" ref="Z18">INDEX(Drivers!$C$7:$AG$25,$G18,Z$9)</f>
        <v>19.840698352210737</v>
      </c>
      <c r="AA18" s="185" cm="1">
        <f t="array" ref="AA18">INDEX(Drivers!$C$7:$AG$25,$G18,AA$9)</f>
        <v>20.302949833411294</v>
      </c>
      <c r="AB18" s="185" cm="1">
        <f t="array" ref="AB18">INDEX(Drivers!$C$7:$AG$25,$G18,AB$9)</f>
        <v>20.758023532639221</v>
      </c>
      <c r="AC18" s="185" cm="1">
        <f t="array" ref="AC18">INDEX(Drivers!$C$7:$AG$25,$G18,AC$9)</f>
        <v>21.207461102485752</v>
      </c>
      <c r="AD18" s="185" cm="1">
        <f t="array" ref="AD18">INDEX(Drivers!$C$7:$AG$25,$G18,AD$9)</f>
        <v>21.717670586488612</v>
      </c>
      <c r="AE18" s="185" cm="1">
        <f t="array" ref="AE18">INDEX(Drivers!$C$7:$AG$25,$G18,AE$9)</f>
        <v>22.314515852611738</v>
      </c>
      <c r="AF18" s="185" cm="1">
        <f t="array" ref="AF18">INDEX(Drivers!$C$7:$AG$25,$G18,AF$9)</f>
        <v>22.947074658333758</v>
      </c>
      <c r="AG18" s="185" cm="1">
        <f t="array" ref="AG18">INDEX(Drivers!$C$7:$AG$25,$G18,AG$9)</f>
        <v>23.653780074452708</v>
      </c>
      <c r="AH18" s="185" cm="1">
        <f t="array" ref="AH18">INDEX(Drivers!$C$7:$AG$25,$G18,AH$9)</f>
        <v>24.300035854314562</v>
      </c>
      <c r="AI18" s="185" cm="1">
        <f t="array" ref="AI18">INDEX(Drivers!$C$7:$AG$25,$G18,AI$9)</f>
        <v>24.847056546682932</v>
      </c>
      <c r="AJ18" s="185" cm="1">
        <f t="array" ref="AJ18">INDEX(Drivers!$C$7:$AG$25,$G18,AJ$9)</f>
        <v>25.371394797804133</v>
      </c>
      <c r="AK18" s="185" cm="1">
        <f t="array" ref="AK18">INDEX(Drivers!$C$7:$AG$25,$G18,AK$9)</f>
        <v>25.947352697127151</v>
      </c>
      <c r="AL18" s="185" cm="1">
        <f t="array" ref="AL18">INDEX(Drivers!$C$7:$AG$25,$G18,AL$9)</f>
        <v>26.537075313057503</v>
      </c>
      <c r="AM18" s="185" cm="1">
        <f t="array" ref="AM18">INDEX(Drivers!$C$7:$AG$25,$G18,AM$9)</f>
        <v>29.220601164054781</v>
      </c>
      <c r="AN18" s="185" cm="1">
        <f t="array" ref="AN18">INDEX(Drivers!$C$7:$AG$25,$G18,AN$9)</f>
        <v>30.753214398176809</v>
      </c>
      <c r="AO18" s="185">
        <f t="shared" si="7"/>
        <v>35.161172252775373</v>
      </c>
      <c r="AP18" s="185">
        <f t="shared" si="7"/>
        <v>39.377311337894639</v>
      </c>
    </row>
    <row r="19" spans="1:42">
      <c r="A19" s="185" t="s">
        <v>16</v>
      </c>
      <c r="B19" s="186" t="str">
        <f t="shared" ref="B19:D21" si="8">B18</f>
        <v>NM</v>
      </c>
      <c r="C19" s="186" t="str">
        <f t="shared" si="8"/>
        <v>N.M.M Products</v>
      </c>
      <c r="D19" s="185">
        <f t="shared" si="8"/>
        <v>0</v>
      </c>
      <c r="F19" s="186" t="s">
        <v>297</v>
      </c>
      <c r="G19" s="185">
        <f>MATCH(B19,Drivers!$A$7:$A$25,0)</f>
        <v>13</v>
      </c>
      <c r="H19" s="186"/>
      <c r="I19" s="186"/>
      <c r="J19" s="185" cm="1">
        <f t="array" ref="J19">INDEX(Drivers!$C$7:$AG$25,$G19,J$9)</f>
        <v>16.099074173411047</v>
      </c>
      <c r="K19" s="185" cm="1">
        <f t="array" ref="K19">INDEX(Drivers!$C$7:$AG$25,$G19,K$9)</f>
        <v>16.518849146566016</v>
      </c>
      <c r="L19" s="185" cm="1">
        <f t="array" ref="L19">INDEX(Drivers!$C$7:$AG$25,$G19,L$9)</f>
        <v>16.808536607755151</v>
      </c>
      <c r="M19" s="185" cm="1">
        <f t="array" ref="M19">INDEX(Drivers!$C$7:$AG$25,$G19,M$9)</f>
        <v>17.0461507724374</v>
      </c>
      <c r="N19" s="185" cm="1">
        <f t="array" ref="N19">INDEX(Drivers!$C$7:$AG$25,$G19,N$9)</f>
        <v>17.232929214387152</v>
      </c>
      <c r="O19" s="185" cm="1">
        <f t="array" ref="O19">INDEX(Drivers!$C$7:$AG$25,$G19,O$9)</f>
        <v>17.424562753451802</v>
      </c>
      <c r="P19" s="185" cm="1">
        <f t="array" ref="P19">INDEX(Drivers!$C$7:$AG$25,$G19,P$9)</f>
        <v>17.64894439854638</v>
      </c>
      <c r="Q19" s="185" cm="1">
        <f t="array" ref="Q19">INDEX(Drivers!$C$7:$AG$25,$G19,Q$9)</f>
        <v>17.63</v>
      </c>
      <c r="R19" s="185" cm="1">
        <f t="array" ref="R19">INDEX(Drivers!$C$7:$AG$25,$G19,R$9)</f>
        <v>16.46</v>
      </c>
      <c r="S19" s="185" cm="1">
        <f t="array" ref="S19">INDEX(Drivers!$C$7:$AG$25,$G19,S$9)</f>
        <v>16.960566611073084</v>
      </c>
      <c r="T19" s="185" cm="1">
        <f t="array" ref="T19">INDEX(Drivers!$C$7:$AG$25,$G19,T$9)</f>
        <v>17.305955927778051</v>
      </c>
      <c r="U19" s="185" cm="1">
        <f t="array" ref="U19">INDEX(Drivers!$C$7:$AG$25,$G19,U$9)</f>
        <v>17.683249576101005</v>
      </c>
      <c r="V19" s="185" cm="1">
        <f t="array" ref="V19">INDEX(Drivers!$C$7:$AG$25,$G19,V$9)</f>
        <v>18.081995690941248</v>
      </c>
      <c r="W19" s="185" cm="1">
        <f t="array" ref="W19">INDEX(Drivers!$C$7:$AG$25,$G19,W$9)</f>
        <v>18.501543281996994</v>
      </c>
      <c r="X19" s="185" cm="1">
        <f t="array" ref="X19">INDEX(Drivers!$C$7:$AG$25,$G19,X$9)</f>
        <v>18.895402493101717</v>
      </c>
      <c r="Y19" s="185" cm="1">
        <f t="array" ref="Y19">INDEX(Drivers!$C$7:$AG$25,$G19,Y$9)</f>
        <v>19.285832579693729</v>
      </c>
      <c r="Z19" s="185" cm="1">
        <f t="array" ref="Z19">INDEX(Drivers!$C$7:$AG$25,$G19,Z$9)</f>
        <v>19.840698352210737</v>
      </c>
      <c r="AA19" s="185" cm="1">
        <f t="array" ref="AA19">INDEX(Drivers!$C$7:$AG$25,$G19,AA$9)</f>
        <v>20.302949833411294</v>
      </c>
      <c r="AB19" s="185" cm="1">
        <f t="array" ref="AB19">INDEX(Drivers!$C$7:$AG$25,$G19,AB$9)</f>
        <v>20.758023532639221</v>
      </c>
      <c r="AC19" s="185" cm="1">
        <f t="array" ref="AC19">INDEX(Drivers!$C$7:$AG$25,$G19,AC$9)</f>
        <v>21.207461102485752</v>
      </c>
      <c r="AD19" s="185" cm="1">
        <f t="array" ref="AD19">INDEX(Drivers!$C$7:$AG$25,$G19,AD$9)</f>
        <v>21.717670586488612</v>
      </c>
      <c r="AE19" s="185" cm="1">
        <f t="array" ref="AE19">INDEX(Drivers!$C$7:$AG$25,$G19,AE$9)</f>
        <v>22.314515852611738</v>
      </c>
      <c r="AF19" s="185" cm="1">
        <f t="array" ref="AF19">INDEX(Drivers!$C$7:$AG$25,$G19,AF$9)</f>
        <v>22.947074658333758</v>
      </c>
      <c r="AG19" s="185" cm="1">
        <f t="array" ref="AG19">INDEX(Drivers!$C$7:$AG$25,$G19,AG$9)</f>
        <v>23.653780074452708</v>
      </c>
      <c r="AH19" s="185" cm="1">
        <f t="array" ref="AH19">INDEX(Drivers!$C$7:$AG$25,$G19,AH$9)</f>
        <v>24.300035854314562</v>
      </c>
      <c r="AI19" s="185" cm="1">
        <f t="array" ref="AI19">INDEX(Drivers!$C$7:$AG$25,$G19,AI$9)</f>
        <v>24.847056546682932</v>
      </c>
      <c r="AJ19" s="185" cm="1">
        <f t="array" ref="AJ19">INDEX(Drivers!$C$7:$AG$25,$G19,AJ$9)</f>
        <v>25.371394797804133</v>
      </c>
      <c r="AK19" s="185" cm="1">
        <f t="array" ref="AK19">INDEX(Drivers!$C$7:$AG$25,$G19,AK$9)</f>
        <v>25.947352697127151</v>
      </c>
      <c r="AL19" s="185" cm="1">
        <f t="array" ref="AL19">INDEX(Drivers!$C$7:$AG$25,$G19,AL$9)</f>
        <v>26.537075313057503</v>
      </c>
      <c r="AM19" s="185" cm="1">
        <f t="array" ref="AM19">INDEX(Drivers!$C$7:$AG$25,$G19,AM$9)</f>
        <v>29.220601164054781</v>
      </c>
      <c r="AN19" s="185" cm="1">
        <f t="array" ref="AN19">INDEX(Drivers!$C$7:$AG$25,$G19,AN$9)</f>
        <v>30.753214398176809</v>
      </c>
      <c r="AO19" s="185">
        <f t="shared" si="7"/>
        <v>35.161172252775373</v>
      </c>
      <c r="AP19" s="185">
        <f t="shared" si="7"/>
        <v>39.377311337894639</v>
      </c>
    </row>
    <row r="20" spans="1:42">
      <c r="A20" s="185" t="s">
        <v>16</v>
      </c>
      <c r="B20" s="186" t="str">
        <f t="shared" si="8"/>
        <v>NM</v>
      </c>
      <c r="C20" s="186" t="str">
        <f t="shared" si="8"/>
        <v>N.M.M Products</v>
      </c>
      <c r="D20" s="185">
        <f t="shared" si="8"/>
        <v>0</v>
      </c>
      <c r="F20" s="186" t="s">
        <v>298</v>
      </c>
      <c r="G20" s="185">
        <f>MATCH(B20,Drivers!$A$7:$A$25,0)</f>
        <v>13</v>
      </c>
      <c r="H20" s="186"/>
      <c r="I20" s="186"/>
      <c r="J20" s="185" cm="1">
        <f t="array" ref="J20">INDEX(Drivers!$C$7:$AG$25,$G20,J$9)</f>
        <v>16.099074173411047</v>
      </c>
      <c r="K20" s="185" cm="1">
        <f t="array" ref="K20">INDEX(Drivers!$C$7:$AG$25,$G20,K$9)</f>
        <v>16.518849146566016</v>
      </c>
      <c r="L20" s="185" cm="1">
        <f t="array" ref="L20">INDEX(Drivers!$C$7:$AG$25,$G20,L$9)</f>
        <v>16.808536607755151</v>
      </c>
      <c r="M20" s="185" cm="1">
        <f t="array" ref="M20">INDEX(Drivers!$C$7:$AG$25,$G20,M$9)</f>
        <v>17.0461507724374</v>
      </c>
      <c r="N20" s="185" cm="1">
        <f t="array" ref="N20">INDEX(Drivers!$C$7:$AG$25,$G20,N$9)</f>
        <v>17.232929214387152</v>
      </c>
      <c r="O20" s="185" cm="1">
        <f t="array" ref="O20">INDEX(Drivers!$C$7:$AG$25,$G20,O$9)</f>
        <v>17.424562753451802</v>
      </c>
      <c r="P20" s="185" cm="1">
        <f t="array" ref="P20">INDEX(Drivers!$C$7:$AG$25,$G20,P$9)</f>
        <v>17.64894439854638</v>
      </c>
      <c r="Q20" s="185" cm="1">
        <f t="array" ref="Q20">INDEX(Drivers!$C$7:$AG$25,$G20,Q$9)</f>
        <v>17.63</v>
      </c>
      <c r="R20" s="185" cm="1">
        <f t="array" ref="R20">INDEX(Drivers!$C$7:$AG$25,$G20,R$9)</f>
        <v>16.46</v>
      </c>
      <c r="S20" s="185" cm="1">
        <f t="array" ref="S20">INDEX(Drivers!$C$7:$AG$25,$G20,S$9)</f>
        <v>16.960566611073084</v>
      </c>
      <c r="T20" s="185" cm="1">
        <f t="array" ref="T20">INDEX(Drivers!$C$7:$AG$25,$G20,T$9)</f>
        <v>17.305955927778051</v>
      </c>
      <c r="U20" s="185" cm="1">
        <f t="array" ref="U20">INDEX(Drivers!$C$7:$AG$25,$G20,U$9)</f>
        <v>17.683249576101005</v>
      </c>
      <c r="V20" s="185" cm="1">
        <f t="array" ref="V20">INDEX(Drivers!$C$7:$AG$25,$G20,V$9)</f>
        <v>18.081995690941248</v>
      </c>
      <c r="W20" s="185" cm="1">
        <f t="array" ref="W20">INDEX(Drivers!$C$7:$AG$25,$G20,W$9)</f>
        <v>18.501543281996994</v>
      </c>
      <c r="X20" s="185" cm="1">
        <f t="array" ref="X20">INDEX(Drivers!$C$7:$AG$25,$G20,X$9)</f>
        <v>18.895402493101717</v>
      </c>
      <c r="Y20" s="185" cm="1">
        <f t="array" ref="Y20">INDEX(Drivers!$C$7:$AG$25,$G20,Y$9)</f>
        <v>19.285832579693729</v>
      </c>
      <c r="Z20" s="185" cm="1">
        <f t="array" ref="Z20">INDEX(Drivers!$C$7:$AG$25,$G20,Z$9)</f>
        <v>19.840698352210737</v>
      </c>
      <c r="AA20" s="185" cm="1">
        <f t="array" ref="AA20">INDEX(Drivers!$C$7:$AG$25,$G20,AA$9)</f>
        <v>20.302949833411294</v>
      </c>
      <c r="AB20" s="185" cm="1">
        <f t="array" ref="AB20">INDEX(Drivers!$C$7:$AG$25,$G20,AB$9)</f>
        <v>20.758023532639221</v>
      </c>
      <c r="AC20" s="185" cm="1">
        <f t="array" ref="AC20">INDEX(Drivers!$C$7:$AG$25,$G20,AC$9)</f>
        <v>21.207461102485752</v>
      </c>
      <c r="AD20" s="185" cm="1">
        <f t="array" ref="AD20">INDEX(Drivers!$C$7:$AG$25,$G20,AD$9)</f>
        <v>21.717670586488612</v>
      </c>
      <c r="AE20" s="185" cm="1">
        <f t="array" ref="AE20">INDEX(Drivers!$C$7:$AG$25,$G20,AE$9)</f>
        <v>22.314515852611738</v>
      </c>
      <c r="AF20" s="185" cm="1">
        <f t="array" ref="AF20">INDEX(Drivers!$C$7:$AG$25,$G20,AF$9)</f>
        <v>22.947074658333758</v>
      </c>
      <c r="AG20" s="185" cm="1">
        <f t="array" ref="AG20">INDEX(Drivers!$C$7:$AG$25,$G20,AG$9)</f>
        <v>23.653780074452708</v>
      </c>
      <c r="AH20" s="185" cm="1">
        <f t="array" ref="AH20">INDEX(Drivers!$C$7:$AG$25,$G20,AH$9)</f>
        <v>24.300035854314562</v>
      </c>
      <c r="AI20" s="185" cm="1">
        <f t="array" ref="AI20">INDEX(Drivers!$C$7:$AG$25,$G20,AI$9)</f>
        <v>24.847056546682932</v>
      </c>
      <c r="AJ20" s="185" cm="1">
        <f t="array" ref="AJ20">INDEX(Drivers!$C$7:$AG$25,$G20,AJ$9)</f>
        <v>25.371394797804133</v>
      </c>
      <c r="AK20" s="185" cm="1">
        <f t="array" ref="AK20">INDEX(Drivers!$C$7:$AG$25,$G20,AK$9)</f>
        <v>25.947352697127151</v>
      </c>
      <c r="AL20" s="185" cm="1">
        <f t="array" ref="AL20">INDEX(Drivers!$C$7:$AG$25,$G20,AL$9)</f>
        <v>26.537075313057503</v>
      </c>
      <c r="AM20" s="185" cm="1">
        <f t="array" ref="AM20">INDEX(Drivers!$C$7:$AG$25,$G20,AM$9)</f>
        <v>29.220601164054781</v>
      </c>
      <c r="AN20" s="185" cm="1">
        <f t="array" ref="AN20">INDEX(Drivers!$C$7:$AG$25,$G20,AN$9)</f>
        <v>30.753214398176809</v>
      </c>
      <c r="AO20" s="185">
        <f t="shared" si="7"/>
        <v>35.161172252775373</v>
      </c>
      <c r="AP20" s="185">
        <f t="shared" si="7"/>
        <v>39.377311337894639</v>
      </c>
    </row>
    <row r="21" spans="1:42">
      <c r="A21" s="185" t="s">
        <v>16</v>
      </c>
      <c r="B21" s="186" t="str">
        <f t="shared" si="8"/>
        <v>NM</v>
      </c>
      <c r="C21" s="186" t="str">
        <f t="shared" si="8"/>
        <v>N.M.M Products</v>
      </c>
      <c r="D21" s="185">
        <f t="shared" si="8"/>
        <v>0</v>
      </c>
      <c r="F21" s="186" t="s">
        <v>299</v>
      </c>
      <c r="G21" s="185">
        <f>MATCH(B21,Drivers!$A$7:$A$25,0)</f>
        <v>13</v>
      </c>
      <c r="H21" s="186"/>
      <c r="I21" s="186"/>
      <c r="J21" s="185" cm="1">
        <f t="array" ref="J21">INDEX(Drivers!$C$7:$AG$25,$G21,J$9)</f>
        <v>16.099074173411047</v>
      </c>
      <c r="K21" s="185" cm="1">
        <f t="array" ref="K21">INDEX(Drivers!$C$7:$AG$25,$G21,K$9)</f>
        <v>16.518849146566016</v>
      </c>
      <c r="L21" s="185" cm="1">
        <f t="array" ref="L21">INDEX(Drivers!$C$7:$AG$25,$G21,L$9)</f>
        <v>16.808536607755151</v>
      </c>
      <c r="M21" s="185" cm="1">
        <f t="array" ref="M21">INDEX(Drivers!$C$7:$AG$25,$G21,M$9)</f>
        <v>17.0461507724374</v>
      </c>
      <c r="N21" s="185" cm="1">
        <f t="array" ref="N21">INDEX(Drivers!$C$7:$AG$25,$G21,N$9)</f>
        <v>17.232929214387152</v>
      </c>
      <c r="O21" s="185" cm="1">
        <f t="array" ref="O21">INDEX(Drivers!$C$7:$AG$25,$G21,O$9)</f>
        <v>17.424562753451802</v>
      </c>
      <c r="P21" s="185" cm="1">
        <f t="array" ref="P21">INDEX(Drivers!$C$7:$AG$25,$G21,P$9)</f>
        <v>17.64894439854638</v>
      </c>
      <c r="Q21" s="185" cm="1">
        <f t="array" ref="Q21">INDEX(Drivers!$C$7:$AG$25,$G21,Q$9)</f>
        <v>17.63</v>
      </c>
      <c r="R21" s="185" cm="1">
        <f t="array" ref="R21">INDEX(Drivers!$C$7:$AG$25,$G21,R$9)</f>
        <v>16.46</v>
      </c>
      <c r="S21" s="185" cm="1">
        <f t="array" ref="S21">INDEX(Drivers!$C$7:$AG$25,$G21,S$9)</f>
        <v>16.960566611073084</v>
      </c>
      <c r="T21" s="185" cm="1">
        <f t="array" ref="T21">INDEX(Drivers!$C$7:$AG$25,$G21,T$9)</f>
        <v>17.305955927778051</v>
      </c>
      <c r="U21" s="185" cm="1">
        <f t="array" ref="U21">INDEX(Drivers!$C$7:$AG$25,$G21,U$9)</f>
        <v>17.683249576101005</v>
      </c>
      <c r="V21" s="185" cm="1">
        <f t="array" ref="V21">INDEX(Drivers!$C$7:$AG$25,$G21,V$9)</f>
        <v>18.081995690941248</v>
      </c>
      <c r="W21" s="185" cm="1">
        <f t="array" ref="W21">INDEX(Drivers!$C$7:$AG$25,$G21,W$9)</f>
        <v>18.501543281996994</v>
      </c>
      <c r="X21" s="185" cm="1">
        <f t="array" ref="X21">INDEX(Drivers!$C$7:$AG$25,$G21,X$9)</f>
        <v>18.895402493101717</v>
      </c>
      <c r="Y21" s="185" cm="1">
        <f t="array" ref="Y21">INDEX(Drivers!$C$7:$AG$25,$G21,Y$9)</f>
        <v>19.285832579693729</v>
      </c>
      <c r="Z21" s="185" cm="1">
        <f t="array" ref="Z21">INDEX(Drivers!$C$7:$AG$25,$G21,Z$9)</f>
        <v>19.840698352210737</v>
      </c>
      <c r="AA21" s="185" cm="1">
        <f t="array" ref="AA21">INDEX(Drivers!$C$7:$AG$25,$G21,AA$9)</f>
        <v>20.302949833411294</v>
      </c>
      <c r="AB21" s="185" cm="1">
        <f t="array" ref="AB21">INDEX(Drivers!$C$7:$AG$25,$G21,AB$9)</f>
        <v>20.758023532639221</v>
      </c>
      <c r="AC21" s="185" cm="1">
        <f t="array" ref="AC21">INDEX(Drivers!$C$7:$AG$25,$G21,AC$9)</f>
        <v>21.207461102485752</v>
      </c>
      <c r="AD21" s="185" cm="1">
        <f t="array" ref="AD21">INDEX(Drivers!$C$7:$AG$25,$G21,AD$9)</f>
        <v>21.717670586488612</v>
      </c>
      <c r="AE21" s="185" cm="1">
        <f t="array" ref="AE21">INDEX(Drivers!$C$7:$AG$25,$G21,AE$9)</f>
        <v>22.314515852611738</v>
      </c>
      <c r="AF21" s="185" cm="1">
        <f t="array" ref="AF21">INDEX(Drivers!$C$7:$AG$25,$G21,AF$9)</f>
        <v>22.947074658333758</v>
      </c>
      <c r="AG21" s="185" cm="1">
        <f t="array" ref="AG21">INDEX(Drivers!$C$7:$AG$25,$G21,AG$9)</f>
        <v>23.653780074452708</v>
      </c>
      <c r="AH21" s="185" cm="1">
        <f t="array" ref="AH21">INDEX(Drivers!$C$7:$AG$25,$G21,AH$9)</f>
        <v>24.300035854314562</v>
      </c>
      <c r="AI21" s="185" cm="1">
        <f t="array" ref="AI21">INDEX(Drivers!$C$7:$AG$25,$G21,AI$9)</f>
        <v>24.847056546682932</v>
      </c>
      <c r="AJ21" s="185" cm="1">
        <f t="array" ref="AJ21">INDEX(Drivers!$C$7:$AG$25,$G21,AJ$9)</f>
        <v>25.371394797804133</v>
      </c>
      <c r="AK21" s="185" cm="1">
        <f t="array" ref="AK21">INDEX(Drivers!$C$7:$AG$25,$G21,AK$9)</f>
        <v>25.947352697127151</v>
      </c>
      <c r="AL21" s="185" cm="1">
        <f t="array" ref="AL21">INDEX(Drivers!$C$7:$AG$25,$G21,AL$9)</f>
        <v>26.537075313057503</v>
      </c>
      <c r="AM21" s="185" cm="1">
        <f t="array" ref="AM21">INDEX(Drivers!$C$7:$AG$25,$G21,AM$9)</f>
        <v>29.220601164054781</v>
      </c>
      <c r="AN21" s="185" cm="1">
        <f t="array" ref="AN21">INDEX(Drivers!$C$7:$AG$25,$G21,AN$9)</f>
        <v>30.753214398176809</v>
      </c>
      <c r="AO21" s="185">
        <f t="shared" si="7"/>
        <v>35.161172252775373</v>
      </c>
      <c r="AP21" s="185">
        <f t="shared" si="7"/>
        <v>39.377311337894639</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138.08343097582718</v>
      </c>
      <c r="K22" s="185" cm="1">
        <f t="array" ref="K22">INDEX(Drivers!$C$7:$AG$25,$G22,K$9)</f>
        <v>143.16360238477418</v>
      </c>
      <c r="L22" s="185" cm="1">
        <f t="array" ref="L22">INDEX(Drivers!$C$7:$AG$25,$G22,L$9)</f>
        <v>146.98438355117329</v>
      </c>
      <c r="M22" s="185" cm="1">
        <f t="array" ref="M22">INDEX(Drivers!$C$7:$AG$25,$G22,M$9)</f>
        <v>148.78204922418408</v>
      </c>
      <c r="N22" s="185" cm="1">
        <f t="array" ref="N22">INDEX(Drivers!$C$7:$AG$25,$G22,N$9)</f>
        <v>151.86270236184362</v>
      </c>
      <c r="O22" s="185" cm="1">
        <f t="array" ref="O22">INDEX(Drivers!$C$7:$AG$25,$G22,O$9)</f>
        <v>153.55950890468549</v>
      </c>
      <c r="P22" s="185" cm="1">
        <f t="array" ref="P22">INDEX(Drivers!$C$7:$AG$25,$G22,P$9)</f>
        <v>155.74281242834212</v>
      </c>
      <c r="Q22" s="185" cm="1">
        <f t="array" ref="Q22">INDEX(Drivers!$C$7:$AG$25,$G22,Q$9)</f>
        <v>155.24</v>
      </c>
      <c r="R22" s="185" cm="1">
        <f t="array" ref="R22">INDEX(Drivers!$C$7:$AG$25,$G22,R$9)</f>
        <v>152.88999999999999</v>
      </c>
      <c r="S22" s="185" cm="1">
        <f t="array" ref="S22">INDEX(Drivers!$C$7:$AG$25,$G22,S$9)</f>
        <v>159.38495907860559</v>
      </c>
      <c r="T22" s="185" cm="1">
        <f t="array" ref="T22">INDEX(Drivers!$C$7:$AG$25,$G22,T$9)</f>
        <v>164.96544173716134</v>
      </c>
      <c r="U22" s="185" cm="1">
        <f t="array" ref="U22">INDEX(Drivers!$C$7:$AG$25,$G22,U$9)</f>
        <v>170.15989008263983</v>
      </c>
      <c r="V22" s="185" cm="1">
        <f t="array" ref="V22">INDEX(Drivers!$C$7:$AG$25,$G22,V$9)</f>
        <v>175.29304177450703</v>
      </c>
      <c r="W22" s="185" cm="1">
        <f t="array" ref="W22">INDEX(Drivers!$C$7:$AG$25,$G22,W$9)</f>
        <v>180.33414551211175</v>
      </c>
      <c r="X22" s="185" cm="1">
        <f t="array" ref="X22">INDEX(Drivers!$C$7:$AG$25,$G22,X$9)</f>
        <v>184.63353729373597</v>
      </c>
      <c r="Y22" s="185" cm="1">
        <f t="array" ref="Y22">INDEX(Drivers!$C$7:$AG$25,$G22,Y$9)</f>
        <v>188.83149070547941</v>
      </c>
      <c r="Z22" s="185" cm="1">
        <f t="array" ref="Z22">INDEX(Drivers!$C$7:$AG$25,$G22,Z$9)</f>
        <v>196.24914176341508</v>
      </c>
      <c r="AA22" s="185" cm="1">
        <f t="array" ref="AA22">INDEX(Drivers!$C$7:$AG$25,$G22,AA$9)</f>
        <v>201.81139648083513</v>
      </c>
      <c r="AB22" s="185" cm="1">
        <f t="array" ref="AB22">INDEX(Drivers!$C$7:$AG$25,$G22,AB$9)</f>
        <v>206.5485592634694</v>
      </c>
      <c r="AC22" s="185" cm="1">
        <f t="array" ref="AC22">INDEX(Drivers!$C$7:$AG$25,$G22,AC$9)</f>
        <v>210.89880599760934</v>
      </c>
      <c r="AD22" s="185" cm="1">
        <f t="array" ref="AD22">INDEX(Drivers!$C$7:$AG$25,$G22,AD$9)</f>
        <v>215.7033824273127</v>
      </c>
      <c r="AE22" s="185" cm="1">
        <f t="array" ref="AE22">INDEX(Drivers!$C$7:$AG$25,$G22,AE$9)</f>
        <v>221.0268979358633</v>
      </c>
      <c r="AF22" s="185" cm="1">
        <f t="array" ref="AF22">INDEX(Drivers!$C$7:$AG$25,$G22,AF$9)</f>
        <v>226.42703144452679</v>
      </c>
      <c r="AG22" s="185" cm="1">
        <f t="array" ref="AG22">INDEX(Drivers!$C$7:$AG$25,$G22,AG$9)</f>
        <v>237.08619903000653</v>
      </c>
      <c r="AH22" s="185" cm="1">
        <f t="array" ref="AH22">INDEX(Drivers!$C$7:$AG$25,$G22,AH$9)</f>
        <v>249.05448384871164</v>
      </c>
      <c r="AI22" s="185" cm="1">
        <f t="array" ref="AI22">INDEX(Drivers!$C$7:$AG$25,$G22,AI$9)</f>
        <v>255.58104965677421</v>
      </c>
      <c r="AJ22" s="185" cm="1">
        <f t="array" ref="AJ22">INDEX(Drivers!$C$7:$AG$25,$G22,AJ$9)</f>
        <v>260.90782958268977</v>
      </c>
      <c r="AK22" s="185" cm="1">
        <f t="array" ref="AK22">INDEX(Drivers!$C$7:$AG$25,$G22,AK$9)</f>
        <v>265.33851015409471</v>
      </c>
      <c r="AL22" s="185" cm="1">
        <f t="array" ref="AL22">INDEX(Drivers!$C$7:$AG$25,$G22,AL$9)</f>
        <v>270.93209818601446</v>
      </c>
      <c r="AM22" s="185" cm="1">
        <f t="array" ref="AM22">INDEX(Drivers!$C$7:$AG$25,$G22,AM$9)</f>
        <v>291.79832624156796</v>
      </c>
      <c r="AN22" s="185" cm="1">
        <f t="array" ref="AN22">INDEX(Drivers!$C$7:$AG$25,$G22,AN$9)</f>
        <v>296.08710325899881</v>
      </c>
      <c r="AO22" s="185">
        <f t="shared" si="7"/>
        <v>324.00501683833681</v>
      </c>
      <c r="AP22" s="185">
        <f t="shared" si="7"/>
        <v>349.16002191132065</v>
      </c>
    </row>
    <row r="23" spans="1:42">
      <c r="A23" s="185" t="s">
        <v>16</v>
      </c>
      <c r="B23" s="186" t="str">
        <f>[4]IND!B18</f>
        <v>PP</v>
      </c>
      <c r="C23" s="186" t="str">
        <f>[4]IND!A18</f>
        <v>Pulp &amp; Paper Products</v>
      </c>
      <c r="D23" s="185">
        <f>[4]IND!M18</f>
        <v>0</v>
      </c>
      <c r="F23" s="186" t="s">
        <v>300</v>
      </c>
      <c r="G23" s="185">
        <f>MATCH(B23,Drivers!$A$7:$A$25,0)</f>
        <v>16</v>
      </c>
      <c r="H23" s="186"/>
      <c r="I23" s="186"/>
      <c r="J23" s="185" cm="1">
        <f t="array" ref="J23">INDEX(Drivers!$C$7:$AG$25,$G23,J$9)</f>
        <v>21.771602125906632</v>
      </c>
      <c r="K23" s="185" cm="1">
        <f t="array" ref="K23">INDEX(Drivers!$C$7:$AG$25,$G23,K$9)</f>
        <v>22.321967288291042</v>
      </c>
      <c r="L23" s="185" cm="1">
        <f t="array" ref="L23">INDEX(Drivers!$C$7:$AG$25,$G23,L$9)</f>
        <v>22.799481809844082</v>
      </c>
      <c r="M23" s="185" cm="1">
        <f t="array" ref="M23">INDEX(Drivers!$C$7:$AG$25,$G23,M$9)</f>
        <v>23.061502598593702</v>
      </c>
      <c r="N23" s="185" cm="1">
        <f t="array" ref="N23">INDEX(Drivers!$C$7:$AG$25,$G23,N$9)</f>
        <v>23.492490064200549</v>
      </c>
      <c r="O23" s="185" cm="1">
        <f t="array" ref="O23">INDEX(Drivers!$C$7:$AG$25,$G23,O$9)</f>
        <v>23.649212778966675</v>
      </c>
      <c r="P23" s="185" cm="1">
        <f t="array" ref="P23">INDEX(Drivers!$C$7:$AG$25,$G23,P$9)</f>
        <v>24.045917150718431</v>
      </c>
      <c r="Q23" s="185" cm="1">
        <f t="array" ref="Q23">INDEX(Drivers!$C$7:$AG$25,$G23,Q$9)</f>
        <v>24.03</v>
      </c>
      <c r="R23" s="185" cm="1">
        <f t="array" ref="R23">INDEX(Drivers!$C$7:$AG$25,$G23,R$9)</f>
        <v>22.95</v>
      </c>
      <c r="S23" s="185" cm="1">
        <f t="array" ref="S23">INDEX(Drivers!$C$7:$AG$25,$G23,S$9)</f>
        <v>23.749697329212573</v>
      </c>
      <c r="T23" s="185" cm="1">
        <f t="array" ref="T23">INDEX(Drivers!$C$7:$AG$25,$G23,T$9)</f>
        <v>24.196283924898964</v>
      </c>
      <c r="U23" s="185" cm="1">
        <f t="array" ref="U23">INDEX(Drivers!$C$7:$AG$25,$G23,U$9)</f>
        <v>24.828098906737523</v>
      </c>
      <c r="V23" s="185" cm="1">
        <f t="array" ref="V23">INDEX(Drivers!$C$7:$AG$25,$G23,V$9)</f>
        <v>25.402163084564521</v>
      </c>
      <c r="W23" s="185" cm="1">
        <f t="array" ref="W23">INDEX(Drivers!$C$7:$AG$25,$G23,W$9)</f>
        <v>25.997095683417864</v>
      </c>
      <c r="X23" s="185" cm="1">
        <f t="array" ref="X23">INDEX(Drivers!$C$7:$AG$25,$G23,X$9)</f>
        <v>26.337050510756725</v>
      </c>
      <c r="Y23" s="185" cm="1">
        <f t="array" ref="Y23">INDEX(Drivers!$C$7:$AG$25,$G23,Y$9)</f>
        <v>26.804087472853865</v>
      </c>
      <c r="Z23" s="185" cm="1">
        <f t="array" ref="Z23">INDEX(Drivers!$C$7:$AG$25,$G23,Z$9)</f>
        <v>27.346603019458122</v>
      </c>
      <c r="AA23" s="185" cm="1">
        <f t="array" ref="AA23">INDEX(Drivers!$C$7:$AG$25,$G23,AA$9)</f>
        <v>27.738946033169459</v>
      </c>
      <c r="AB23" s="185" cm="1">
        <f t="array" ref="AB23">INDEX(Drivers!$C$7:$AG$25,$G23,AB$9)</f>
        <v>28.190696146479404</v>
      </c>
      <c r="AC23" s="185" cm="1">
        <f t="array" ref="AC23">INDEX(Drivers!$C$7:$AG$25,$G23,AC$9)</f>
        <v>28.960971807652342</v>
      </c>
      <c r="AD23" s="185" cm="1">
        <f t="array" ref="AD23">INDEX(Drivers!$C$7:$AG$25,$G23,AD$9)</f>
        <v>29.569828282804398</v>
      </c>
      <c r="AE23" s="185" cm="1">
        <f t="array" ref="AE23">INDEX(Drivers!$C$7:$AG$25,$G23,AE$9)</f>
        <v>30.296340157114365</v>
      </c>
      <c r="AF23" s="185" cm="1">
        <f t="array" ref="AF23">INDEX(Drivers!$C$7:$AG$25,$G23,AF$9)</f>
        <v>31.079692565217201</v>
      </c>
      <c r="AG23" s="185" cm="1">
        <f t="array" ref="AG23">INDEX(Drivers!$C$7:$AG$25,$G23,AG$9)</f>
        <v>31.884393400398441</v>
      </c>
      <c r="AH23" s="185" cm="1">
        <f t="array" ref="AH23">INDEX(Drivers!$C$7:$AG$25,$G23,AH$9)</f>
        <v>32.617217403576767</v>
      </c>
      <c r="AI23" s="185" cm="1">
        <f t="array" ref="AI23">INDEX(Drivers!$C$7:$AG$25,$G23,AI$9)</f>
        <v>33.252751596961346</v>
      </c>
      <c r="AJ23" s="185" cm="1">
        <f t="array" ref="AJ23">INDEX(Drivers!$C$7:$AG$25,$G23,AJ$9)</f>
        <v>33.930797935305591</v>
      </c>
      <c r="AK23" s="185" cm="1">
        <f t="array" ref="AK23">INDEX(Drivers!$C$7:$AG$25,$G23,AK$9)</f>
        <v>34.580878908959647</v>
      </c>
      <c r="AL23" s="185" cm="1">
        <f t="array" ref="AL23">INDEX(Drivers!$C$7:$AG$25,$G23,AL$9)</f>
        <v>35.358844378412137</v>
      </c>
      <c r="AM23" s="185" cm="1">
        <f t="array" ref="AM23">INDEX(Drivers!$C$7:$AG$25,$G23,AM$9)</f>
        <v>38.669433304964528</v>
      </c>
      <c r="AN23" s="185" cm="1">
        <f t="array" ref="AN23">INDEX(Drivers!$C$7:$AG$25,$G23,AN$9)</f>
        <v>40.591838137388571</v>
      </c>
      <c r="AO23" s="185">
        <f t="shared" si="7"/>
        <v>46.056195912052999</v>
      </c>
      <c r="AP23" s="185">
        <f t="shared" si="7"/>
        <v>51.28918967102959</v>
      </c>
    </row>
    <row r="24" spans="1:42">
      <c r="A24" s="185" t="s">
        <v>16</v>
      </c>
      <c r="B24" s="186" t="str">
        <f>B23</f>
        <v>PP</v>
      </c>
      <c r="C24" s="186" t="str">
        <f>C23</f>
        <v>Pulp &amp; Paper Products</v>
      </c>
      <c r="D24" s="185">
        <f>D23</f>
        <v>0</v>
      </c>
      <c r="F24" s="186" t="s">
        <v>301</v>
      </c>
      <c r="G24" s="185">
        <f>MATCH(B24,Drivers!$A$7:$A$25,0)</f>
        <v>16</v>
      </c>
      <c r="H24" s="186"/>
      <c r="I24" s="186"/>
      <c r="J24" s="185" cm="1">
        <f t="array" ref="J24">INDEX(Drivers!$C$7:$AG$25,$G24,J$9)</f>
        <v>21.771602125906632</v>
      </c>
      <c r="K24" s="185" cm="1">
        <f t="array" ref="K24">INDEX(Drivers!$C$7:$AG$25,$G24,K$9)</f>
        <v>22.321967288291042</v>
      </c>
      <c r="L24" s="185" cm="1">
        <f t="array" ref="L24">INDEX(Drivers!$C$7:$AG$25,$G24,L$9)</f>
        <v>22.799481809844082</v>
      </c>
      <c r="M24" s="185" cm="1">
        <f t="array" ref="M24">INDEX(Drivers!$C$7:$AG$25,$G24,M$9)</f>
        <v>23.061502598593702</v>
      </c>
      <c r="N24" s="185" cm="1">
        <f t="array" ref="N24">INDEX(Drivers!$C$7:$AG$25,$G24,N$9)</f>
        <v>23.492490064200549</v>
      </c>
      <c r="O24" s="185" cm="1">
        <f t="array" ref="O24">INDEX(Drivers!$C$7:$AG$25,$G24,O$9)</f>
        <v>23.649212778966675</v>
      </c>
      <c r="P24" s="185" cm="1">
        <f t="array" ref="P24">INDEX(Drivers!$C$7:$AG$25,$G24,P$9)</f>
        <v>24.045917150718431</v>
      </c>
      <c r="Q24" s="185" cm="1">
        <f t="array" ref="Q24">INDEX(Drivers!$C$7:$AG$25,$G24,Q$9)</f>
        <v>24.03</v>
      </c>
      <c r="R24" s="185" cm="1">
        <f t="array" ref="R24">INDEX(Drivers!$C$7:$AG$25,$G24,R$9)</f>
        <v>22.95</v>
      </c>
      <c r="S24" s="185" cm="1">
        <f t="array" ref="S24">INDEX(Drivers!$C$7:$AG$25,$G24,S$9)</f>
        <v>23.749697329212573</v>
      </c>
      <c r="T24" s="185" cm="1">
        <f t="array" ref="T24">INDEX(Drivers!$C$7:$AG$25,$G24,T$9)</f>
        <v>24.196283924898964</v>
      </c>
      <c r="U24" s="185" cm="1">
        <f t="array" ref="U24">INDEX(Drivers!$C$7:$AG$25,$G24,U$9)</f>
        <v>24.828098906737523</v>
      </c>
      <c r="V24" s="185" cm="1">
        <f t="array" ref="V24">INDEX(Drivers!$C$7:$AG$25,$G24,V$9)</f>
        <v>25.402163084564521</v>
      </c>
      <c r="W24" s="185" cm="1">
        <f t="array" ref="W24">INDEX(Drivers!$C$7:$AG$25,$G24,W$9)</f>
        <v>25.997095683417864</v>
      </c>
      <c r="X24" s="185" cm="1">
        <f t="array" ref="X24">INDEX(Drivers!$C$7:$AG$25,$G24,X$9)</f>
        <v>26.337050510756725</v>
      </c>
      <c r="Y24" s="185" cm="1">
        <f t="array" ref="Y24">INDEX(Drivers!$C$7:$AG$25,$G24,Y$9)</f>
        <v>26.804087472853865</v>
      </c>
      <c r="Z24" s="185" cm="1">
        <f t="array" ref="Z24">INDEX(Drivers!$C$7:$AG$25,$G24,Z$9)</f>
        <v>27.346603019458122</v>
      </c>
      <c r="AA24" s="185" cm="1">
        <f t="array" ref="AA24">INDEX(Drivers!$C$7:$AG$25,$G24,AA$9)</f>
        <v>27.738946033169459</v>
      </c>
      <c r="AB24" s="185" cm="1">
        <f t="array" ref="AB24">INDEX(Drivers!$C$7:$AG$25,$G24,AB$9)</f>
        <v>28.190696146479404</v>
      </c>
      <c r="AC24" s="185" cm="1">
        <f t="array" ref="AC24">INDEX(Drivers!$C$7:$AG$25,$G24,AC$9)</f>
        <v>28.960971807652342</v>
      </c>
      <c r="AD24" s="185" cm="1">
        <f t="array" ref="AD24">INDEX(Drivers!$C$7:$AG$25,$G24,AD$9)</f>
        <v>29.569828282804398</v>
      </c>
      <c r="AE24" s="185" cm="1">
        <f t="array" ref="AE24">INDEX(Drivers!$C$7:$AG$25,$G24,AE$9)</f>
        <v>30.296340157114365</v>
      </c>
      <c r="AF24" s="185" cm="1">
        <f t="array" ref="AF24">INDEX(Drivers!$C$7:$AG$25,$G24,AF$9)</f>
        <v>31.079692565217201</v>
      </c>
      <c r="AG24" s="185" cm="1">
        <f t="array" ref="AG24">INDEX(Drivers!$C$7:$AG$25,$G24,AG$9)</f>
        <v>31.884393400398441</v>
      </c>
      <c r="AH24" s="185" cm="1">
        <f t="array" ref="AH24">INDEX(Drivers!$C$7:$AG$25,$G24,AH$9)</f>
        <v>32.617217403576767</v>
      </c>
      <c r="AI24" s="185" cm="1">
        <f t="array" ref="AI24">INDEX(Drivers!$C$7:$AG$25,$G24,AI$9)</f>
        <v>33.252751596961346</v>
      </c>
      <c r="AJ24" s="185" cm="1">
        <f t="array" ref="AJ24">INDEX(Drivers!$C$7:$AG$25,$G24,AJ$9)</f>
        <v>33.930797935305591</v>
      </c>
      <c r="AK24" s="185" cm="1">
        <f t="array" ref="AK24">INDEX(Drivers!$C$7:$AG$25,$G24,AK$9)</f>
        <v>34.580878908959647</v>
      </c>
      <c r="AL24" s="185" cm="1">
        <f t="array" ref="AL24">INDEX(Drivers!$C$7:$AG$25,$G24,AL$9)</f>
        <v>35.358844378412137</v>
      </c>
      <c r="AM24" s="185" cm="1">
        <f t="array" ref="AM24">INDEX(Drivers!$C$7:$AG$25,$G24,AM$9)</f>
        <v>38.669433304964528</v>
      </c>
      <c r="AN24" s="185" cm="1">
        <f t="array" ref="AN24">INDEX(Drivers!$C$7:$AG$25,$G24,AN$9)</f>
        <v>40.591838137388571</v>
      </c>
      <c r="AO24" s="185">
        <f t="shared" si="7"/>
        <v>46.056195912052999</v>
      </c>
      <c r="AP24" s="185">
        <f t="shared" si="7"/>
        <v>51.28918967102959</v>
      </c>
    </row>
    <row r="25" spans="1:42">
      <c r="A25" s="185" t="s">
        <v>16</v>
      </c>
      <c r="B25" s="186" t="str">
        <f>[4]IND!B19</f>
        <v>OT</v>
      </c>
      <c r="C25" s="186" t="str">
        <f>[4]IND!A19</f>
        <v>Other</v>
      </c>
      <c r="D25" s="185">
        <f>[4]IND!M19</f>
        <v>1</v>
      </c>
      <c r="F25" s="186"/>
      <c r="G25" s="185">
        <f>MATCH(B25,Drivers!$A$7:$A$25,0)</f>
        <v>14</v>
      </c>
      <c r="H25" s="186"/>
      <c r="I25" s="186"/>
      <c r="J25" s="185" cm="1">
        <f t="array" ref="J25">INDEX(Drivers!$C$7:$AG$25,$G25,J$9)</f>
        <v>335.77331305186084</v>
      </c>
      <c r="K25" s="185" cm="1">
        <f t="array" ref="K25">INDEX(Drivers!$C$7:$AG$25,$G25,K$9)</f>
        <v>345.12368336779264</v>
      </c>
      <c r="L25" s="185" cm="1">
        <f t="array" ref="L25">INDEX(Drivers!$C$7:$AG$25,$G25,L$9)</f>
        <v>351.73654833895557</v>
      </c>
      <c r="M25" s="185" cm="1">
        <f t="array" ref="M25">INDEX(Drivers!$C$7:$AG$25,$G25,M$9)</f>
        <v>356.62847152051233</v>
      </c>
      <c r="N25" s="185" cm="1">
        <f t="array" ref="N25">INDEX(Drivers!$C$7:$AG$25,$G25,N$9)</f>
        <v>360.31274126727499</v>
      </c>
      <c r="O25" s="185" cm="1">
        <f t="array" ref="O25">INDEX(Drivers!$C$7:$AG$25,$G25,O$9)</f>
        <v>363.08022098030375</v>
      </c>
      <c r="P25" s="185" cm="1">
        <f t="array" ref="P25">INDEX(Drivers!$C$7:$AG$25,$G25,P$9)</f>
        <v>367.26352107202263</v>
      </c>
      <c r="Q25" s="185" cm="1">
        <f t="array" ref="Q25">INDEX(Drivers!$C$7:$AG$25,$G25,Q$9)</f>
        <v>366.87</v>
      </c>
      <c r="R25" s="185" cm="1">
        <f t="array" ref="R25">INDEX(Drivers!$C$7:$AG$25,$G25,R$9)</f>
        <v>340.31</v>
      </c>
      <c r="S25" s="185" cm="1">
        <f t="array" ref="S25">INDEX(Drivers!$C$7:$AG$25,$G25,S$9)</f>
        <v>350.3308203042015</v>
      </c>
      <c r="T25" s="185" cm="1">
        <f t="array" ref="T25">INDEX(Drivers!$C$7:$AG$25,$G25,T$9)</f>
        <v>356.68437220763826</v>
      </c>
      <c r="U25" s="185" cm="1">
        <f t="array" ref="U25">INDEX(Drivers!$C$7:$AG$25,$G25,U$9)</f>
        <v>363.90566366754308</v>
      </c>
      <c r="V25" s="185" cm="1">
        <f t="array" ref="V25">INDEX(Drivers!$C$7:$AG$25,$G25,V$9)</f>
        <v>371.74494114276047</v>
      </c>
      <c r="W25" s="185" cm="1">
        <f t="array" ref="W25">INDEX(Drivers!$C$7:$AG$25,$G25,W$9)</f>
        <v>380.35460073369296</v>
      </c>
      <c r="X25" s="185" cm="1">
        <f t="array" ref="X25">INDEX(Drivers!$C$7:$AG$25,$G25,X$9)</f>
        <v>389.22107655653406</v>
      </c>
      <c r="Y25" s="185" cm="1">
        <f t="array" ref="Y25">INDEX(Drivers!$C$7:$AG$25,$G25,Y$9)</f>
        <v>397.61820754289687</v>
      </c>
      <c r="Z25" s="185" cm="1">
        <f t="array" ref="Z25">INDEX(Drivers!$C$7:$AG$25,$G25,Z$9)</f>
        <v>410.96980339331054</v>
      </c>
      <c r="AA25" s="185" cm="1">
        <f t="array" ref="AA25">INDEX(Drivers!$C$7:$AG$25,$G25,AA$9)</f>
        <v>421.62516992444944</v>
      </c>
      <c r="AB25" s="185" cm="1">
        <f t="array" ref="AB25">INDEX(Drivers!$C$7:$AG$25,$G25,AB$9)</f>
        <v>431.31224970369129</v>
      </c>
      <c r="AC25" s="185" cm="1">
        <f t="array" ref="AC25">INDEX(Drivers!$C$7:$AG$25,$G25,AC$9)</f>
        <v>440.01963421266925</v>
      </c>
      <c r="AD25" s="185" cm="1">
        <f t="array" ref="AD25">INDEX(Drivers!$C$7:$AG$25,$G25,AD$9)</f>
        <v>450.46438082997543</v>
      </c>
      <c r="AE25" s="185" cm="1">
        <f t="array" ref="AE25">INDEX(Drivers!$C$7:$AG$25,$G25,AE$9)</f>
        <v>462.91559593272189</v>
      </c>
      <c r="AF25" s="185" cm="1">
        <f t="array" ref="AF25">INDEX(Drivers!$C$7:$AG$25,$G25,AF$9)</f>
        <v>476.08285759472471</v>
      </c>
      <c r="AG25" s="185" cm="1">
        <f t="array" ref="AG25">INDEX(Drivers!$C$7:$AG$25,$G25,AG$9)</f>
        <v>494.86280707169283</v>
      </c>
      <c r="AH25" s="185" cm="1">
        <f t="array" ref="AH25">INDEX(Drivers!$C$7:$AG$25,$G25,AH$9)</f>
        <v>512.37836758718106</v>
      </c>
      <c r="AI25" s="185" cm="1">
        <f t="array" ref="AI25">INDEX(Drivers!$C$7:$AG$25,$G25,AI$9)</f>
        <v>524.27160674301081</v>
      </c>
      <c r="AJ25" s="185" cm="1">
        <f t="array" ref="AJ25">INDEX(Drivers!$C$7:$AG$25,$G25,AJ$9)</f>
        <v>535.7408698137117</v>
      </c>
      <c r="AK25" s="185" cm="1">
        <f t="array" ref="AK25">INDEX(Drivers!$C$7:$AG$25,$G25,AK$9)</f>
        <v>548.09370601939906</v>
      </c>
      <c r="AL25" s="185" cm="1">
        <f t="array" ref="AL25">INDEX(Drivers!$C$7:$AG$25,$G25,AL$9)</f>
        <v>561.37749375214366</v>
      </c>
      <c r="AM25" s="185" cm="1">
        <f t="array" ref="AM25">INDEX(Drivers!$C$7:$AG$25,$G25,AM$9)</f>
        <v>617.40620235504696</v>
      </c>
      <c r="AN25" s="185" cm="1">
        <f t="array" ref="AN25">INDEX(Drivers!$C$7:$AG$25,$G25,AN$9)</f>
        <v>661.66052821282915</v>
      </c>
      <c r="AO25" s="185">
        <f t="shared" si="7"/>
        <v>763.90595979770296</v>
      </c>
      <c r="AP25" s="185">
        <f t="shared" si="7"/>
        <v>864.18899425838754</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0" customFormat="1">
      <c r="A30" s="57" t="str">
        <f t="shared" si="9"/>
        <v/>
      </c>
      <c r="B30" s="22" t="s">
        <v>288</v>
      </c>
      <c r="C30" s="23" t="s">
        <v>137</v>
      </c>
      <c r="D30" s="57" t="s">
        <v>710</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140">
        <f>[5]CommData_BASE!K8</f>
        <v>30.822038664165241</v>
      </c>
      <c r="Q30" s="140">
        <f>[5]CommData_BASE!L8</f>
        <v>30.425949170614519</v>
      </c>
      <c r="R30" s="360">
        <f t="shared" ref="R30:AP30" si="11">Q30*R11/Q11</f>
        <v>23.066289237134932</v>
      </c>
      <c r="S30" s="360">
        <f t="shared" ref="S30:AC30" si="12">R30*(S11*S48)/(R11*R48)</f>
        <v>26.007770442919266</v>
      </c>
      <c r="T30" s="360">
        <f t="shared" si="12"/>
        <v>26.871951397600537</v>
      </c>
      <c r="U30" s="360">
        <f t="shared" si="12"/>
        <v>27.71662339359893</v>
      </c>
      <c r="V30" s="360">
        <f t="shared" si="12"/>
        <v>28.526137289281198</v>
      </c>
      <c r="W30" s="360">
        <f t="shared" si="12"/>
        <v>29.304985275080231</v>
      </c>
      <c r="X30" s="360">
        <f t="shared" si="12"/>
        <v>29.468592487203736</v>
      </c>
      <c r="Y30" s="360">
        <f t="shared" si="12"/>
        <v>29.622212771244214</v>
      </c>
      <c r="Z30" s="360">
        <f t="shared" si="12"/>
        <v>29.841854115659963</v>
      </c>
      <c r="AA30" s="360">
        <f t="shared" si="12"/>
        <v>30.016050776126331</v>
      </c>
      <c r="AB30" s="360">
        <f t="shared" si="12"/>
        <v>30.160966861039167</v>
      </c>
      <c r="AC30" s="360">
        <f t="shared" si="12"/>
        <v>30.763544954352703</v>
      </c>
      <c r="AD30" s="360">
        <f t="shared" si="11"/>
        <v>31.372349526764207</v>
      </c>
      <c r="AE30" s="360">
        <f t="shared" si="11"/>
        <v>31.994193925354605</v>
      </c>
      <c r="AF30" s="360">
        <f t="shared" si="11"/>
        <v>32.62431846552235</v>
      </c>
      <c r="AG30" s="360">
        <f t="shared" si="11"/>
        <v>33.379082021463169</v>
      </c>
      <c r="AH30" s="360">
        <f t="shared" si="11"/>
        <v>34.122973109070841</v>
      </c>
      <c r="AI30" s="360">
        <f t="shared" si="11"/>
        <v>34.744661444630601</v>
      </c>
      <c r="AJ30" s="360">
        <f t="shared" si="11"/>
        <v>35.372475511526481</v>
      </c>
      <c r="AK30" s="360">
        <f t="shared" si="11"/>
        <v>35.988710165185495</v>
      </c>
      <c r="AL30" s="360">
        <f t="shared" si="11"/>
        <v>36.64103466741583</v>
      </c>
      <c r="AM30" s="360">
        <f t="shared" si="11"/>
        <v>72.522068168355077</v>
      </c>
      <c r="AN30" s="360">
        <f t="shared" si="11"/>
        <v>108.54074792128631</v>
      </c>
      <c r="AO30" s="360">
        <f t="shared" si="11"/>
        <v>180.41752013315636</v>
      </c>
      <c r="AP30" s="360">
        <f t="shared" si="11"/>
        <v>252.31723338702827</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 t="shared" ref="P31:R32" si="14">O31*P12/O12</f>
        <v>3.4912421940520733</v>
      </c>
      <c r="Q31" s="185">
        <f t="shared" si="14"/>
        <v>3.4098998028401626</v>
      </c>
      <c r="R31" s="185">
        <f t="shared" si="14"/>
        <v>3.096430481717197</v>
      </c>
      <c r="S31" s="343">
        <f t="shared" ref="S31:AC31" si="15">R31*(S12*S49)/(R12*R49)</f>
        <v>3.3692113743170027</v>
      </c>
      <c r="T31" s="341">
        <f t="shared" si="15"/>
        <v>3.3321720886720132</v>
      </c>
      <c r="U31" s="343">
        <f t="shared" si="15"/>
        <v>3.3260401829757074</v>
      </c>
      <c r="V31" s="343">
        <f t="shared" si="15"/>
        <v>3.3312334812955049</v>
      </c>
      <c r="W31" s="343">
        <f t="shared" si="15"/>
        <v>3.3547117831692024</v>
      </c>
      <c r="X31" s="343">
        <f t="shared" si="15"/>
        <v>3.4591539162116516</v>
      </c>
      <c r="Y31" s="343">
        <f t="shared" si="15"/>
        <v>3.5501552351444214</v>
      </c>
      <c r="Z31" s="343">
        <f t="shared" si="15"/>
        <v>3.7435055280566174</v>
      </c>
      <c r="AA31" s="343">
        <f t="shared" si="15"/>
        <v>3.8688980993803037</v>
      </c>
      <c r="AB31" s="343">
        <f t="shared" si="15"/>
        <v>3.9535850592585535</v>
      </c>
      <c r="AC31" s="343">
        <f t="shared" si="15"/>
        <v>4.0297990890383355</v>
      </c>
      <c r="AD31" s="343">
        <f t="shared" ref="AD31:AP31" si="16">AC31*(AD12*AD49)/(AC12*AC49)</f>
        <v>4.1141261204107007</v>
      </c>
      <c r="AE31" s="343">
        <f t="shared" si="16"/>
        <v>4.2205111487478089</v>
      </c>
      <c r="AF31" s="343">
        <f t="shared" si="16"/>
        <v>4.346657352974316</v>
      </c>
      <c r="AG31" s="343">
        <f t="shared" si="16"/>
        <v>4.6388217709345616</v>
      </c>
      <c r="AH31" s="343">
        <f t="shared" si="16"/>
        <v>4.9029005471975555</v>
      </c>
      <c r="AI31" s="343">
        <f t="shared" si="16"/>
        <v>5.0300802765866086</v>
      </c>
      <c r="AJ31" s="343">
        <f t="shared" si="16"/>
        <v>5.1860390280157249</v>
      </c>
      <c r="AK31" s="343">
        <f t="shared" si="16"/>
        <v>5.3339683431437512</v>
      </c>
      <c r="AL31" s="343">
        <f t="shared" si="16"/>
        <v>5.5286466646740093</v>
      </c>
      <c r="AM31" s="343">
        <f t="shared" si="16"/>
        <v>5.9717589433279237</v>
      </c>
      <c r="AN31" s="343">
        <f t="shared" si="16"/>
        <v>6.5045034526852055</v>
      </c>
      <c r="AO31" s="343">
        <f t="shared" si="16"/>
        <v>7.4654215355791766</v>
      </c>
      <c r="AP31" s="343">
        <f t="shared" si="16"/>
        <v>8.441278323590355</v>
      </c>
    </row>
    <row r="32" spans="1:42" s="360"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7">K32</f>
        <v>0.4587</v>
      </c>
      <c r="M32" s="140">
        <f t="shared" si="17"/>
        <v>0.4587</v>
      </c>
      <c r="N32" s="140">
        <f t="shared" si="17"/>
        <v>0.4587</v>
      </c>
      <c r="O32" s="140">
        <f>[7]CommData_BASE!$F$8</f>
        <v>0.4587</v>
      </c>
      <c r="P32" s="360">
        <f t="shared" si="14"/>
        <v>0.45965350011816469</v>
      </c>
      <c r="Q32" s="360">
        <f t="shared" si="14"/>
        <v>0.44894404120630949</v>
      </c>
      <c r="R32" s="360">
        <f t="shared" si="14"/>
        <v>0.40767297989772622</v>
      </c>
      <c r="S32" s="360">
        <f>R32*(S13*S51)/(R13*R51)</f>
        <v>0.41456732979581129</v>
      </c>
      <c r="T32" s="360">
        <f t="shared" ref="T32:AC32" si="18">S32*(T13*T49)/(S13*S49)</f>
        <v>0.41000980103271889</v>
      </c>
      <c r="U32" s="360">
        <f t="shared" si="18"/>
        <v>0.40925529575280228</v>
      </c>
      <c r="V32" s="360">
        <f t="shared" si="18"/>
        <v>0.40989430933137538</v>
      </c>
      <c r="W32" s="360">
        <f t="shared" si="18"/>
        <v>0.41278321591352529</v>
      </c>
      <c r="X32" s="360">
        <f t="shared" si="18"/>
        <v>0.42563438237450885</v>
      </c>
      <c r="Y32" s="360">
        <f t="shared" si="18"/>
        <v>0.43683171302744334</v>
      </c>
      <c r="Z32" s="360">
        <f t="shared" si="18"/>
        <v>0.46062265569695637</v>
      </c>
      <c r="AA32" s="360">
        <f t="shared" si="18"/>
        <v>0.47605168572640333</v>
      </c>
      <c r="AB32" s="360">
        <f t="shared" si="18"/>
        <v>0.48647206097886664</v>
      </c>
      <c r="AC32" s="360">
        <f t="shared" si="18"/>
        <v>0.49584987771652606</v>
      </c>
      <c r="AD32" s="360">
        <f t="shared" ref="AD32:AP32" si="19">AC32*(AD13*AD51)/(AC13*AC51)</f>
        <v>0.5062259652758101</v>
      </c>
      <c r="AE32" s="360">
        <f t="shared" si="19"/>
        <v>0.51931619685467834</v>
      </c>
      <c r="AF32" s="360">
        <f t="shared" si="19"/>
        <v>0.53483795825222835</v>
      </c>
      <c r="AG32" s="360">
        <f t="shared" si="19"/>
        <v>0.5707875646017796</v>
      </c>
      <c r="AH32" s="360">
        <f t="shared" si="19"/>
        <v>0.60328135052617504</v>
      </c>
      <c r="AI32" s="360">
        <f t="shared" si="19"/>
        <v>0.61893028286057394</v>
      </c>
      <c r="AJ32" s="360">
        <f t="shared" si="19"/>
        <v>0.63812035316340987</v>
      </c>
      <c r="AK32" s="360">
        <f t="shared" si="19"/>
        <v>0.6563224350032828</v>
      </c>
      <c r="AL32" s="360">
        <f t="shared" si="19"/>
        <v>0.68027678602475594</v>
      </c>
      <c r="AM32" s="360">
        <f t="shared" si="19"/>
        <v>0.73479989358684239</v>
      </c>
      <c r="AN32" s="360">
        <f t="shared" si="19"/>
        <v>0.80035187123692375</v>
      </c>
      <c r="AO32" s="360">
        <f t="shared" si="19"/>
        <v>0.91858881143442594</v>
      </c>
      <c r="AP32" s="360">
        <f t="shared" si="19"/>
        <v>1.0386638966465915</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20">R33*S14/R14</f>
        <v>5.0876317228282879</v>
      </c>
      <c r="T33" s="185">
        <f t="shared" si="20"/>
        <v>5.1153635421207078</v>
      </c>
      <c r="U33" s="185">
        <f t="shared" si="20"/>
        <v>5.1922826757503424</v>
      </c>
      <c r="V33" s="185">
        <f t="shared" si="20"/>
        <v>5.2898315318076365</v>
      </c>
      <c r="W33" s="185">
        <f t="shared" si="20"/>
        <v>5.4203383897008814</v>
      </c>
      <c r="X33" s="185">
        <f t="shared" si="20"/>
        <v>5.5890896088286901</v>
      </c>
      <c r="Y33" s="185">
        <f t="shared" si="20"/>
        <v>5.7361239814980243</v>
      </c>
      <c r="Z33" s="185">
        <f t="shared" si="20"/>
        <v>6.0485275747336305</v>
      </c>
      <c r="AA33" s="185">
        <f t="shared" si="20"/>
        <v>6.2511292323600864</v>
      </c>
      <c r="AB33" s="185">
        <f t="shared" si="20"/>
        <v>6.3879612493572324</v>
      </c>
      <c r="AC33" s="185">
        <f t="shared" si="20"/>
        <v>6.5111032234373107</v>
      </c>
      <c r="AD33" s="185">
        <f t="shared" si="20"/>
        <v>6.6473536899394841</v>
      </c>
      <c r="AE33" s="185">
        <f t="shared" si="20"/>
        <v>6.8192441206101897</v>
      </c>
      <c r="AF33" s="185">
        <f t="shared" si="20"/>
        <v>7.0230634522482838</v>
      </c>
      <c r="AG33" s="185">
        <f t="shared" si="20"/>
        <v>7.4951248730593667</v>
      </c>
      <c r="AH33" s="185">
        <f t="shared" si="20"/>
        <v>7.9218072295184045</v>
      </c>
      <c r="AI33" s="185">
        <f t="shared" si="20"/>
        <v>8.1272964679852695</v>
      </c>
      <c r="AJ33" s="185">
        <f t="shared" si="20"/>
        <v>8.3792850924096474</v>
      </c>
      <c r="AK33" s="185">
        <f t="shared" si="20"/>
        <v>8.6183002441056633</v>
      </c>
      <c r="AL33" s="185">
        <f t="shared" si="20"/>
        <v>8.9328495848648632</v>
      </c>
      <c r="AM33" s="185">
        <f t="shared" si="20"/>
        <v>9.6488033389207928</v>
      </c>
      <c r="AN33" s="185">
        <f t="shared" si="20"/>
        <v>10.509579376510425</v>
      </c>
      <c r="AO33" s="185">
        <f t="shared" si="20"/>
        <v>12.062172120900373</v>
      </c>
      <c r="AP33" s="185">
        <f t="shared" si="20"/>
        <v>13.638901912545906</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1">J34*K15/J15</f>
        <v>0</v>
      </c>
      <c r="L34" s="185">
        <f t="shared" si="21"/>
        <v>0</v>
      </c>
      <c r="M34" s="185">
        <f t="shared" si="21"/>
        <v>0</v>
      </c>
      <c r="N34" s="185">
        <f t="shared" si="21"/>
        <v>0</v>
      </c>
      <c r="O34" s="185">
        <f t="shared" si="21"/>
        <v>0</v>
      </c>
      <c r="P34" s="185">
        <f t="shared" si="21"/>
        <v>0</v>
      </c>
      <c r="Q34" s="185">
        <f t="shared" si="21"/>
        <v>0</v>
      </c>
      <c r="R34" s="185">
        <f t="shared" si="21"/>
        <v>0</v>
      </c>
      <c r="S34" s="185">
        <f t="shared" ref="S34:AP34" si="22">R34*S15/R15</f>
        <v>0</v>
      </c>
      <c r="T34" s="185">
        <f t="shared" si="22"/>
        <v>0</v>
      </c>
      <c r="U34" s="185">
        <f t="shared" si="22"/>
        <v>0</v>
      </c>
      <c r="V34" s="185">
        <f t="shared" si="22"/>
        <v>0</v>
      </c>
      <c r="W34" s="185">
        <f t="shared" si="22"/>
        <v>0</v>
      </c>
      <c r="X34" s="185">
        <f t="shared" si="22"/>
        <v>0</v>
      </c>
      <c r="Y34" s="185">
        <f t="shared" si="22"/>
        <v>0</v>
      </c>
      <c r="Z34" s="185">
        <f t="shared" si="22"/>
        <v>0</v>
      </c>
      <c r="AA34" s="185">
        <f t="shared" si="22"/>
        <v>0</v>
      </c>
      <c r="AB34" s="185">
        <f t="shared" si="22"/>
        <v>0</v>
      </c>
      <c r="AC34" s="185">
        <f t="shared" si="22"/>
        <v>0</v>
      </c>
      <c r="AD34" s="185">
        <f t="shared" si="22"/>
        <v>0</v>
      </c>
      <c r="AE34" s="185">
        <f t="shared" si="22"/>
        <v>0</v>
      </c>
      <c r="AF34" s="185">
        <f t="shared" si="22"/>
        <v>0</v>
      </c>
      <c r="AG34" s="185">
        <f t="shared" si="22"/>
        <v>0</v>
      </c>
      <c r="AH34" s="185">
        <f t="shared" si="22"/>
        <v>0</v>
      </c>
      <c r="AI34" s="185">
        <f t="shared" si="22"/>
        <v>0</v>
      </c>
      <c r="AJ34" s="185">
        <f t="shared" si="22"/>
        <v>0</v>
      </c>
      <c r="AK34" s="185">
        <f t="shared" si="22"/>
        <v>0</v>
      </c>
      <c r="AL34" s="185">
        <f t="shared" si="22"/>
        <v>0</v>
      </c>
      <c r="AM34" s="185">
        <f t="shared" si="22"/>
        <v>0</v>
      </c>
      <c r="AN34" s="185">
        <f t="shared" si="22"/>
        <v>0</v>
      </c>
      <c r="AO34" s="185">
        <f t="shared" si="22"/>
        <v>0</v>
      </c>
      <c r="AP34" s="185">
        <f t="shared" si="22"/>
        <v>0</v>
      </c>
    </row>
    <row r="35" spans="1:42">
      <c r="A35" s="57" t="str">
        <f t="shared" ref="A35:A36" si="23">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8.4410931488914045</v>
      </c>
      <c r="Q35" s="365">
        <f t="shared" ref="Q35:AP35" si="24">P35*Q16/P16</f>
        <v>8.3460063440769101</v>
      </c>
      <c r="R35" s="365">
        <f t="shared" si="24"/>
        <v>7.9481400066052679</v>
      </c>
      <c r="S35" s="365">
        <f t="shared" si="24"/>
        <v>8.0128671179210063</v>
      </c>
      <c r="T35" s="365">
        <f t="shared" si="24"/>
        <v>8.1196752697719194</v>
      </c>
      <c r="U35" s="365">
        <f t="shared" si="24"/>
        <v>8.2091166785455965</v>
      </c>
      <c r="V35" s="365">
        <f t="shared" si="24"/>
        <v>8.3016636133960944</v>
      </c>
      <c r="W35" s="365">
        <f t="shared" si="24"/>
        <v>8.3931136134961957</v>
      </c>
      <c r="X35" s="365">
        <f t="shared" si="24"/>
        <v>8.4717568005308248</v>
      </c>
      <c r="Y35" s="365">
        <f t="shared" si="24"/>
        <v>8.5619454004163877</v>
      </c>
      <c r="Z35" s="365">
        <f t="shared" si="24"/>
        <v>8.58474815212303</v>
      </c>
      <c r="AA35" s="365">
        <f t="shared" si="24"/>
        <v>8.6316693078860389</v>
      </c>
      <c r="AB35" s="365">
        <f t="shared" si="24"/>
        <v>8.7169091873144389</v>
      </c>
      <c r="AC35" s="365">
        <f t="shared" si="24"/>
        <v>7.6504881971215379</v>
      </c>
      <c r="AD35" s="365">
        <f t="shared" si="24"/>
        <v>7.0638549442314487</v>
      </c>
      <c r="AE35" s="365">
        <f t="shared" si="24"/>
        <v>7.049895072591462</v>
      </c>
      <c r="AF35" s="365">
        <f t="shared" si="24"/>
        <v>7.1773087736075096</v>
      </c>
      <c r="AG35" s="365">
        <f t="shared" si="24"/>
        <v>7.3351573092310955</v>
      </c>
      <c r="AH35" s="365">
        <f t="shared" si="24"/>
        <v>7.5087798820773068</v>
      </c>
      <c r="AI35" s="365">
        <f t="shared" si="24"/>
        <v>7.6997926658458677</v>
      </c>
      <c r="AJ35" s="365">
        <f t="shared" si="24"/>
        <v>7.8889422372182008</v>
      </c>
      <c r="AK35" s="365">
        <f t="shared" si="24"/>
        <v>8.0889936551899133</v>
      </c>
      <c r="AL35" s="365">
        <f t="shared" si="24"/>
        <v>8.2987523945473356</v>
      </c>
      <c r="AM35" s="365">
        <f t="shared" si="24"/>
        <v>9.8106396687268536</v>
      </c>
      <c r="AN35" s="365">
        <f t="shared" si="24"/>
        <v>15.101060915956571</v>
      </c>
      <c r="AO35" s="365">
        <f t="shared" si="24"/>
        <v>21.273613775190583</v>
      </c>
      <c r="AP35" s="365">
        <f t="shared" si="24"/>
        <v>28.07592229659986</v>
      </c>
    </row>
    <row r="36" spans="1:42" s="365" customFormat="1">
      <c r="A36" s="57" t="str">
        <f t="shared" si="23"/>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5">
        <f t="shared" ref="S36" si="25">R36*S17/R17</f>
        <v>0</v>
      </c>
      <c r="T36" s="365">
        <f t="shared" ref="T36" si="26">S36*T17/S17</f>
        <v>0</v>
      </c>
      <c r="U36" s="365">
        <f t="shared" ref="U36" si="27">T36*U17/T17</f>
        <v>0</v>
      </c>
      <c r="V36" s="365">
        <f t="shared" ref="V36" si="28">U36*V17/U17</f>
        <v>0</v>
      </c>
      <c r="W36" s="365">
        <f t="shared" ref="W36" si="29">V36*W17/V17</f>
        <v>0</v>
      </c>
      <c r="X36" s="365">
        <f t="shared" ref="X36" si="30">W36*X17/W17</f>
        <v>0</v>
      </c>
      <c r="Y36" s="365">
        <f t="shared" ref="Y36" si="31">X36*Y17/X17</f>
        <v>0</v>
      </c>
      <c r="Z36" s="365">
        <f t="shared" ref="Z36" si="32">Y36*Z17/Y17</f>
        <v>0</v>
      </c>
      <c r="AA36" s="365">
        <f t="shared" ref="AA36" si="33">Z36*AA17/Z17</f>
        <v>0</v>
      </c>
      <c r="AB36" s="365">
        <f t="shared" ref="AB36" si="34">AA36*AB17/AA17</f>
        <v>0</v>
      </c>
      <c r="AC36" s="365">
        <f t="shared" ref="AC36" si="35">AB36*AC17/AB17</f>
        <v>0</v>
      </c>
      <c r="AD36" s="365">
        <f t="shared" ref="AD36" si="36">AC36*AD17/AC17</f>
        <v>0</v>
      </c>
      <c r="AE36" s="365">
        <f t="shared" ref="AE36" si="37">AD36*AE17/AD17</f>
        <v>0</v>
      </c>
      <c r="AF36" s="365">
        <f t="shared" ref="AF36" si="38">AE36*AF17/AE17</f>
        <v>0</v>
      </c>
      <c r="AG36" s="365">
        <f t="shared" ref="AG36" si="39">AF36*AG17/AF17</f>
        <v>0</v>
      </c>
      <c r="AH36" s="365">
        <f t="shared" ref="AH36" si="40">AG36*AH17/AG17</f>
        <v>0</v>
      </c>
      <c r="AI36" s="365">
        <f t="shared" ref="AI36" si="41">AH36*AI17/AH17</f>
        <v>0</v>
      </c>
      <c r="AJ36" s="365">
        <f t="shared" ref="AJ36" si="42">AI36*AJ17/AI17</f>
        <v>0</v>
      </c>
      <c r="AK36" s="365">
        <f t="shared" ref="AK36" si="43">AJ36*AK17/AJ17</f>
        <v>0</v>
      </c>
      <c r="AL36" s="365">
        <f t="shared" ref="AL36" si="44">AK36*AL17/AK17</f>
        <v>0</v>
      </c>
      <c r="AM36" s="365">
        <f t="shared" ref="AM36" si="45">AL36*AM17/AL17</f>
        <v>0</v>
      </c>
      <c r="AN36" s="365">
        <f t="shared" ref="AN36" si="46">AM36*AN17/AM17</f>
        <v>0</v>
      </c>
      <c r="AO36" s="365">
        <f t="shared" ref="AO36" si="47">AN36*AO17/AN17</f>
        <v>0</v>
      </c>
      <c r="AP36" s="365">
        <f t="shared" ref="AP36" si="48">AO36*AP17/AO17</f>
        <v>0</v>
      </c>
    </row>
    <row r="37" spans="1:42">
      <c r="A37" s="57" t="str">
        <f t="shared" ref="A37:A44" si="49">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50">O37*P18/O18</f>
        <v>14.950029598277064</v>
      </c>
      <c r="Q37" s="185">
        <f t="shared" si="50"/>
        <v>14.933982218184843</v>
      </c>
      <c r="R37" s="185">
        <f t="shared" si="50"/>
        <v>13.942901152088631</v>
      </c>
      <c r="S37" s="185">
        <f t="shared" ref="S37:AP37" si="51">R37*S18/R18</f>
        <v>14.366920032904426</v>
      </c>
      <c r="T37" s="185">
        <f t="shared" si="51"/>
        <v>14.659491667278957</v>
      </c>
      <c r="U37" s="185">
        <f t="shared" si="51"/>
        <v>14.979088753784293</v>
      </c>
      <c r="V37" s="185">
        <f t="shared" si="51"/>
        <v>15.31685774916685</v>
      </c>
      <c r="W37" s="185">
        <f t="shared" si="51"/>
        <v>15.672247213971659</v>
      </c>
      <c r="X37" s="185">
        <f t="shared" si="51"/>
        <v>16.005876621521644</v>
      </c>
      <c r="Y37" s="185">
        <f t="shared" si="51"/>
        <v>16.336601293705957</v>
      </c>
      <c r="Z37" s="185">
        <f t="shared" si="51"/>
        <v>16.806615790600365</v>
      </c>
      <c r="AA37" s="185">
        <f t="shared" si="51"/>
        <v>17.198178774183958</v>
      </c>
      <c r="AB37" s="185">
        <f t="shared" si="51"/>
        <v>17.583661617759311</v>
      </c>
      <c r="AC37" s="185">
        <f t="shared" si="51"/>
        <v>17.964370221064602</v>
      </c>
      <c r="AD37" s="185">
        <f t="shared" si="51"/>
        <v>18.396557365797896</v>
      </c>
      <c r="AE37" s="185">
        <f t="shared" si="51"/>
        <v>18.902131761219934</v>
      </c>
      <c r="AF37" s="185">
        <f t="shared" si="51"/>
        <v>19.437958304419531</v>
      </c>
      <c r="AG37" s="185">
        <f t="shared" si="51"/>
        <v>20.036592797772641</v>
      </c>
      <c r="AH37" s="185">
        <f t="shared" si="51"/>
        <v>20.584021744162662</v>
      </c>
      <c r="AI37" s="185">
        <f t="shared" si="51"/>
        <v>21.047390847555086</v>
      </c>
      <c r="AJ37" s="185">
        <f t="shared" si="51"/>
        <v>21.491546157739894</v>
      </c>
      <c r="AK37" s="185">
        <f t="shared" si="51"/>
        <v>21.97942732772929</v>
      </c>
      <c r="AL37" s="185">
        <f t="shared" si="51"/>
        <v>22.478968284051771</v>
      </c>
      <c r="AM37" s="185">
        <f t="shared" si="51"/>
        <v>24.752123550122825</v>
      </c>
      <c r="AN37" s="185">
        <f t="shared" si="51"/>
        <v>26.050366249256864</v>
      </c>
      <c r="AO37" s="185">
        <f t="shared" si="51"/>
        <v>29.784249642284838</v>
      </c>
      <c r="AP37" s="185">
        <f t="shared" si="51"/>
        <v>33.3556476074899</v>
      </c>
    </row>
    <row r="38" spans="1:42">
      <c r="A38" s="57" t="str">
        <f t="shared" si="49"/>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50"/>
        <v>1.3766741334629091</v>
      </c>
      <c r="Q38" s="185">
        <f t="shared" si="50"/>
        <v>1.3751964097609202</v>
      </c>
      <c r="R38" s="185">
        <f t="shared" si="50"/>
        <v>1.2839326661749715</v>
      </c>
      <c r="S38" s="185">
        <f t="shared" ref="S38:AP38" si="52">R38*S19/R19</f>
        <v>1.3229784634746817</v>
      </c>
      <c r="T38" s="185">
        <f t="shared" si="52"/>
        <v>1.3499199353012528</v>
      </c>
      <c r="U38" s="185">
        <f t="shared" si="52"/>
        <v>1.3793500470765974</v>
      </c>
      <c r="V38" s="185">
        <f t="shared" si="52"/>
        <v>1.4104535198805914</v>
      </c>
      <c r="W38" s="185">
        <f t="shared" si="52"/>
        <v>1.4431795743867573</v>
      </c>
      <c r="X38" s="185">
        <f t="shared" si="52"/>
        <v>1.4739018530630181</v>
      </c>
      <c r="Y38" s="185">
        <f t="shared" si="52"/>
        <v>1.5043566490553029</v>
      </c>
      <c r="Z38" s="185">
        <f t="shared" si="52"/>
        <v>1.5476379546857399</v>
      </c>
      <c r="AA38" s="185">
        <f t="shared" si="52"/>
        <v>1.5836950492605371</v>
      </c>
      <c r="AB38" s="185">
        <f t="shared" si="52"/>
        <v>1.6191922538751069</v>
      </c>
      <c r="AC38" s="185">
        <f t="shared" si="52"/>
        <v>1.6542498223643083</v>
      </c>
      <c r="AD38" s="185">
        <f t="shared" si="52"/>
        <v>1.6940477946063224</v>
      </c>
      <c r="AE38" s="185">
        <f t="shared" si="52"/>
        <v>1.7406036350575602</v>
      </c>
      <c r="AF38" s="185">
        <f t="shared" si="52"/>
        <v>1.7899452458681999</v>
      </c>
      <c r="AG38" s="185">
        <f t="shared" si="52"/>
        <v>1.8450705295327134</v>
      </c>
      <c r="AH38" s="185">
        <f t="shared" si="52"/>
        <v>1.8954805481517303</v>
      </c>
      <c r="AI38" s="185">
        <f t="shared" si="52"/>
        <v>1.9381499124290935</v>
      </c>
      <c r="AJ38" s="185">
        <f t="shared" si="52"/>
        <v>1.9790499737133929</v>
      </c>
      <c r="AK38" s="185">
        <f t="shared" si="52"/>
        <v>2.0239765327220405</v>
      </c>
      <c r="AL38" s="185">
        <f t="shared" si="52"/>
        <v>2.0699767836682819</v>
      </c>
      <c r="AM38" s="185">
        <f t="shared" si="52"/>
        <v>2.2793003863791199</v>
      </c>
      <c r="AN38" s="185">
        <f t="shared" si="52"/>
        <v>2.3988491224606108</v>
      </c>
      <c r="AO38" s="185">
        <f t="shared" si="52"/>
        <v>2.7426839390245017</v>
      </c>
      <c r="AP38" s="185">
        <f t="shared" si="52"/>
        <v>3.0715562778168275</v>
      </c>
    </row>
    <row r="39" spans="1:42">
      <c r="A39" s="57" t="str">
        <f t="shared" si="49"/>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50"/>
        <v>1.1774046535099847</v>
      </c>
      <c r="Q39" s="185">
        <f t="shared" si="50"/>
        <v>1.1761408259119843</v>
      </c>
      <c r="R39" s="185">
        <f t="shared" si="50"/>
        <v>1.098087237351745</v>
      </c>
      <c r="S39" s="185">
        <f t="shared" ref="S39:AP39" si="53">R39*S20/R20</f>
        <v>1.1314812718027636</v>
      </c>
      <c r="T39" s="185">
        <f t="shared" si="53"/>
        <v>1.1545230458362608</v>
      </c>
      <c r="U39" s="185">
        <f t="shared" si="53"/>
        <v>1.1796932365991597</v>
      </c>
      <c r="V39" s="185">
        <f t="shared" si="53"/>
        <v>1.2062945743664539</v>
      </c>
      <c r="W39" s="185">
        <f t="shared" si="53"/>
        <v>1.234283629967911</v>
      </c>
      <c r="X39" s="185">
        <f t="shared" si="53"/>
        <v>1.2605589503219525</v>
      </c>
      <c r="Y39" s="185">
        <f t="shared" si="53"/>
        <v>1.2866055053137402</v>
      </c>
      <c r="Z39" s="185">
        <f t="shared" si="53"/>
        <v>1.3236219708814341</v>
      </c>
      <c r="AA39" s="185">
        <f t="shared" si="53"/>
        <v>1.3544599084241602</v>
      </c>
      <c r="AB39" s="185">
        <f t="shared" si="53"/>
        <v>1.3848189984105899</v>
      </c>
      <c r="AC39" s="185">
        <f t="shared" si="53"/>
        <v>1.4148020882912009</v>
      </c>
      <c r="AD39" s="185">
        <f t="shared" si="53"/>
        <v>1.4488394226022192</v>
      </c>
      <c r="AE39" s="185">
        <f t="shared" si="53"/>
        <v>1.4886564438296561</v>
      </c>
      <c r="AF39" s="185">
        <f t="shared" si="53"/>
        <v>1.5308560034552827</v>
      </c>
      <c r="AG39" s="185">
        <f t="shared" si="53"/>
        <v>1.5780020665177112</v>
      </c>
      <c r="AH39" s="185">
        <f t="shared" si="53"/>
        <v>1.6211153851040481</v>
      </c>
      <c r="AI39" s="185">
        <f t="shared" si="53"/>
        <v>1.6576084860066618</v>
      </c>
      <c r="AJ39" s="185">
        <f t="shared" si="53"/>
        <v>1.6925883852540207</v>
      </c>
      <c r="AK39" s="185">
        <f t="shared" si="53"/>
        <v>1.7310119586743442</v>
      </c>
      <c r="AL39" s="185">
        <f t="shared" si="53"/>
        <v>1.7703538103226313</v>
      </c>
      <c r="AM39" s="185">
        <f t="shared" si="53"/>
        <v>1.9493784450786211</v>
      </c>
      <c r="AN39" s="185">
        <f t="shared" si="53"/>
        <v>2.0516228577266031</v>
      </c>
      <c r="AO39" s="185">
        <f t="shared" si="53"/>
        <v>2.3456886088152462</v>
      </c>
      <c r="AP39" s="185">
        <f t="shared" si="53"/>
        <v>2.6269576562192154</v>
      </c>
    </row>
    <row r="40" spans="1:42">
      <c r="A40" s="57" t="str">
        <f t="shared" si="49"/>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50"/>
        <v>9.7349446433321738</v>
      </c>
      <c r="Q40" s="185">
        <f t="shared" si="50"/>
        <v>9.7244951418217358</v>
      </c>
      <c r="R40" s="185">
        <f t="shared" si="50"/>
        <v>9.0791372679742359</v>
      </c>
      <c r="S40" s="185">
        <f t="shared" ref="S40:AP40" si="54">R40*S21/R21</f>
        <v>9.3552437669837847</v>
      </c>
      <c r="T40" s="185">
        <f t="shared" si="54"/>
        <v>9.5457563439738351</v>
      </c>
      <c r="U40" s="185">
        <f t="shared" si="54"/>
        <v>9.7538669650831249</v>
      </c>
      <c r="V40" s="185">
        <f t="shared" si="54"/>
        <v>9.9738105077141093</v>
      </c>
      <c r="W40" s="185">
        <f t="shared" si="54"/>
        <v>10.20522789347614</v>
      </c>
      <c r="X40" s="185">
        <f t="shared" si="54"/>
        <v>10.4224758790093</v>
      </c>
      <c r="Y40" s="185">
        <f t="shared" si="54"/>
        <v>10.637832400863246</v>
      </c>
      <c r="Z40" s="185">
        <f t="shared" si="54"/>
        <v>10.94388966173703</v>
      </c>
      <c r="AA40" s="185">
        <f t="shared" si="54"/>
        <v>11.198861997711772</v>
      </c>
      <c r="AB40" s="185">
        <f t="shared" si="54"/>
        <v>11.449875155812329</v>
      </c>
      <c r="AC40" s="185">
        <f t="shared" si="54"/>
        <v>11.697779492994675</v>
      </c>
      <c r="AD40" s="185">
        <f t="shared" si="54"/>
        <v>11.979204884287766</v>
      </c>
      <c r="AE40" s="185">
        <f t="shared" si="54"/>
        <v>12.308417526989619</v>
      </c>
      <c r="AF40" s="185">
        <f t="shared" si="54"/>
        <v>12.657329326941992</v>
      </c>
      <c r="AG40" s="185">
        <f t="shared" si="54"/>
        <v>13.04713950197023</v>
      </c>
      <c r="AH40" s="185">
        <f t="shared" si="54"/>
        <v>13.403606387485874</v>
      </c>
      <c r="AI40" s="185">
        <f t="shared" si="54"/>
        <v>13.705336396868303</v>
      </c>
      <c r="AJ40" s="185">
        <f t="shared" si="54"/>
        <v>13.994555045518299</v>
      </c>
      <c r="AK40" s="185">
        <f t="shared" si="54"/>
        <v>14.312246468879644</v>
      </c>
      <c r="AL40" s="185">
        <f t="shared" si="54"/>
        <v>14.637530343731438</v>
      </c>
      <c r="AM40" s="185">
        <f t="shared" si="54"/>
        <v>16.117730803230931</v>
      </c>
      <c r="AN40" s="185">
        <f t="shared" si="54"/>
        <v>16.963101758960448</v>
      </c>
      <c r="AO40" s="185">
        <f t="shared" si="54"/>
        <v>19.394478091484483</v>
      </c>
      <c r="AP40" s="185">
        <f t="shared" si="54"/>
        <v>21.720049506713472</v>
      </c>
    </row>
    <row r="41" spans="1:42">
      <c r="A41" s="57" t="str">
        <f t="shared" si="49"/>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50"/>
        <v>0</v>
      </c>
      <c r="Q41" s="185">
        <f t="shared" si="50"/>
        <v>0</v>
      </c>
      <c r="R41" s="185">
        <f t="shared" si="50"/>
        <v>0</v>
      </c>
      <c r="S41" s="185">
        <f t="shared" ref="S41:AP41" si="55">R41*S22/R22</f>
        <v>0</v>
      </c>
      <c r="T41" s="185">
        <f t="shared" si="55"/>
        <v>0</v>
      </c>
      <c r="U41" s="185">
        <f t="shared" si="55"/>
        <v>0</v>
      </c>
      <c r="V41" s="185">
        <f t="shared" si="55"/>
        <v>0</v>
      </c>
      <c r="W41" s="185">
        <f t="shared" si="55"/>
        <v>0</v>
      </c>
      <c r="X41" s="185">
        <f t="shared" si="55"/>
        <v>0</v>
      </c>
      <c r="Y41" s="185">
        <f t="shared" si="55"/>
        <v>0</v>
      </c>
      <c r="Z41" s="185">
        <f t="shared" si="55"/>
        <v>0</v>
      </c>
      <c r="AA41" s="185">
        <f t="shared" si="55"/>
        <v>0</v>
      </c>
      <c r="AB41" s="185">
        <f t="shared" si="55"/>
        <v>0</v>
      </c>
      <c r="AC41" s="185">
        <f t="shared" si="55"/>
        <v>0</v>
      </c>
      <c r="AD41" s="185">
        <f t="shared" si="55"/>
        <v>0</v>
      </c>
      <c r="AE41" s="185">
        <f t="shared" si="55"/>
        <v>0</v>
      </c>
      <c r="AF41" s="185">
        <f t="shared" si="55"/>
        <v>0</v>
      </c>
      <c r="AG41" s="185">
        <f t="shared" si="55"/>
        <v>0</v>
      </c>
      <c r="AH41" s="185">
        <f t="shared" si="55"/>
        <v>0</v>
      </c>
      <c r="AI41" s="185">
        <f t="shared" si="55"/>
        <v>0</v>
      </c>
      <c r="AJ41" s="185">
        <f t="shared" si="55"/>
        <v>0</v>
      </c>
      <c r="AK41" s="185">
        <f t="shared" si="55"/>
        <v>0</v>
      </c>
      <c r="AL41" s="185">
        <f t="shared" si="55"/>
        <v>0</v>
      </c>
      <c r="AM41" s="185">
        <f t="shared" si="55"/>
        <v>0</v>
      </c>
      <c r="AN41" s="185">
        <f t="shared" si="55"/>
        <v>0</v>
      </c>
      <c r="AO41" s="185">
        <f t="shared" si="55"/>
        <v>0</v>
      </c>
      <c r="AP41" s="185">
        <f t="shared" si="55"/>
        <v>0</v>
      </c>
    </row>
    <row r="42" spans="1:42">
      <c r="A42" s="57" t="str">
        <f t="shared" si="49"/>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50"/>
        <v>2.2166294765726118</v>
      </c>
      <c r="Q42" s="185">
        <f t="shared" si="50"/>
        <v>2.2151621827595136</v>
      </c>
      <c r="R42" s="185">
        <f t="shared" si="50"/>
        <v>2.1156043318489735</v>
      </c>
      <c r="S42" s="185">
        <f t="shared" ref="S42:AP42" si="56">R42*S23/R23</f>
        <v>2.1893229869186976</v>
      </c>
      <c r="T42" s="185">
        <f t="shared" si="56"/>
        <v>2.2304907662816524</v>
      </c>
      <c r="U42" s="185">
        <f t="shared" si="56"/>
        <v>2.288733490138068</v>
      </c>
      <c r="V42" s="185">
        <f t="shared" si="56"/>
        <v>2.3416525603502736</v>
      </c>
      <c r="W42" s="185">
        <f t="shared" si="56"/>
        <v>2.3964953482932931</v>
      </c>
      <c r="X42" s="185">
        <f t="shared" si="56"/>
        <v>2.4278334705308122</v>
      </c>
      <c r="Y42" s="185">
        <f t="shared" si="56"/>
        <v>2.4708864300143105</v>
      </c>
      <c r="Z42" s="185">
        <f t="shared" si="56"/>
        <v>2.5208972465934556</v>
      </c>
      <c r="AA42" s="185">
        <f t="shared" si="56"/>
        <v>2.5570646792461083</v>
      </c>
      <c r="AB42" s="185">
        <f t="shared" si="56"/>
        <v>2.598708448162526</v>
      </c>
      <c r="AC42" s="185">
        <f t="shared" si="56"/>
        <v>2.6697149198616676</v>
      </c>
      <c r="AD42" s="185">
        <f t="shared" si="56"/>
        <v>2.7258412552126909</v>
      </c>
      <c r="AE42" s="185">
        <f t="shared" si="56"/>
        <v>2.7928134412009213</v>
      </c>
      <c r="AF42" s="185">
        <f t="shared" si="56"/>
        <v>2.8650253692160272</v>
      </c>
      <c r="AG42" s="185">
        <f t="shared" si="56"/>
        <v>2.9392052634535832</v>
      </c>
      <c r="AH42" s="185">
        <f t="shared" si="56"/>
        <v>3.0067593216499655</v>
      </c>
      <c r="AI42" s="185">
        <f t="shared" si="56"/>
        <v>3.0653448943106434</v>
      </c>
      <c r="AJ42" s="185">
        <f t="shared" si="56"/>
        <v>3.1278493723322303</v>
      </c>
      <c r="AK42" s="185">
        <f t="shared" si="56"/>
        <v>3.1877759136792942</v>
      </c>
      <c r="AL42" s="185">
        <f t="shared" si="56"/>
        <v>3.2594912564767937</v>
      </c>
      <c r="AM42" s="185">
        <f t="shared" si="56"/>
        <v>3.5646719220099303</v>
      </c>
      <c r="AN42" s="185">
        <f t="shared" si="56"/>
        <v>3.7418853420989806</v>
      </c>
      <c r="AO42" s="185">
        <f t="shared" si="56"/>
        <v>4.2456073019618428</v>
      </c>
      <c r="AP42" s="185">
        <f t="shared" si="56"/>
        <v>4.7280013875840439</v>
      </c>
    </row>
    <row r="43" spans="1:42">
      <c r="A43" s="57" t="str">
        <f t="shared" si="49"/>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50"/>
        <v>0.6701634099316971</v>
      </c>
      <c r="Q43" s="185">
        <f t="shared" si="50"/>
        <v>0.66971979649266711</v>
      </c>
      <c r="R43" s="185">
        <f t="shared" si="50"/>
        <v>0.63962003035816517</v>
      </c>
      <c r="S43" s="185">
        <f t="shared" ref="S43:AP43" si="57">R43*S24/R24</f>
        <v>0.66190771793935432</v>
      </c>
      <c r="T43" s="185">
        <f t="shared" si="57"/>
        <v>0.67435415505876528</v>
      </c>
      <c r="U43" s="185">
        <f t="shared" si="57"/>
        <v>0.69196293579359425</v>
      </c>
      <c r="V43" s="185">
        <f t="shared" si="57"/>
        <v>0.7079621927369163</v>
      </c>
      <c r="W43" s="185">
        <f t="shared" si="57"/>
        <v>0.72454305578439515</v>
      </c>
      <c r="X43" s="185">
        <f t="shared" si="57"/>
        <v>0.73401764911698286</v>
      </c>
      <c r="Y43" s="185">
        <f t="shared" si="57"/>
        <v>0.74703404109410532</v>
      </c>
      <c r="Z43" s="185">
        <f t="shared" si="57"/>
        <v>0.76215403283217908</v>
      </c>
      <c r="AA43" s="185">
        <f t="shared" si="57"/>
        <v>0.77308869297775029</v>
      </c>
      <c r="AB43" s="185">
        <f t="shared" si="57"/>
        <v>0.78567903812762452</v>
      </c>
      <c r="AC43" s="185">
        <f t="shared" si="57"/>
        <v>0.80714673929466552</v>
      </c>
      <c r="AD43" s="185">
        <f t="shared" si="57"/>
        <v>0.82411566291647487</v>
      </c>
      <c r="AE43" s="185">
        <f t="shared" si="57"/>
        <v>0.84436366061153845</v>
      </c>
      <c r="AF43" s="185">
        <f t="shared" si="57"/>
        <v>0.86619581272708868</v>
      </c>
      <c r="AG43" s="185">
        <f t="shared" si="57"/>
        <v>0.88862294878930503</v>
      </c>
      <c r="AH43" s="185">
        <f t="shared" si="57"/>
        <v>0.90904686648691335</v>
      </c>
      <c r="AI43" s="185">
        <f t="shared" si="57"/>
        <v>0.92675930221964964</v>
      </c>
      <c r="AJ43" s="185">
        <f t="shared" si="57"/>
        <v>0.94565655797198034</v>
      </c>
      <c r="AK43" s="185">
        <f t="shared" si="57"/>
        <v>0.96377441470853265</v>
      </c>
      <c r="AL43" s="185">
        <f t="shared" si="57"/>
        <v>0.98545643201523447</v>
      </c>
      <c r="AM43" s="185">
        <f t="shared" si="57"/>
        <v>1.0777230546603258</v>
      </c>
      <c r="AN43" s="185">
        <f t="shared" si="57"/>
        <v>1.1313007730601408</v>
      </c>
      <c r="AO43" s="185">
        <f t="shared" si="57"/>
        <v>1.2835932648125914</v>
      </c>
      <c r="AP43" s="185">
        <f t="shared" si="57"/>
        <v>1.429437605857502</v>
      </c>
    </row>
    <row r="44" spans="1:42">
      <c r="A44" s="57" t="str">
        <f t="shared" si="49"/>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50"/>
        <v>0</v>
      </c>
      <c r="Q44" s="185">
        <f t="shared" si="50"/>
        <v>0</v>
      </c>
      <c r="R44" s="185">
        <f t="shared" si="50"/>
        <v>0</v>
      </c>
      <c r="S44" s="185">
        <f t="shared" ref="S44:AP44" si="58">R44*S25/R25</f>
        <v>0</v>
      </c>
      <c r="T44" s="185">
        <f t="shared" si="58"/>
        <v>0</v>
      </c>
      <c r="U44" s="185">
        <f t="shared" si="58"/>
        <v>0</v>
      </c>
      <c r="V44" s="185">
        <f t="shared" si="58"/>
        <v>0</v>
      </c>
      <c r="W44" s="185">
        <f t="shared" si="58"/>
        <v>0</v>
      </c>
      <c r="X44" s="185">
        <f t="shared" si="58"/>
        <v>0</v>
      </c>
      <c r="Y44" s="185">
        <f t="shared" si="58"/>
        <v>0</v>
      </c>
      <c r="Z44" s="185">
        <f t="shared" si="58"/>
        <v>0</v>
      </c>
      <c r="AA44" s="185">
        <f t="shared" si="58"/>
        <v>0</v>
      </c>
      <c r="AB44" s="185">
        <f t="shared" si="58"/>
        <v>0</v>
      </c>
      <c r="AC44" s="185">
        <f t="shared" si="58"/>
        <v>0</v>
      </c>
      <c r="AD44" s="185">
        <f t="shared" si="58"/>
        <v>0</v>
      </c>
      <c r="AE44" s="185">
        <f t="shared" si="58"/>
        <v>0</v>
      </c>
      <c r="AF44" s="185">
        <f t="shared" si="58"/>
        <v>0</v>
      </c>
      <c r="AG44" s="185">
        <f t="shared" si="58"/>
        <v>0</v>
      </c>
      <c r="AH44" s="185">
        <f t="shared" si="58"/>
        <v>0</v>
      </c>
      <c r="AI44" s="185">
        <f t="shared" si="58"/>
        <v>0</v>
      </c>
      <c r="AJ44" s="185">
        <f t="shared" si="58"/>
        <v>0</v>
      </c>
      <c r="AK44" s="185">
        <f t="shared" si="58"/>
        <v>0</v>
      </c>
      <c r="AL44" s="185">
        <f t="shared" si="58"/>
        <v>0</v>
      </c>
      <c r="AM44" s="185">
        <f t="shared" si="58"/>
        <v>0</v>
      </c>
      <c r="AN44" s="185">
        <f t="shared" si="58"/>
        <v>0</v>
      </c>
      <c r="AO44" s="185">
        <f t="shared" si="58"/>
        <v>0</v>
      </c>
      <c r="AP44" s="185">
        <f t="shared" si="58"/>
        <v>0</v>
      </c>
    </row>
    <row r="45" spans="1:42">
      <c r="A45" s="185" t="s">
        <v>16</v>
      </c>
      <c r="B45" s="186"/>
      <c r="S45" s="213" t="s">
        <v>660</v>
      </c>
      <c r="X45" s="29">
        <v>2025</v>
      </c>
    </row>
    <row r="46" spans="1:42" ht="15.75" thickBot="1">
      <c r="A46" s="185" t="s">
        <v>16</v>
      </c>
      <c r="B46" s="14" t="s">
        <v>290</v>
      </c>
      <c r="C46" s="14"/>
      <c r="D46" s="185">
        <v>2010</v>
      </c>
      <c r="E46" s="185">
        <v>2020</v>
      </c>
      <c r="F46" s="185">
        <v>2030</v>
      </c>
      <c r="G46" s="185">
        <v>2050</v>
      </c>
      <c r="S46" s="213" t="s">
        <v>659</v>
      </c>
    </row>
    <row r="47" spans="1:42">
      <c r="A47" s="185" t="s">
        <v>16</v>
      </c>
      <c r="B47" s="186" t="str">
        <f t="shared" ref="B47:C53" si="59">B10</f>
        <v>MI</v>
      </c>
      <c r="C47" s="186" t="str">
        <f t="shared" si="59"/>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3">
        <v>1.0900000000000001</v>
      </c>
      <c r="T47" s="342">
        <f t="shared" ref="T47:AA47" si="60">IF(T$63=1,($AB47-$S47)/$AC$63+S47,$AB47)</f>
        <v>1.0846132399175183</v>
      </c>
      <c r="U47" s="342">
        <f t="shared" si="60"/>
        <v>1.0792264798350366</v>
      </c>
      <c r="V47" s="342">
        <f t="shared" si="60"/>
        <v>1.0738397197525549</v>
      </c>
      <c r="W47" s="342">
        <f t="shared" si="60"/>
        <v>1.0684529596700731</v>
      </c>
      <c r="X47" s="342">
        <f t="shared" si="60"/>
        <v>1.0684529596700734</v>
      </c>
      <c r="Y47" s="342">
        <f t="shared" si="60"/>
        <v>1.0684529596700734</v>
      </c>
      <c r="Z47" s="342">
        <f t="shared" si="60"/>
        <v>1.0684529596700734</v>
      </c>
      <c r="AA47" s="342">
        <f t="shared" si="60"/>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0" customFormat="1">
      <c r="A48" s="360" t="s">
        <v>16</v>
      </c>
      <c r="B48" s="186" t="str">
        <f t="shared" si="59"/>
        <v>PG</v>
      </c>
      <c r="C48" s="186" t="str">
        <f t="shared" si="59"/>
        <v>PGM</v>
      </c>
      <c r="D48" s="360">
        <v>1</v>
      </c>
      <c r="E48" s="360">
        <v>1</v>
      </c>
      <c r="F48" s="360">
        <v>1</v>
      </c>
      <c r="G48" s="360">
        <v>1</v>
      </c>
      <c r="J48" s="360" cm="1">
        <f t="array" ref="J48">IF(J$7=-1,K48,IF(J$7=99,I48,IF(J$7=0,INDEX($D48:$G48,0,J$5),(INDEX($D48:$G48,0,J$7+1)-INDEX($D48:$G48,0,J$7))/(INDEX($D$4:$G$4,0,J$7+1)-INDEX($D$4:$G$4,0,J$7))+I48)))</f>
        <v>1</v>
      </c>
      <c r="K48" s="360" cm="1">
        <f t="array" ref="K48">IF(K$7=-1,L48,IF(K$7=99,J48,IF(K$7=0,INDEX($D48:$G48,0,K$5),(INDEX($D48:$G48,0,K$7+1)-INDEX($D48:$G48,0,K$7))/(INDEX($D$4:$G$4,0,K$7+1)-INDEX($D$4:$G$4,0,K$7))+J48)))</f>
        <v>1</v>
      </c>
      <c r="L48" s="360" cm="1">
        <f t="array" ref="L48">IF(L$7=-1,M48,IF(L$7=99,K48,IF(L$7=0,INDEX($D48:$G48,0,L$5),(INDEX($D48:$G48,0,L$7+1)-INDEX($D48:$G48,0,L$7))/(INDEX($D$4:$G$4,0,L$7+1)-INDEX($D$4:$G$4,0,L$7))+K48)))</f>
        <v>1</v>
      </c>
      <c r="M48" s="360" cm="1">
        <f t="array" ref="M48">IF(M$7=-1,N48,IF(M$7=99,L48,IF(M$7=0,INDEX($D48:$G48,0,M$5),(INDEX($D48:$G48,0,M$7+1)-INDEX($D48:$G48,0,M$7))/(INDEX($D$4:$G$4,0,M$7+1)-INDEX($D$4:$G$4,0,M$7))+L48)))</f>
        <v>1</v>
      </c>
      <c r="N48" s="360" cm="1">
        <f t="array" ref="N48">IF(N$7=-1,O48,IF(N$7=99,M48,IF(N$7=0,INDEX($D48:$G48,0,N$5),(INDEX($D48:$G48,0,N$7+1)-INDEX($D48:$G48,0,N$7))/(INDEX($D$4:$G$4,0,N$7+1)-INDEX($D$4:$G$4,0,N$7))+M48)))</f>
        <v>1</v>
      </c>
      <c r="O48" s="360" cm="1">
        <f t="array" ref="O48">IF(O$7=-1,P48,IF(O$7=99,N48,IF(O$7=0,INDEX($D48:$G48,0,O$5),(INDEX($D48:$G48,0,O$7+1)-INDEX($D48:$G48,0,O$7))/(INDEX($D$4:$G$4,0,O$7+1)-INDEX($D$4:$G$4,0,O$7))+N48)))</f>
        <v>1</v>
      </c>
      <c r="P48" s="360" cm="1">
        <f t="array" ref="P48">IF(P$7=-1,Q48,IF(P$7=99,O48,IF(P$7=0,INDEX($D48:$G48,0,P$5),(INDEX($D48:$G48,0,P$7+1)-INDEX($D48:$G48,0,P$7))/(INDEX($D$4:$G$4,0,P$7+1)-INDEX($D$4:$G$4,0,P$7))+O48)))</f>
        <v>1</v>
      </c>
      <c r="Q48" s="360" cm="1">
        <f t="array" ref="Q48">IF(Q$7=-1,R48,IF(Q$7=99,P48,IF(Q$7=0,INDEX($D48:$G48,0,Q$5),(INDEX($D48:$G48,0,Q$7+1)-INDEX($D48:$G48,0,Q$7))/(INDEX($D$4:$G$4,0,Q$7+1)-INDEX($D$4:$G$4,0,Q$7))+P48)))</f>
        <v>1</v>
      </c>
      <c r="R48" s="360" cm="1">
        <f t="array" ref="R48">IF(R$7=-1,S48,IF(R$7=99,Q48,IF(R$7=0,INDEX($D48:$G48,0,R$5),(INDEX($D48:$G48,0,R$7+1)-INDEX($D48:$G48,0,R$7))/(INDEX($D$4:$G$4,0,R$7+1)-INDEX($D$4:$G$4,0,R$7))+Q48)))</f>
        <v>1</v>
      </c>
      <c r="S48" s="213">
        <v>1.07</v>
      </c>
      <c r="T48" s="342">
        <f t="shared" ref="T48" si="61">IF(T$63=1,($AB48-$S48)/$AC$63+S48,$AB48)</f>
        <v>1.0525</v>
      </c>
      <c r="U48" s="342">
        <f t="shared" ref="U48:AA48" si="62">IF(U$63=1,($AB48-$S48)/$AC$63+T48,$AB48)</f>
        <v>1.0349999999999999</v>
      </c>
      <c r="V48" s="342">
        <f t="shared" si="62"/>
        <v>1.0174999999999998</v>
      </c>
      <c r="W48" s="342">
        <f t="shared" si="62"/>
        <v>0.99999999999999978</v>
      </c>
      <c r="X48" s="342">
        <f t="shared" si="62"/>
        <v>1</v>
      </c>
      <c r="Y48" s="342">
        <f t="shared" si="62"/>
        <v>1</v>
      </c>
      <c r="Z48" s="342">
        <f t="shared" si="62"/>
        <v>1</v>
      </c>
      <c r="AA48" s="342">
        <f t="shared" si="62"/>
        <v>1</v>
      </c>
      <c r="AB48" s="360" cm="1">
        <f t="array" ref="AB48">IF(AB$7=-1,AC48,IF(AB$7=99,AA48,IF(AB$7=0,INDEX($D48:$G48,0,AB$5),(INDEX($D48:$G48,0,AB$7+1)-INDEX($D48:$G48,0,AB$7))/(INDEX($D$4:$G$4,0,AB$7+1)-INDEX($D$4:$G$4,0,AB$7))+AA48)))</f>
        <v>1</v>
      </c>
      <c r="AC48" s="360" cm="1">
        <f t="array" ref="AC48">IF(AC$7=-1,AD48,IF(AC$7=99,AB48,IF(AC$7=0,INDEX($D48:$G48,0,AC$5),(INDEX($D48:$G48,0,AC$7+1)-INDEX($D48:$G48,0,AC$7))/(INDEX($D$4:$G$4,0,AC$7+1)-INDEX($D$4:$G$4,0,AC$7))+AB48)))</f>
        <v>1</v>
      </c>
      <c r="AD48" s="360" cm="1">
        <f t="array" ref="AD48">IF(AD$7=-1,AE48,IF(AD$7=99,AC48,IF(AD$7=0,INDEX($D48:$G48,0,AD$5),(INDEX($D48:$G48,0,AD$7+1)-INDEX($D48:$G48,0,AD$7))/(INDEX($D$4:$G$4,0,AD$7+1)-INDEX($D$4:$G$4,0,AD$7))+AC48)))</f>
        <v>1</v>
      </c>
      <c r="AE48" s="360" cm="1">
        <f t="array" ref="AE48">IF(AE$7=-1,AF48,IF(AE$7=99,AD48,IF(AE$7=0,INDEX($D48:$G48,0,AE$5),(INDEX($D48:$G48,0,AE$7+1)-INDEX($D48:$G48,0,AE$7))/(INDEX($D$4:$G$4,0,AE$7+1)-INDEX($D$4:$G$4,0,AE$7))+AD48)))</f>
        <v>1</v>
      </c>
      <c r="AF48" s="360" cm="1">
        <f t="array" ref="AF48">IF(AF$7=-1,AG48,IF(AF$7=99,AE48,IF(AF$7=0,INDEX($D48:$G48,0,AF$5),(INDEX($D48:$G48,0,AF$7+1)-INDEX($D48:$G48,0,AF$7))/(INDEX($D$4:$G$4,0,AF$7+1)-INDEX($D$4:$G$4,0,AF$7))+AE48)))</f>
        <v>1</v>
      </c>
      <c r="AG48" s="360" cm="1">
        <f t="array" ref="AG48">IF(AG$7=-1,AH48,IF(AG$7=99,AF48,IF(AG$7=0,INDEX($D48:$G48,0,AG$5),(INDEX($D48:$G48,0,AG$7+1)-INDEX($D48:$G48,0,AG$7))/(INDEX($D$4:$G$4,0,AG$7+1)-INDEX($D$4:$G$4,0,AG$7))+AF48)))</f>
        <v>1</v>
      </c>
      <c r="AH48" s="360" cm="1">
        <f t="array" ref="AH48">IF(AH$7=-1,AI48,IF(AH$7=99,AG48,IF(AH$7=0,INDEX($D48:$G48,0,AH$5),(INDEX($D48:$G48,0,AH$7+1)-INDEX($D48:$G48,0,AH$7))/(INDEX($D$4:$G$4,0,AH$7+1)-INDEX($D$4:$G$4,0,AH$7))+AG48)))</f>
        <v>1</v>
      </c>
      <c r="AI48" s="360" cm="1">
        <f t="array" ref="AI48">IF(AI$7=-1,AJ48,IF(AI$7=99,AH48,IF(AI$7=0,INDEX($D48:$G48,0,AI$5),(INDEX($D48:$G48,0,AI$7+1)-INDEX($D48:$G48,0,AI$7))/(INDEX($D$4:$G$4,0,AI$7+1)-INDEX($D$4:$G$4,0,AI$7))+AH48)))</f>
        <v>1</v>
      </c>
      <c r="AJ48" s="360" cm="1">
        <f t="array" ref="AJ48">IF(AJ$7=-1,AK48,IF(AJ$7=99,AI48,IF(AJ$7=0,INDEX($D48:$G48,0,AJ$5),(INDEX($D48:$G48,0,AJ$7+1)-INDEX($D48:$G48,0,AJ$7))/(INDEX($D$4:$G$4,0,AJ$7+1)-INDEX($D$4:$G$4,0,AJ$7))+AI48)))</f>
        <v>1</v>
      </c>
      <c r="AK48" s="360" cm="1">
        <f t="array" ref="AK48">IF(AK$7=-1,AL48,IF(AK$7=99,AJ48,IF(AK$7=0,INDEX($D48:$G48,0,AK$5),(INDEX($D48:$G48,0,AK$7+1)-INDEX($D48:$G48,0,AK$7))/(INDEX($D$4:$G$4,0,AK$7+1)-INDEX($D$4:$G$4,0,AK$7))+AJ48)))</f>
        <v>1</v>
      </c>
      <c r="AL48" s="360" cm="1">
        <f t="array" ref="AL48">IF(AL$7=-1,AM48,IF(AL$7=99,AK48,IF(AL$7=0,INDEX($D48:$G48,0,AL$5),(INDEX($D48:$G48,0,AL$7+1)-INDEX($D48:$G48,0,AL$7))/(INDEX($D$4:$G$4,0,AL$7+1)-INDEX($D$4:$G$4,0,AL$7))+AK48)))</f>
        <v>1</v>
      </c>
      <c r="AM48" s="360" cm="1">
        <f t="array" ref="AM48">IF(AM$7=-1,AN48,IF(AM$7=99,AL48,IF(AM$7=0,INDEX($D48:$G48,0,AM$5),(INDEX($D48:$G48,0,AM$7+1)-INDEX($D48:$G48,0,AM$7))/(INDEX($D$4:$G$4,0,AM$7+1)-INDEX($D$4:$G$4,0,AM$7))+AL48)))</f>
        <v>1</v>
      </c>
      <c r="AN48" s="360" cm="1">
        <f t="array" ref="AN48">IF(AN$7=-1,AO48,IF(AN$7=99,AM48,IF(AN$7=0,INDEX($D48:$G48,0,AN$5),(INDEX($D48:$G48,0,AN$7+1)-INDEX($D48:$G48,0,AN$7))/(INDEX($D$4:$G$4,0,AN$7+1)-INDEX($D$4:$G$4,0,AN$7))+AM48)))</f>
        <v>1</v>
      </c>
      <c r="AO48" s="360" cm="1">
        <f t="array" ref="AO48">IF(AO$7=-1,AP48,IF(AO$7=99,AN48,IF(AO$7=0,INDEX($D48:$G48,0,AO$5),(INDEX($D48:$G48,0,AO$7+1)-INDEX($D48:$G48,0,AO$7))/(INDEX($D$4:$G$4,0,AO$7+1)-INDEX($D$4:$G$4,0,AO$7))+AN48)))</f>
        <v>1</v>
      </c>
      <c r="AP48" s="360" cm="1">
        <f t="array" ref="AP48">IF(AP$7=-1,AQ48,IF(AP$7=99,AO48,IF(AP$7=0,INDEX($D48:$G48,0,AP$5),(INDEX($D48:$G48,0,AP$7+1)-INDEX($D48:$G48,0,AP$7))/(INDEX($D$4:$G$4,0,AP$7+1)-INDEX($D$4:$G$4,0,AP$7))+AO48)))</f>
        <v>1</v>
      </c>
    </row>
    <row r="49" spans="1:42">
      <c r="A49" s="185" t="s">
        <v>16</v>
      </c>
      <c r="B49" s="186" t="str">
        <f t="shared" si="59"/>
        <v>FAC</v>
      </c>
      <c r="C49" s="186" t="str">
        <f t="shared" si="59"/>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3">
        <v>1.07</v>
      </c>
      <c r="T49" s="342">
        <f t="shared" ref="T49:AA49" si="63">IF(T$63=1,($AB49-$S49)/$AC$63+S49,$AB49)</f>
        <v>1.0525</v>
      </c>
      <c r="U49" s="342">
        <f t="shared" si="63"/>
        <v>1.0349999999999999</v>
      </c>
      <c r="V49" s="342">
        <f t="shared" si="63"/>
        <v>1.0174999999999998</v>
      </c>
      <c r="W49" s="342">
        <f t="shared" si="63"/>
        <v>0.99999999999999978</v>
      </c>
      <c r="X49" s="342">
        <f t="shared" si="63"/>
        <v>1</v>
      </c>
      <c r="Y49" s="342">
        <f t="shared" si="63"/>
        <v>1</v>
      </c>
      <c r="Z49" s="342">
        <f t="shared" si="63"/>
        <v>1</v>
      </c>
      <c r="AA49" s="342">
        <f t="shared" si="63"/>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3" customFormat="1">
      <c r="A50" s="363" t="s">
        <v>16</v>
      </c>
      <c r="B50" s="186" t="str">
        <f t="shared" si="59"/>
        <v>FAM</v>
      </c>
      <c r="C50" s="186" t="str">
        <f t="shared" si="59"/>
        <v>FerroManganese</v>
      </c>
      <c r="D50" s="363">
        <v>1</v>
      </c>
      <c r="E50" s="363">
        <v>1</v>
      </c>
      <c r="F50" s="363">
        <v>1</v>
      </c>
      <c r="G50" s="363">
        <v>1</v>
      </c>
      <c r="J50" s="363" cm="1">
        <f t="array" ref="J50">IF(J$7=-1,K50,IF(J$7=99,I50,IF(J$7=0,INDEX($D50:$G50,0,J$5),(INDEX($D50:$G50,0,J$7+1)-INDEX($D50:$G50,0,J$7))/(INDEX($D$4:$G$4,0,J$7+1)-INDEX($D$4:$G$4,0,J$7))+I50)))</f>
        <v>1</v>
      </c>
      <c r="K50" s="363" cm="1">
        <f t="array" ref="K50">IF(K$7=-1,L50,IF(K$7=99,J50,IF(K$7=0,INDEX($D50:$G50,0,K$5),(INDEX($D50:$G50,0,K$7+1)-INDEX($D50:$G50,0,K$7))/(INDEX($D$4:$G$4,0,K$7+1)-INDEX($D$4:$G$4,0,K$7))+J50)))</f>
        <v>1</v>
      </c>
      <c r="L50" s="363" cm="1">
        <f t="array" ref="L50">IF(L$7=-1,M50,IF(L$7=99,K50,IF(L$7=0,INDEX($D50:$G50,0,L$5),(INDEX($D50:$G50,0,L$7+1)-INDEX($D50:$G50,0,L$7))/(INDEX($D$4:$G$4,0,L$7+1)-INDEX($D$4:$G$4,0,L$7))+K50)))</f>
        <v>1</v>
      </c>
      <c r="M50" s="363" cm="1">
        <f t="array" ref="M50">IF(M$7=-1,N50,IF(M$7=99,L50,IF(M$7=0,INDEX($D50:$G50,0,M$5),(INDEX($D50:$G50,0,M$7+1)-INDEX($D50:$G50,0,M$7))/(INDEX($D$4:$G$4,0,M$7+1)-INDEX($D$4:$G$4,0,M$7))+L50)))</f>
        <v>1</v>
      </c>
      <c r="N50" s="363" cm="1">
        <f t="array" ref="N50">IF(N$7=-1,O50,IF(N$7=99,M50,IF(N$7=0,INDEX($D50:$G50,0,N$5),(INDEX($D50:$G50,0,N$7+1)-INDEX($D50:$G50,0,N$7))/(INDEX($D$4:$G$4,0,N$7+1)-INDEX($D$4:$G$4,0,N$7))+M50)))</f>
        <v>1</v>
      </c>
      <c r="O50" s="363" cm="1">
        <f t="array" ref="O50">IF(O$7=-1,P50,IF(O$7=99,N50,IF(O$7=0,INDEX($D50:$G50,0,O$5),(INDEX($D50:$G50,0,O$7+1)-INDEX($D50:$G50,0,O$7))/(INDEX($D$4:$G$4,0,O$7+1)-INDEX($D$4:$G$4,0,O$7))+N50)))</f>
        <v>1</v>
      </c>
      <c r="P50" s="363" cm="1">
        <f t="array" ref="P50">IF(P$7=-1,Q50,IF(P$7=99,O50,IF(P$7=0,INDEX($D50:$G50,0,P$5),(INDEX($D50:$G50,0,P$7+1)-INDEX($D50:$G50,0,P$7))/(INDEX($D$4:$G$4,0,P$7+1)-INDEX($D$4:$G$4,0,P$7))+O50)))</f>
        <v>1</v>
      </c>
      <c r="Q50" s="363" cm="1">
        <f t="array" ref="Q50">IF(Q$7=-1,R50,IF(Q$7=99,P50,IF(Q$7=0,INDEX($D50:$G50,0,Q$5),(INDEX($D50:$G50,0,Q$7+1)-INDEX($D50:$G50,0,Q$7))/(INDEX($D$4:$G$4,0,Q$7+1)-INDEX($D$4:$G$4,0,Q$7))+P50)))</f>
        <v>1</v>
      </c>
      <c r="R50" s="363" cm="1">
        <f t="array" ref="R50">IF(R$7=-1,S50,IF(R$7=99,Q50,IF(R$7=0,INDEX($D50:$G50,0,R$5),(INDEX($D50:$G50,0,R$7+1)-INDEX($D50:$G50,0,R$7))/(INDEX($D$4:$G$4,0,R$7+1)-INDEX($D$4:$G$4,0,R$7))+Q50)))</f>
        <v>1</v>
      </c>
      <c r="S50" s="213">
        <v>1.07</v>
      </c>
      <c r="T50" s="342">
        <f t="shared" ref="T50" si="64">IF(T$63=1,($AB50-$S50)/$AC$63+S50,$AB50)</f>
        <v>1.0525</v>
      </c>
      <c r="U50" s="342">
        <f t="shared" ref="U50" si="65">IF(U$63=1,($AB50-$S50)/$AC$63+T50,$AB50)</f>
        <v>1.0349999999999999</v>
      </c>
      <c r="V50" s="342">
        <f t="shared" ref="V50" si="66">IF(V$63=1,($AB50-$S50)/$AC$63+U50,$AB50)</f>
        <v>1.0174999999999998</v>
      </c>
      <c r="W50" s="342">
        <f t="shared" ref="W50" si="67">IF(W$63=1,($AB50-$S50)/$AC$63+V50,$AB50)</f>
        <v>0.99999999999999978</v>
      </c>
      <c r="X50" s="342">
        <f t="shared" ref="X50" si="68">IF(X$63=1,($AB50-$S50)/$AC$63+W50,$AB50)</f>
        <v>1</v>
      </c>
      <c r="Y50" s="342">
        <f t="shared" ref="Y50" si="69">IF(Y$63=1,($AB50-$S50)/$AC$63+X50,$AB50)</f>
        <v>1</v>
      </c>
      <c r="Z50" s="342">
        <f t="shared" ref="Z50" si="70">IF(Z$63=1,($AB50-$S50)/$AC$63+Y50,$AB50)</f>
        <v>1</v>
      </c>
      <c r="AA50" s="342">
        <f t="shared" ref="AA50" si="71">IF(AA$63=1,($AB50-$S50)/$AC$63+Z50,$AB50)</f>
        <v>1</v>
      </c>
      <c r="AB50" s="363" cm="1">
        <f t="array" ref="AB50">IF(AB$7=-1,AC50,IF(AB$7=99,AA50,IF(AB$7=0,INDEX($D50:$G50,0,AB$5),(INDEX($D50:$G50,0,AB$7+1)-INDEX($D50:$G50,0,AB$7))/(INDEX($D$4:$G$4,0,AB$7+1)-INDEX($D$4:$G$4,0,AB$7))+AA50)))</f>
        <v>1</v>
      </c>
      <c r="AC50" s="363" cm="1">
        <f t="array" ref="AC50">IF(AC$7=-1,AD50,IF(AC$7=99,AB50,IF(AC$7=0,INDEX($D50:$G50,0,AC$5),(INDEX($D50:$G50,0,AC$7+1)-INDEX($D50:$G50,0,AC$7))/(INDEX($D$4:$G$4,0,AC$7+1)-INDEX($D$4:$G$4,0,AC$7))+AB50)))</f>
        <v>1</v>
      </c>
      <c r="AD50" s="363" cm="1">
        <f t="array" ref="AD50">IF(AD$7=-1,AE50,IF(AD$7=99,AC50,IF(AD$7=0,INDEX($D50:$G50,0,AD$5),(INDEX($D50:$G50,0,AD$7+1)-INDEX($D50:$G50,0,AD$7))/(INDEX($D$4:$G$4,0,AD$7+1)-INDEX($D$4:$G$4,0,AD$7))+AC50)))</f>
        <v>1</v>
      </c>
      <c r="AE50" s="363" cm="1">
        <f t="array" ref="AE50">IF(AE$7=-1,AF50,IF(AE$7=99,AD50,IF(AE$7=0,INDEX($D50:$G50,0,AE$5),(INDEX($D50:$G50,0,AE$7+1)-INDEX($D50:$G50,0,AE$7))/(INDEX($D$4:$G$4,0,AE$7+1)-INDEX($D$4:$G$4,0,AE$7))+AD50)))</f>
        <v>1</v>
      </c>
      <c r="AF50" s="363" cm="1">
        <f t="array" ref="AF50">IF(AF$7=-1,AG50,IF(AF$7=99,AE50,IF(AF$7=0,INDEX($D50:$G50,0,AF$5),(INDEX($D50:$G50,0,AF$7+1)-INDEX($D50:$G50,0,AF$7))/(INDEX($D$4:$G$4,0,AF$7+1)-INDEX($D$4:$G$4,0,AF$7))+AE50)))</f>
        <v>1</v>
      </c>
      <c r="AG50" s="363" cm="1">
        <f t="array" ref="AG50">IF(AG$7=-1,AH50,IF(AG$7=99,AF50,IF(AG$7=0,INDEX($D50:$G50,0,AG$5),(INDEX($D50:$G50,0,AG$7+1)-INDEX($D50:$G50,0,AG$7))/(INDEX($D$4:$G$4,0,AG$7+1)-INDEX($D$4:$G$4,0,AG$7))+AF50)))</f>
        <v>1</v>
      </c>
      <c r="AH50" s="363" cm="1">
        <f t="array" ref="AH50">IF(AH$7=-1,AI50,IF(AH$7=99,AG50,IF(AH$7=0,INDEX($D50:$G50,0,AH$5),(INDEX($D50:$G50,0,AH$7+1)-INDEX($D50:$G50,0,AH$7))/(INDEX($D$4:$G$4,0,AH$7+1)-INDEX($D$4:$G$4,0,AH$7))+AG50)))</f>
        <v>1</v>
      </c>
      <c r="AI50" s="363" cm="1">
        <f t="array" ref="AI50">IF(AI$7=-1,AJ50,IF(AI$7=99,AH50,IF(AI$7=0,INDEX($D50:$G50,0,AI$5),(INDEX($D50:$G50,0,AI$7+1)-INDEX($D50:$G50,0,AI$7))/(INDEX($D$4:$G$4,0,AI$7+1)-INDEX($D$4:$G$4,0,AI$7))+AH50)))</f>
        <v>1</v>
      </c>
      <c r="AJ50" s="363" cm="1">
        <f t="array" ref="AJ50">IF(AJ$7=-1,AK50,IF(AJ$7=99,AI50,IF(AJ$7=0,INDEX($D50:$G50,0,AJ$5),(INDEX($D50:$G50,0,AJ$7+1)-INDEX($D50:$G50,0,AJ$7))/(INDEX($D$4:$G$4,0,AJ$7+1)-INDEX($D$4:$G$4,0,AJ$7))+AI50)))</f>
        <v>1</v>
      </c>
      <c r="AK50" s="363" cm="1">
        <f t="array" ref="AK50">IF(AK$7=-1,AL50,IF(AK$7=99,AJ50,IF(AK$7=0,INDEX($D50:$G50,0,AK$5),(INDEX($D50:$G50,0,AK$7+1)-INDEX($D50:$G50,0,AK$7))/(INDEX($D$4:$G$4,0,AK$7+1)-INDEX($D$4:$G$4,0,AK$7))+AJ50)))</f>
        <v>1</v>
      </c>
      <c r="AL50" s="363" cm="1">
        <f t="array" ref="AL50">IF(AL$7=-1,AM50,IF(AL$7=99,AK50,IF(AL$7=0,INDEX($D50:$G50,0,AL$5),(INDEX($D50:$G50,0,AL$7+1)-INDEX($D50:$G50,0,AL$7))/(INDEX($D$4:$G$4,0,AL$7+1)-INDEX($D$4:$G$4,0,AL$7))+AK50)))</f>
        <v>1</v>
      </c>
      <c r="AM50" s="363" cm="1">
        <f t="array" ref="AM50">IF(AM$7=-1,AN50,IF(AM$7=99,AL50,IF(AM$7=0,INDEX($D50:$G50,0,AM$5),(INDEX($D50:$G50,0,AM$7+1)-INDEX($D50:$G50,0,AM$7))/(INDEX($D$4:$G$4,0,AM$7+1)-INDEX($D$4:$G$4,0,AM$7))+AL50)))</f>
        <v>1</v>
      </c>
      <c r="AN50" s="363" cm="1">
        <f t="array" ref="AN50">IF(AN$7=-1,AO50,IF(AN$7=99,AM50,IF(AN$7=0,INDEX($D50:$G50,0,AN$5),(INDEX($D50:$G50,0,AN$7+1)-INDEX($D50:$G50,0,AN$7))/(INDEX($D$4:$G$4,0,AN$7+1)-INDEX($D$4:$G$4,0,AN$7))+AM50)))</f>
        <v>1</v>
      </c>
      <c r="AO50" s="363" cm="1">
        <f t="array" ref="AO50">IF(AO$7=-1,AP50,IF(AO$7=99,AN50,IF(AO$7=0,INDEX($D50:$G50,0,AO$5),(INDEX($D50:$G50,0,AO$7+1)-INDEX($D50:$G50,0,AO$7))/(INDEX($D$4:$G$4,0,AO$7+1)-INDEX($D$4:$G$4,0,AO$7))+AN50)))</f>
        <v>1</v>
      </c>
      <c r="AP50" s="363" cm="1">
        <f t="array" ref="AP50">IF(AP$7=-1,AQ50,IF(AP$7=99,AO50,IF(AP$7=0,INDEX($D50:$G50,0,AP$5),(INDEX($D50:$G50,0,AP$7+1)-INDEX($D50:$G50,0,AP$7))/(INDEX($D$4:$G$4,0,AP$7+1)-INDEX($D$4:$G$4,0,AP$7))+AO50)))</f>
        <v>1</v>
      </c>
    </row>
    <row r="51" spans="1:42">
      <c r="A51" s="185" t="s">
        <v>16</v>
      </c>
      <c r="B51" s="186" t="str">
        <f t="shared" si="59"/>
        <v>IS</v>
      </c>
      <c r="C51" s="186" t="str">
        <f t="shared" si="59"/>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2">
        <f t="shared" ref="T51:AA51" si="72">IF(T$63=1,($AB51-$S51)/$AC$63+S51,$AB51)</f>
        <v>1</v>
      </c>
      <c r="U51" s="342">
        <f t="shared" si="72"/>
        <v>1</v>
      </c>
      <c r="V51" s="342">
        <f t="shared" si="72"/>
        <v>1</v>
      </c>
      <c r="W51" s="342">
        <f t="shared" si="72"/>
        <v>1</v>
      </c>
      <c r="X51" s="342">
        <f t="shared" si="72"/>
        <v>1</v>
      </c>
      <c r="Y51" s="342">
        <f t="shared" si="72"/>
        <v>1</v>
      </c>
      <c r="Z51" s="342">
        <f t="shared" si="72"/>
        <v>1</v>
      </c>
      <c r="AA51" s="342">
        <f t="shared" si="72"/>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9"/>
        <v>CP</v>
      </c>
      <c r="C52" s="186" t="str">
        <f t="shared" si="59"/>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3">
        <v>1.054</v>
      </c>
      <c r="T52" s="342">
        <f t="shared" ref="T52:AA52" si="73">IF(T$63=1,($AB52-$S52)/$AC$63+S52,$AB52)</f>
        <v>1.0405</v>
      </c>
      <c r="U52" s="342">
        <f t="shared" si="73"/>
        <v>1.0269999999999999</v>
      </c>
      <c r="V52" s="342">
        <f t="shared" si="73"/>
        <v>1.0134999999999998</v>
      </c>
      <c r="W52" s="342">
        <f t="shared" si="73"/>
        <v>0.99999999999999978</v>
      </c>
      <c r="X52" s="342">
        <f t="shared" si="73"/>
        <v>1</v>
      </c>
      <c r="Y52" s="342">
        <f t="shared" si="73"/>
        <v>1</v>
      </c>
      <c r="Z52" s="342">
        <f t="shared" si="73"/>
        <v>1</v>
      </c>
      <c r="AA52" s="342">
        <f t="shared" si="73"/>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s="366" customFormat="1">
      <c r="A53" s="366" t="s">
        <v>16</v>
      </c>
      <c r="B53" s="186" t="str">
        <f t="shared" si="59"/>
        <v>am</v>
      </c>
      <c r="C53" s="186" t="str">
        <f t="shared" si="59"/>
        <v>Ammonia</v>
      </c>
      <c r="D53" s="366">
        <v>1</v>
      </c>
      <c r="E53" s="366">
        <v>1</v>
      </c>
      <c r="F53" s="366">
        <v>1</v>
      </c>
      <c r="G53" s="366">
        <v>1</v>
      </c>
      <c r="J53" s="366" cm="1">
        <f t="array" ref="J53">IF(J$7=-1,K53,IF(J$7=99,I53,IF(J$7=0,INDEX($D53:$G53,0,J$5),(INDEX($D53:$G53,0,J$7+1)-INDEX($D53:$G53,0,J$7))/(INDEX($D$4:$G$4,0,J$7+1)-INDEX($D$4:$G$4,0,J$7))+I53)))</f>
        <v>1</v>
      </c>
      <c r="K53" s="366" cm="1">
        <f t="array" ref="K53">IF(K$7=-1,L53,IF(K$7=99,J53,IF(K$7=0,INDEX($D53:$G53,0,K$5),(INDEX($D53:$G53,0,K$7+1)-INDEX($D53:$G53,0,K$7))/(INDEX($D$4:$G$4,0,K$7+1)-INDEX($D$4:$G$4,0,K$7))+J53)))</f>
        <v>1</v>
      </c>
      <c r="L53" s="366" cm="1">
        <f t="array" ref="L53">IF(L$7=-1,M53,IF(L$7=99,K53,IF(L$7=0,INDEX($D53:$G53,0,L$5),(INDEX($D53:$G53,0,L$7+1)-INDEX($D53:$G53,0,L$7))/(INDEX($D$4:$G$4,0,L$7+1)-INDEX($D$4:$G$4,0,L$7))+K53)))</f>
        <v>1</v>
      </c>
      <c r="M53" s="366" cm="1">
        <f t="array" ref="M53">IF(M$7=-1,N53,IF(M$7=99,L53,IF(M$7=0,INDEX($D53:$G53,0,M$5),(INDEX($D53:$G53,0,M$7+1)-INDEX($D53:$G53,0,M$7))/(INDEX($D$4:$G$4,0,M$7+1)-INDEX($D$4:$G$4,0,M$7))+L53)))</f>
        <v>1</v>
      </c>
      <c r="N53" s="366" cm="1">
        <f t="array" ref="N53">IF(N$7=-1,O53,IF(N$7=99,M53,IF(N$7=0,INDEX($D53:$G53,0,N$5),(INDEX($D53:$G53,0,N$7+1)-INDEX($D53:$G53,0,N$7))/(INDEX($D$4:$G$4,0,N$7+1)-INDEX($D$4:$G$4,0,N$7))+M53)))</f>
        <v>1</v>
      </c>
      <c r="O53" s="366" cm="1">
        <f t="array" ref="O53">IF(O$7=-1,P53,IF(O$7=99,N53,IF(O$7=0,INDEX($D53:$G53,0,O$5),(INDEX($D53:$G53,0,O$7+1)-INDEX($D53:$G53,0,O$7))/(INDEX($D$4:$G$4,0,O$7+1)-INDEX($D$4:$G$4,0,O$7))+N53)))</f>
        <v>1</v>
      </c>
      <c r="P53" s="366" cm="1">
        <f t="array" ref="P53">IF(P$7=-1,Q53,IF(P$7=99,O53,IF(P$7=0,INDEX($D53:$G53,0,P$5),(INDEX($D53:$G53,0,P$7+1)-INDEX($D53:$G53,0,P$7))/(INDEX($D$4:$G$4,0,P$7+1)-INDEX($D$4:$G$4,0,P$7))+O53)))</f>
        <v>1</v>
      </c>
      <c r="Q53" s="366" cm="1">
        <f t="array" ref="Q53">IF(Q$7=-1,R53,IF(Q$7=99,P53,IF(Q$7=0,INDEX($D53:$G53,0,Q$5),(INDEX($D53:$G53,0,Q$7+1)-INDEX($D53:$G53,0,Q$7))/(INDEX($D$4:$G$4,0,Q$7+1)-INDEX($D$4:$G$4,0,Q$7))+P53)))</f>
        <v>1</v>
      </c>
      <c r="R53" s="366" cm="1">
        <f t="array" ref="R53">IF(R$7=-1,S53,IF(R$7=99,Q53,IF(R$7=0,INDEX($D53:$G53,0,R$5),(INDEX($D53:$G53,0,R$7+1)-INDEX($D53:$G53,0,R$7))/(INDEX($D$4:$G$4,0,R$7+1)-INDEX($D$4:$G$4,0,R$7))+Q53)))</f>
        <v>1</v>
      </c>
      <c r="S53" s="213">
        <v>1.054</v>
      </c>
      <c r="T53" s="342">
        <f t="shared" ref="T53" si="74">IF(T$63=1,($AB53-$S53)/$AC$63+S53,$AB53)</f>
        <v>1.0405</v>
      </c>
      <c r="U53" s="342">
        <f t="shared" ref="U53" si="75">IF(U$63=1,($AB53-$S53)/$AC$63+T53,$AB53)</f>
        <v>1.0269999999999999</v>
      </c>
      <c r="V53" s="342">
        <f t="shared" ref="V53" si="76">IF(V$63=1,($AB53-$S53)/$AC$63+U53,$AB53)</f>
        <v>1.0134999999999998</v>
      </c>
      <c r="W53" s="342">
        <f t="shared" ref="W53" si="77">IF(W$63=1,($AB53-$S53)/$AC$63+V53,$AB53)</f>
        <v>0.99999999999999978</v>
      </c>
      <c r="X53" s="342">
        <f t="shared" ref="X53" si="78">IF(X$63=1,($AB53-$S53)/$AC$63+W53,$AB53)</f>
        <v>1</v>
      </c>
      <c r="Y53" s="342">
        <f t="shared" ref="Y53" si="79">IF(Y$63=1,($AB53-$S53)/$AC$63+X53,$AB53)</f>
        <v>1</v>
      </c>
      <c r="Z53" s="342">
        <f t="shared" ref="Z53" si="80">IF(Z$63=1,($AB53-$S53)/$AC$63+Y53,$AB53)</f>
        <v>1</v>
      </c>
      <c r="AA53" s="342">
        <f t="shared" ref="AA53" si="81">IF(AA$63=1,($AB53-$S53)/$AC$63+Z53,$AB53)</f>
        <v>1</v>
      </c>
      <c r="AB53" s="366" cm="1">
        <f t="array" ref="AB53">IF(AB$7=-1,AC53,IF(AB$7=99,AA53,IF(AB$7=0,INDEX($D53:$G53,0,AB$5),(INDEX($D53:$G53,0,AB$7+1)-INDEX($D53:$G53,0,AB$7))/(INDEX($D$4:$G$4,0,AB$7+1)-INDEX($D$4:$G$4,0,AB$7))+AA53)))</f>
        <v>1</v>
      </c>
      <c r="AC53" s="366" cm="1">
        <f t="array" ref="AC53">IF(AC$7=-1,AD53,IF(AC$7=99,AB53,IF(AC$7=0,INDEX($D53:$G53,0,AC$5),(INDEX($D53:$G53,0,AC$7+1)-INDEX($D53:$G53,0,AC$7))/(INDEX($D$4:$G$4,0,AC$7+1)-INDEX($D$4:$G$4,0,AC$7))+AB53)))</f>
        <v>1</v>
      </c>
      <c r="AD53" s="366" cm="1">
        <f t="array" ref="AD53">IF(AD$7=-1,AE53,IF(AD$7=99,AC53,IF(AD$7=0,INDEX($D53:$G53,0,AD$5),(INDEX($D53:$G53,0,AD$7+1)-INDEX($D53:$G53,0,AD$7))/(INDEX($D$4:$G$4,0,AD$7+1)-INDEX($D$4:$G$4,0,AD$7))+AC53)))</f>
        <v>1</v>
      </c>
      <c r="AE53" s="366" cm="1">
        <f t="array" ref="AE53">IF(AE$7=-1,AF53,IF(AE$7=99,AD53,IF(AE$7=0,INDEX($D53:$G53,0,AE$5),(INDEX($D53:$G53,0,AE$7+1)-INDEX($D53:$G53,0,AE$7))/(INDEX($D$4:$G$4,0,AE$7+1)-INDEX($D$4:$G$4,0,AE$7))+AD53)))</f>
        <v>1</v>
      </c>
      <c r="AF53" s="366" cm="1">
        <f t="array" ref="AF53">IF(AF$7=-1,AG53,IF(AF$7=99,AE53,IF(AF$7=0,INDEX($D53:$G53,0,AF$5),(INDEX($D53:$G53,0,AF$7+1)-INDEX($D53:$G53,0,AF$7))/(INDEX($D$4:$G$4,0,AF$7+1)-INDEX($D$4:$G$4,0,AF$7))+AE53)))</f>
        <v>1</v>
      </c>
      <c r="AG53" s="366" cm="1">
        <f t="array" ref="AG53">IF(AG$7=-1,AH53,IF(AG$7=99,AF53,IF(AG$7=0,INDEX($D53:$G53,0,AG$5),(INDEX($D53:$G53,0,AG$7+1)-INDEX($D53:$G53,0,AG$7))/(INDEX($D$4:$G$4,0,AG$7+1)-INDEX($D$4:$G$4,0,AG$7))+AF53)))</f>
        <v>1</v>
      </c>
      <c r="AH53" s="366" cm="1">
        <f t="array" ref="AH53">IF(AH$7=-1,AI53,IF(AH$7=99,AG53,IF(AH$7=0,INDEX($D53:$G53,0,AH$5),(INDEX($D53:$G53,0,AH$7+1)-INDEX($D53:$G53,0,AH$7))/(INDEX($D$4:$G$4,0,AH$7+1)-INDEX($D$4:$G$4,0,AH$7))+AG53)))</f>
        <v>1</v>
      </c>
      <c r="AI53" s="366" cm="1">
        <f t="array" ref="AI53">IF(AI$7=-1,AJ53,IF(AI$7=99,AH53,IF(AI$7=0,INDEX($D53:$G53,0,AI$5),(INDEX($D53:$G53,0,AI$7+1)-INDEX($D53:$G53,0,AI$7))/(INDEX($D$4:$G$4,0,AI$7+1)-INDEX($D$4:$G$4,0,AI$7))+AH53)))</f>
        <v>1</v>
      </c>
      <c r="AJ53" s="366" cm="1">
        <f t="array" ref="AJ53">IF(AJ$7=-1,AK53,IF(AJ$7=99,AI53,IF(AJ$7=0,INDEX($D53:$G53,0,AJ$5),(INDEX($D53:$G53,0,AJ$7+1)-INDEX($D53:$G53,0,AJ$7))/(INDEX($D$4:$G$4,0,AJ$7+1)-INDEX($D$4:$G$4,0,AJ$7))+AI53)))</f>
        <v>1</v>
      </c>
      <c r="AK53" s="366" cm="1">
        <f t="array" ref="AK53">IF(AK$7=-1,AL53,IF(AK$7=99,AJ53,IF(AK$7=0,INDEX($D53:$G53,0,AK$5),(INDEX($D53:$G53,0,AK$7+1)-INDEX($D53:$G53,0,AK$7))/(INDEX($D$4:$G$4,0,AK$7+1)-INDEX($D$4:$G$4,0,AK$7))+AJ53)))</f>
        <v>1</v>
      </c>
      <c r="AL53" s="366" cm="1">
        <f t="array" ref="AL53">IF(AL$7=-1,AM53,IF(AL$7=99,AK53,IF(AL$7=0,INDEX($D53:$G53,0,AL$5),(INDEX($D53:$G53,0,AL$7+1)-INDEX($D53:$G53,0,AL$7))/(INDEX($D$4:$G$4,0,AL$7+1)-INDEX($D$4:$G$4,0,AL$7))+AK53)))</f>
        <v>1</v>
      </c>
      <c r="AM53" s="366" cm="1">
        <f t="array" ref="AM53">IF(AM$7=-1,AN53,IF(AM$7=99,AL53,IF(AM$7=0,INDEX($D53:$G53,0,AM$5),(INDEX($D53:$G53,0,AM$7+1)-INDEX($D53:$G53,0,AM$7))/(INDEX($D$4:$G$4,0,AM$7+1)-INDEX($D$4:$G$4,0,AM$7))+AL53)))</f>
        <v>1</v>
      </c>
      <c r="AN53" s="366" cm="1">
        <f t="array" ref="AN53">IF(AN$7=-1,AO53,IF(AN$7=99,AM53,IF(AN$7=0,INDEX($D53:$G53,0,AN$5),(INDEX($D53:$G53,0,AN$7+1)-INDEX($D53:$G53,0,AN$7))/(INDEX($D$4:$G$4,0,AN$7+1)-INDEX($D$4:$G$4,0,AN$7))+AM53)))</f>
        <v>1</v>
      </c>
      <c r="AO53" s="366" cm="1">
        <f t="array" ref="AO53">IF(AO$7=-1,AP53,IF(AO$7=99,AN53,IF(AO$7=0,INDEX($D53:$G53,0,AO$5),(INDEX($D53:$G53,0,AO$7+1)-INDEX($D53:$G53,0,AO$7))/(INDEX($D$4:$G$4,0,AO$7+1)-INDEX($D$4:$G$4,0,AO$7))+AN53)))</f>
        <v>1</v>
      </c>
      <c r="AP53" s="366" cm="1">
        <f t="array" ref="AP53">IF(AP$7=-1,AQ53,IF(AP$7=99,AO53,IF(AP$7=0,INDEX($D53:$G53,0,AP$5),(INDEX($D53:$G53,0,AP$7+1)-INDEX($D53:$G53,0,AP$7))/(INDEX($D$4:$G$4,0,AP$7+1)-INDEX($D$4:$G$4,0,AP$7))+AO53)))</f>
        <v>1</v>
      </c>
    </row>
    <row r="54" spans="1:42">
      <c r="A54" s="185" t="s">
        <v>16</v>
      </c>
      <c r="B54" s="186" t="str">
        <f t="shared" ref="B54:C62" si="82">B17</f>
        <v>NF</v>
      </c>
      <c r="C54" s="186" t="str">
        <f t="shared" si="82"/>
        <v>Precious &amp; Non-Ferrous metals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213">
        <v>1.1000000000000001</v>
      </c>
      <c r="T54" s="342">
        <f t="shared" ref="T54:AA54" si="83">IF(T$63=1,($AB54-$S54)/$AC$63+S54,$AB54)</f>
        <v>1.0750000000000002</v>
      </c>
      <c r="U54" s="342">
        <f t="shared" si="83"/>
        <v>1.0500000000000003</v>
      </c>
      <c r="V54" s="342">
        <f t="shared" si="83"/>
        <v>1.0250000000000004</v>
      </c>
      <c r="W54" s="342">
        <f t="shared" si="83"/>
        <v>1.0000000000000004</v>
      </c>
      <c r="X54" s="342">
        <f t="shared" si="83"/>
        <v>1</v>
      </c>
      <c r="Y54" s="342">
        <f t="shared" si="83"/>
        <v>1</v>
      </c>
      <c r="Z54" s="342">
        <f t="shared" si="83"/>
        <v>1</v>
      </c>
      <c r="AA54" s="342">
        <f t="shared" si="8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82"/>
        <v>NM</v>
      </c>
      <c r="C55" s="186" t="str">
        <f t="shared" si="82"/>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2">
        <f t="shared" ref="T55:AA55" si="84">IF(T$63=1,($AB55-$S55)/$AC$63+S55,$AB55)</f>
        <v>1</v>
      </c>
      <c r="U55" s="342">
        <f t="shared" si="84"/>
        <v>1</v>
      </c>
      <c r="V55" s="342">
        <f t="shared" si="84"/>
        <v>1</v>
      </c>
      <c r="W55" s="342">
        <f t="shared" si="84"/>
        <v>1</v>
      </c>
      <c r="X55" s="342">
        <f t="shared" si="84"/>
        <v>1</v>
      </c>
      <c r="Y55" s="342">
        <f t="shared" si="84"/>
        <v>1</v>
      </c>
      <c r="Z55" s="342">
        <f t="shared" si="84"/>
        <v>1</v>
      </c>
      <c r="AA55" s="342">
        <f t="shared" si="8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82"/>
        <v>NM</v>
      </c>
      <c r="C56" s="186" t="str">
        <f t="shared" si="82"/>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2">
        <f t="shared" ref="T56:AA56" si="85">IF(T$63=1,($AB56-$S56)/$AC$63+S56,$AB56)</f>
        <v>1</v>
      </c>
      <c r="U56" s="342">
        <f t="shared" si="85"/>
        <v>1</v>
      </c>
      <c r="V56" s="342">
        <f t="shared" si="85"/>
        <v>1</v>
      </c>
      <c r="W56" s="342">
        <f t="shared" si="85"/>
        <v>1</v>
      </c>
      <c r="X56" s="342">
        <f t="shared" si="85"/>
        <v>1</v>
      </c>
      <c r="Y56" s="342">
        <f t="shared" si="85"/>
        <v>1</v>
      </c>
      <c r="Z56" s="342">
        <f t="shared" si="85"/>
        <v>1</v>
      </c>
      <c r="AA56" s="342">
        <f t="shared" si="8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82"/>
        <v>NM</v>
      </c>
      <c r="C57" s="186" t="str">
        <f t="shared" si="82"/>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2">
        <f t="shared" ref="T57:AA57" si="86">IF(T$63=1,($AB57-$S57)/$AC$63+S57,$AB57)</f>
        <v>1</v>
      </c>
      <c r="U57" s="342">
        <f t="shared" si="86"/>
        <v>1</v>
      </c>
      <c r="V57" s="342">
        <f t="shared" si="86"/>
        <v>1</v>
      </c>
      <c r="W57" s="342">
        <f t="shared" si="86"/>
        <v>1</v>
      </c>
      <c r="X57" s="342">
        <f t="shared" si="86"/>
        <v>1</v>
      </c>
      <c r="Y57" s="342">
        <f t="shared" si="86"/>
        <v>1</v>
      </c>
      <c r="Z57" s="342">
        <f t="shared" si="86"/>
        <v>1</v>
      </c>
      <c r="AA57" s="342">
        <f t="shared" si="8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82"/>
        <v>NM</v>
      </c>
      <c r="C58" s="186" t="str">
        <f t="shared" si="82"/>
        <v>N.M.M Products</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2">
        <f t="shared" ref="T58:AA58" si="87">IF(T$63=1,($AB58-$S58)/$AC$63+S58,$AB58)</f>
        <v>1</v>
      </c>
      <c r="U58" s="342">
        <f t="shared" si="87"/>
        <v>1</v>
      </c>
      <c r="V58" s="342">
        <f t="shared" si="87"/>
        <v>1</v>
      </c>
      <c r="W58" s="342">
        <f t="shared" si="87"/>
        <v>1</v>
      </c>
      <c r="X58" s="342">
        <f t="shared" si="87"/>
        <v>1</v>
      </c>
      <c r="Y58" s="342">
        <f t="shared" si="87"/>
        <v>1</v>
      </c>
      <c r="Z58" s="342">
        <f t="shared" si="87"/>
        <v>1</v>
      </c>
      <c r="AA58" s="342">
        <f t="shared" si="8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82"/>
        <v>FB</v>
      </c>
      <c r="C59" s="186" t="str">
        <f t="shared" si="82"/>
        <v>Food, Beverage &amp; Tabacco</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213">
        <v>1.0229999999999999</v>
      </c>
      <c r="T59" s="342">
        <f t="shared" ref="T59:AA59" si="88">IF(T$63=1,($AB59-$S59)/$AC$63+S59,$AB59)</f>
        <v>1.01725</v>
      </c>
      <c r="U59" s="342">
        <f t="shared" si="88"/>
        <v>1.0115000000000001</v>
      </c>
      <c r="V59" s="342">
        <f t="shared" si="88"/>
        <v>1.0057500000000001</v>
      </c>
      <c r="W59" s="342">
        <f t="shared" si="88"/>
        <v>1.0000000000000002</v>
      </c>
      <c r="X59" s="342">
        <f t="shared" si="88"/>
        <v>1</v>
      </c>
      <c r="Y59" s="342">
        <f t="shared" si="88"/>
        <v>1</v>
      </c>
      <c r="Z59" s="342">
        <f t="shared" si="88"/>
        <v>1</v>
      </c>
      <c r="AA59" s="342">
        <f t="shared" si="88"/>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82"/>
        <v>PP</v>
      </c>
      <c r="C60" s="186" t="str">
        <f t="shared" si="82"/>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2">
        <f t="shared" ref="T60:AA60" si="89">IF(T$63=1,($AB60-$S60)/$AC$63+S60,$AB60)</f>
        <v>1</v>
      </c>
      <c r="U60" s="342">
        <f t="shared" si="89"/>
        <v>1</v>
      </c>
      <c r="V60" s="342">
        <f t="shared" si="89"/>
        <v>1</v>
      </c>
      <c r="W60" s="342">
        <f t="shared" si="89"/>
        <v>1</v>
      </c>
      <c r="X60" s="342">
        <f t="shared" si="89"/>
        <v>1</v>
      </c>
      <c r="Y60" s="342">
        <f t="shared" si="89"/>
        <v>1</v>
      </c>
      <c r="Z60" s="342">
        <f t="shared" si="89"/>
        <v>1</v>
      </c>
      <c r="AA60" s="342">
        <f t="shared" si="89"/>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82"/>
        <v>PP</v>
      </c>
      <c r="C61" s="186" t="str">
        <f t="shared" si="82"/>
        <v>Pulp &amp; Paper Products</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2">
        <f t="shared" ref="T61:AA61" si="90">IF(T$63=1,($AB61-$S61)/$AC$63+S61,$AB61)</f>
        <v>1</v>
      </c>
      <c r="U61" s="342">
        <f t="shared" si="90"/>
        <v>1</v>
      </c>
      <c r="V61" s="342">
        <f t="shared" si="90"/>
        <v>1</v>
      </c>
      <c r="W61" s="342">
        <f t="shared" si="90"/>
        <v>1</v>
      </c>
      <c r="X61" s="342">
        <f t="shared" si="90"/>
        <v>1</v>
      </c>
      <c r="Y61" s="342">
        <f t="shared" si="90"/>
        <v>1</v>
      </c>
      <c r="Z61" s="342">
        <f t="shared" si="90"/>
        <v>1</v>
      </c>
      <c r="AA61" s="342">
        <f t="shared" si="90"/>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t="str">
        <f t="shared" si="82"/>
        <v>OT</v>
      </c>
      <c r="C62" s="186" t="str">
        <f t="shared" si="82"/>
        <v>Other</v>
      </c>
      <c r="D62" s="185">
        <v>1</v>
      </c>
      <c r="E62" s="185">
        <v>1</v>
      </c>
      <c r="F62" s="185">
        <v>1</v>
      </c>
      <c r="G62" s="185">
        <v>1</v>
      </c>
      <c r="J62" s="185" cm="1">
        <f t="array" ref="J62">IF(J$7=-1,K62,IF(J$7=99,I62,IF(J$7=0,INDEX($D62:$G62,0,J$5),(INDEX($D62:$G62,0,J$7+1)-INDEX($D62:$G62,0,J$7))/(INDEX($D$4:$G$4,0,J$7+1)-INDEX($D$4:$G$4,0,J$7))+I62)))</f>
        <v>1</v>
      </c>
      <c r="K62" s="185" cm="1">
        <f t="array" ref="K62">IF(K$7=-1,L62,IF(K$7=99,J62,IF(K$7=0,INDEX($D62:$G62,0,K$5),(INDEX($D62:$G62,0,K$7+1)-INDEX($D62:$G62,0,K$7))/(INDEX($D$4:$G$4,0,K$7+1)-INDEX($D$4:$G$4,0,K$7))+J62)))</f>
        <v>1</v>
      </c>
      <c r="L62" s="185" cm="1">
        <f t="array" ref="L62">IF(L$7=-1,M62,IF(L$7=99,K62,IF(L$7=0,INDEX($D62:$G62,0,L$5),(INDEX($D62:$G62,0,L$7+1)-INDEX($D62:$G62,0,L$7))/(INDEX($D$4:$G$4,0,L$7+1)-INDEX($D$4:$G$4,0,L$7))+K62)))</f>
        <v>1</v>
      </c>
      <c r="M62" s="185" cm="1">
        <f t="array" ref="M62">IF(M$7=-1,N62,IF(M$7=99,L62,IF(M$7=0,INDEX($D62:$G62,0,M$5),(INDEX($D62:$G62,0,M$7+1)-INDEX($D62:$G62,0,M$7))/(INDEX($D$4:$G$4,0,M$7+1)-INDEX($D$4:$G$4,0,M$7))+L62)))</f>
        <v>1</v>
      </c>
      <c r="N62" s="185" cm="1">
        <f t="array" ref="N62">IF(N$7=-1,O62,IF(N$7=99,M62,IF(N$7=0,INDEX($D62:$G62,0,N$5),(INDEX($D62:$G62,0,N$7+1)-INDEX($D62:$G62,0,N$7))/(INDEX($D$4:$G$4,0,N$7+1)-INDEX($D$4:$G$4,0,N$7))+M62)))</f>
        <v>1</v>
      </c>
      <c r="O62" s="185" cm="1">
        <f t="array" ref="O62">IF(O$7=-1,P62,IF(O$7=99,N62,IF(O$7=0,INDEX($D62:$G62,0,O$5),(INDEX($D62:$G62,0,O$7+1)-INDEX($D62:$G62,0,O$7))/(INDEX($D$4:$G$4,0,O$7+1)-INDEX($D$4:$G$4,0,O$7))+N62)))</f>
        <v>1</v>
      </c>
      <c r="P62" s="185" cm="1">
        <f t="array" ref="P62">IF(P$7=-1,Q62,IF(P$7=99,O62,IF(P$7=0,INDEX($D62:$G62,0,P$5),(INDEX($D62:$G62,0,P$7+1)-INDEX($D62:$G62,0,P$7))/(INDEX($D$4:$G$4,0,P$7+1)-INDEX($D$4:$G$4,0,P$7))+O62)))</f>
        <v>1</v>
      </c>
      <c r="Q62" s="185" cm="1">
        <f t="array" ref="Q62">IF(Q$7=-1,R62,IF(Q$7=99,P62,IF(Q$7=0,INDEX($D62:$G62,0,Q$5),(INDEX($D62:$G62,0,Q$7+1)-INDEX($D62:$G62,0,Q$7))/(INDEX($D$4:$G$4,0,Q$7+1)-INDEX($D$4:$G$4,0,Q$7))+P62)))</f>
        <v>1</v>
      </c>
      <c r="R62" s="185" cm="1">
        <f t="array" ref="R62">IF(R$7=-1,S62,IF(R$7=99,Q62,IF(R$7=0,INDEX($D62:$G62,0,R$5),(INDEX($D62:$G62,0,R$7+1)-INDEX($D62:$G62,0,R$7))/(INDEX($D$4:$G$4,0,R$7+1)-INDEX($D$4:$G$4,0,R$7))+Q62)))</f>
        <v>1</v>
      </c>
      <c r="S62" s="185" cm="1">
        <f t="array" ref="S62">IF(S$7=-1,T62,IF(S$7=99,R62,IF(S$7=0,INDEX($D62:$G62,0,S$5),(INDEX($D62:$G62,0,S$7+1)-INDEX($D62:$G62,0,S$7))/(INDEX($D$4:$G$4,0,S$7+1)-INDEX($D$4:$G$4,0,S$7))+R62)))</f>
        <v>1</v>
      </c>
      <c r="T62" s="342">
        <f t="shared" ref="T62:AA62" si="91">IF(T$63=1,($AB62-$S62)/$AC$63+S62,$AB62)</f>
        <v>1</v>
      </c>
      <c r="U62" s="342">
        <f t="shared" si="91"/>
        <v>1</v>
      </c>
      <c r="V62" s="342">
        <f t="shared" si="91"/>
        <v>1</v>
      </c>
      <c r="W62" s="342">
        <f t="shared" si="91"/>
        <v>1</v>
      </c>
      <c r="X62" s="342">
        <f t="shared" si="91"/>
        <v>1</v>
      </c>
      <c r="Y62" s="342">
        <f t="shared" si="91"/>
        <v>1</v>
      </c>
      <c r="Z62" s="342">
        <f t="shared" si="91"/>
        <v>1</v>
      </c>
      <c r="AA62" s="342">
        <f t="shared" si="91"/>
        <v>1</v>
      </c>
      <c r="AB62" s="185" cm="1">
        <f t="array" ref="AB62">IF(AB$7=-1,AC62,IF(AB$7=99,AA62,IF(AB$7=0,INDEX($D62:$G62,0,AB$5),(INDEX($D62:$G62,0,AB$7+1)-INDEX($D62:$G62,0,AB$7))/(INDEX($D$4:$G$4,0,AB$7+1)-INDEX($D$4:$G$4,0,AB$7))+AA62)))</f>
        <v>1</v>
      </c>
      <c r="AC62" s="185" cm="1">
        <f t="array" ref="AC62">IF(AC$7=-1,AD62,IF(AC$7=99,AB62,IF(AC$7=0,INDEX($D62:$G62,0,AC$5),(INDEX($D62:$G62,0,AC$7+1)-INDEX($D62:$G62,0,AC$7))/(INDEX($D$4:$G$4,0,AC$7+1)-INDEX($D$4:$G$4,0,AC$7))+AB62)))</f>
        <v>1</v>
      </c>
      <c r="AD62" s="185" cm="1">
        <f t="array" ref="AD62">IF(AD$7=-1,AE62,IF(AD$7=99,AC62,IF(AD$7=0,INDEX($D62:$G62,0,AD$5),(INDEX($D62:$G62,0,AD$7+1)-INDEX($D62:$G62,0,AD$7))/(INDEX($D$4:$G$4,0,AD$7+1)-INDEX($D$4:$G$4,0,AD$7))+AC62)))</f>
        <v>1</v>
      </c>
      <c r="AE62" s="185" cm="1">
        <f t="array" ref="AE62">IF(AE$7=-1,AF62,IF(AE$7=99,AD62,IF(AE$7=0,INDEX($D62:$G62,0,AE$5),(INDEX($D62:$G62,0,AE$7+1)-INDEX($D62:$G62,0,AE$7))/(INDEX($D$4:$G$4,0,AE$7+1)-INDEX($D$4:$G$4,0,AE$7))+AD62)))</f>
        <v>1</v>
      </c>
      <c r="AF62" s="185" cm="1">
        <f t="array" ref="AF62">IF(AF$7=-1,AG62,IF(AF$7=99,AE62,IF(AF$7=0,INDEX($D62:$G62,0,AF$5),(INDEX($D62:$G62,0,AF$7+1)-INDEX($D62:$G62,0,AF$7))/(INDEX($D$4:$G$4,0,AF$7+1)-INDEX($D$4:$G$4,0,AF$7))+AE62)))</f>
        <v>1</v>
      </c>
      <c r="AG62" s="185" cm="1">
        <f t="array" ref="AG62">IF(AG$7=-1,AH62,IF(AG$7=99,AF62,IF(AG$7=0,INDEX($D62:$G62,0,AG$5),(INDEX($D62:$G62,0,AG$7+1)-INDEX($D62:$G62,0,AG$7))/(INDEX($D$4:$G$4,0,AG$7+1)-INDEX($D$4:$G$4,0,AG$7))+AF62)))</f>
        <v>1</v>
      </c>
      <c r="AH62" s="185" cm="1">
        <f t="array" ref="AH62">IF(AH$7=-1,AI62,IF(AH$7=99,AG62,IF(AH$7=0,INDEX($D62:$G62,0,AH$5),(INDEX($D62:$G62,0,AH$7+1)-INDEX($D62:$G62,0,AH$7))/(INDEX($D$4:$G$4,0,AH$7+1)-INDEX($D$4:$G$4,0,AH$7))+AG62)))</f>
        <v>1</v>
      </c>
      <c r="AI62" s="185" cm="1">
        <f t="array" ref="AI62">IF(AI$7=-1,AJ62,IF(AI$7=99,AH62,IF(AI$7=0,INDEX($D62:$G62,0,AI$5),(INDEX($D62:$G62,0,AI$7+1)-INDEX($D62:$G62,0,AI$7))/(INDEX($D$4:$G$4,0,AI$7+1)-INDEX($D$4:$G$4,0,AI$7))+AH62)))</f>
        <v>1</v>
      </c>
      <c r="AJ62" s="185" cm="1">
        <f t="array" ref="AJ62">IF(AJ$7=-1,AK62,IF(AJ$7=99,AI62,IF(AJ$7=0,INDEX($D62:$G62,0,AJ$5),(INDEX($D62:$G62,0,AJ$7+1)-INDEX($D62:$G62,0,AJ$7))/(INDEX($D$4:$G$4,0,AJ$7+1)-INDEX($D$4:$G$4,0,AJ$7))+AI62)))</f>
        <v>1</v>
      </c>
      <c r="AK62" s="185" cm="1">
        <f t="array" ref="AK62">IF(AK$7=-1,AL62,IF(AK$7=99,AJ62,IF(AK$7=0,INDEX($D62:$G62,0,AK$5),(INDEX($D62:$G62,0,AK$7+1)-INDEX($D62:$G62,0,AK$7))/(INDEX($D$4:$G$4,0,AK$7+1)-INDEX($D$4:$G$4,0,AK$7))+AJ62)))</f>
        <v>1</v>
      </c>
      <c r="AL62" s="185" cm="1">
        <f t="array" ref="AL62">IF(AL$7=-1,AM62,IF(AL$7=99,AK62,IF(AL$7=0,INDEX($D62:$G62,0,AL$5),(INDEX($D62:$G62,0,AL$7+1)-INDEX($D62:$G62,0,AL$7))/(INDEX($D$4:$G$4,0,AL$7+1)-INDEX($D$4:$G$4,0,AL$7))+AK62)))</f>
        <v>1</v>
      </c>
      <c r="AM62" s="185" cm="1">
        <f t="array" ref="AM62">IF(AM$7=-1,AN62,IF(AM$7=99,AL62,IF(AM$7=0,INDEX($D62:$G62,0,AM$5),(INDEX($D62:$G62,0,AM$7+1)-INDEX($D62:$G62,0,AM$7))/(INDEX($D$4:$G$4,0,AM$7+1)-INDEX($D$4:$G$4,0,AM$7))+AL62)))</f>
        <v>1</v>
      </c>
      <c r="AN62" s="185" cm="1">
        <f t="array" ref="AN62">IF(AN$7=-1,AO62,IF(AN$7=99,AM62,IF(AN$7=0,INDEX($D62:$G62,0,AN$5),(INDEX($D62:$G62,0,AN$7+1)-INDEX($D62:$G62,0,AN$7))/(INDEX($D$4:$G$4,0,AN$7+1)-INDEX($D$4:$G$4,0,AN$7))+AM62)))</f>
        <v>1</v>
      </c>
      <c r="AO62" s="185" cm="1">
        <f t="array" ref="AO62">IF(AO$7=-1,AP62,IF(AO$7=99,AN62,IF(AO$7=0,INDEX($D62:$G62,0,AO$5),(INDEX($D62:$G62,0,AO$7+1)-INDEX($D62:$G62,0,AO$7))/(INDEX($D$4:$G$4,0,AO$7+1)-INDEX($D$4:$G$4,0,AO$7))+AN62)))</f>
        <v>1</v>
      </c>
      <c r="AP62" s="185" cm="1">
        <f t="array" ref="AP62">IF(AP$7=-1,AQ62,IF(AP$7=99,AO62,IF(AP$7=0,INDEX($D62:$G62,0,AP$5),(INDEX($D62:$G62,0,AP$7+1)-INDEX($D62:$G62,0,AP$7))/(INDEX($D$4:$G$4,0,AP$7+1)-INDEX($D$4:$G$4,0,AP$7))+AO62)))</f>
        <v>1</v>
      </c>
    </row>
    <row r="63" spans="1:42">
      <c r="A63" s="185" t="s">
        <v>16</v>
      </c>
      <c r="B63" s="186"/>
      <c r="T63" s="344">
        <f t="shared" ref="T63:AB63" si="92">IF(T3&lt;=$X$45,1,0)</f>
        <v>1</v>
      </c>
      <c r="U63" s="344">
        <f t="shared" si="92"/>
        <v>1</v>
      </c>
      <c r="V63" s="344">
        <f t="shared" si="92"/>
        <v>1</v>
      </c>
      <c r="W63" s="344">
        <f t="shared" si="92"/>
        <v>1</v>
      </c>
      <c r="X63" s="344">
        <f t="shared" si="92"/>
        <v>0</v>
      </c>
      <c r="Y63" s="344">
        <f t="shared" si="92"/>
        <v>0</v>
      </c>
      <c r="Z63" s="344">
        <f t="shared" si="92"/>
        <v>0</v>
      </c>
      <c r="AA63" s="344">
        <f t="shared" si="92"/>
        <v>0</v>
      </c>
      <c r="AB63" s="344">
        <f t="shared" si="92"/>
        <v>0</v>
      </c>
      <c r="AC63" s="344">
        <f>SUM(T63:AB63)</f>
        <v>4</v>
      </c>
    </row>
    <row r="64" spans="1:42" ht="15.75" thickBot="1">
      <c r="A64" s="185" t="s">
        <v>16</v>
      </c>
      <c r="B64" s="14" t="s">
        <v>289</v>
      </c>
      <c r="C64" s="14"/>
      <c r="V64" s="343"/>
      <c r="W64" s="343"/>
      <c r="X64" s="343"/>
      <c r="Y64" s="343"/>
      <c r="Z64" s="343"/>
      <c r="AA64" s="343"/>
      <c r="AB64" s="343"/>
    </row>
    <row r="65" spans="1:48">
      <c r="A65" s="185" t="s">
        <v>16</v>
      </c>
      <c r="B65" s="186" t="s">
        <v>107</v>
      </c>
      <c r="C65" s="186" t="s">
        <v>108</v>
      </c>
    </row>
    <row r="66" spans="1:48">
      <c r="A66" s="185" t="s">
        <v>16</v>
      </c>
      <c r="B66" s="186" t="s">
        <v>109</v>
      </c>
      <c r="C66" s="186" t="s">
        <v>110</v>
      </c>
    </row>
    <row r="67" spans="1:48">
      <c r="A67" s="185" t="s">
        <v>16</v>
      </c>
      <c r="B67" s="186" t="s">
        <v>111</v>
      </c>
      <c r="C67" s="186" t="s">
        <v>73</v>
      </c>
    </row>
    <row r="68" spans="1:48">
      <c r="A68" s="185" t="s">
        <v>16</v>
      </c>
      <c r="B68" s="186" t="s">
        <v>112</v>
      </c>
      <c r="C68" s="186" t="s">
        <v>72</v>
      </c>
    </row>
    <row r="69" spans="1:48">
      <c r="A69" s="185" t="s">
        <v>16</v>
      </c>
      <c r="B69" s="186" t="s">
        <v>113</v>
      </c>
      <c r="C69" s="186" t="s">
        <v>114</v>
      </c>
    </row>
    <row r="70" spans="1:48">
      <c r="A70" s="185" t="s">
        <v>16</v>
      </c>
      <c r="B70" s="186" t="s">
        <v>115</v>
      </c>
      <c r="C70" s="186" t="s">
        <v>116</v>
      </c>
    </row>
    <row r="71" spans="1:48">
      <c r="A71" s="185" t="s">
        <v>16</v>
      </c>
      <c r="B71" s="186" t="s">
        <v>117</v>
      </c>
      <c r="C71" s="186" t="s">
        <v>118</v>
      </c>
    </row>
    <row r="72" spans="1:48">
      <c r="A72" s="185" t="s">
        <v>16</v>
      </c>
      <c r="B72" s="186" t="s">
        <v>119</v>
      </c>
      <c r="C72" s="186" t="s">
        <v>120</v>
      </c>
    </row>
    <row r="73" spans="1:48">
      <c r="A73" s="185" t="s">
        <v>16</v>
      </c>
      <c r="B73" s="186" t="s">
        <v>37</v>
      </c>
      <c r="C73" s="186" t="s">
        <v>121</v>
      </c>
    </row>
    <row r="74" spans="1:48">
      <c r="A74" s="185" t="s">
        <v>16</v>
      </c>
      <c r="B74" s="186" t="s">
        <v>122</v>
      </c>
      <c r="C74" s="186" t="s">
        <v>123</v>
      </c>
    </row>
    <row r="75" spans="1:48">
      <c r="A75" s="185" t="s">
        <v>16</v>
      </c>
      <c r="B75" s="186" t="s">
        <v>221</v>
      </c>
      <c r="C75" s="186" t="s">
        <v>220</v>
      </c>
    </row>
    <row r="76" spans="1:48">
      <c r="A76" s="185" t="s">
        <v>16</v>
      </c>
      <c r="B76" s="186" t="s">
        <v>124</v>
      </c>
      <c r="C76" s="186" t="s">
        <v>2</v>
      </c>
      <c r="P76" s="185" t="str">
        <f>ADDRESS(ROW(),1)</f>
        <v>$A$76</v>
      </c>
    </row>
    <row r="77" spans="1:48">
      <c r="A77" s="185" t="s">
        <v>16</v>
      </c>
      <c r="B77" s="186"/>
      <c r="C77" s="186"/>
      <c r="P77" s="185" t="str" cm="1">
        <f t="array" aca="1" ref="P77" ca="1">INDIRECT(P76)</f>
        <v>*</v>
      </c>
    </row>
    <row r="78" spans="1:48" ht="23.25">
      <c r="A78" s="185" t="s">
        <v>16</v>
      </c>
      <c r="B78" s="16" t="s">
        <v>18</v>
      </c>
      <c r="C78" s="16" t="s">
        <v>19</v>
      </c>
      <c r="D78" s="16" t="s">
        <v>20</v>
      </c>
      <c r="E78" s="16" t="s">
        <v>21</v>
      </c>
      <c r="F78" s="16" t="s">
        <v>22</v>
      </c>
      <c r="G78" s="16" t="s">
        <v>23</v>
      </c>
      <c r="H78" s="16" t="s">
        <v>24</v>
      </c>
      <c r="I78" s="17" t="s">
        <v>25</v>
      </c>
      <c r="J78" s="5">
        <f t="shared" ref="J78:AP78" si="93">J3</f>
        <v>2012</v>
      </c>
      <c r="K78" s="5">
        <f t="shared" si="93"/>
        <v>2013</v>
      </c>
      <c r="L78" s="5">
        <f t="shared" si="93"/>
        <v>2014</v>
      </c>
      <c r="M78" s="5">
        <f t="shared" si="93"/>
        <v>2015</v>
      </c>
      <c r="N78" s="5">
        <f t="shared" si="93"/>
        <v>2016</v>
      </c>
      <c r="O78" s="5">
        <f t="shared" si="93"/>
        <v>2017</v>
      </c>
      <c r="P78" s="5">
        <f t="shared" si="93"/>
        <v>2018</v>
      </c>
      <c r="Q78" s="5">
        <f t="shared" si="93"/>
        <v>2019</v>
      </c>
      <c r="R78" s="5">
        <f t="shared" si="93"/>
        <v>2020</v>
      </c>
      <c r="S78" s="5">
        <f t="shared" si="93"/>
        <v>2021</v>
      </c>
      <c r="T78" s="5">
        <f t="shared" si="93"/>
        <v>2022</v>
      </c>
      <c r="U78" s="5">
        <f t="shared" si="93"/>
        <v>2023</v>
      </c>
      <c r="V78" s="5">
        <f t="shared" si="93"/>
        <v>2024</v>
      </c>
      <c r="W78" s="5">
        <f t="shared" si="93"/>
        <v>2025</v>
      </c>
      <c r="X78" s="5">
        <f t="shared" si="93"/>
        <v>2026</v>
      </c>
      <c r="Y78" s="5">
        <f t="shared" si="93"/>
        <v>2027</v>
      </c>
      <c r="Z78" s="5">
        <f t="shared" si="93"/>
        <v>2028</v>
      </c>
      <c r="AA78" s="5">
        <f t="shared" si="93"/>
        <v>2029</v>
      </c>
      <c r="AB78" s="5">
        <f t="shared" si="93"/>
        <v>2030</v>
      </c>
      <c r="AC78" s="5">
        <f t="shared" si="93"/>
        <v>2031</v>
      </c>
      <c r="AD78" s="5">
        <f t="shared" si="93"/>
        <v>2032</v>
      </c>
      <c r="AE78" s="5">
        <f t="shared" si="93"/>
        <v>2033</v>
      </c>
      <c r="AF78" s="5">
        <f t="shared" si="93"/>
        <v>2034</v>
      </c>
      <c r="AG78" s="5">
        <f t="shared" si="93"/>
        <v>2035</v>
      </c>
      <c r="AH78" s="5">
        <f t="shared" si="93"/>
        <v>2036</v>
      </c>
      <c r="AI78" s="5">
        <f t="shared" si="93"/>
        <v>2037</v>
      </c>
      <c r="AJ78" s="5">
        <f t="shared" si="93"/>
        <v>2038</v>
      </c>
      <c r="AK78" s="5">
        <f t="shared" si="93"/>
        <v>2039</v>
      </c>
      <c r="AL78" s="5">
        <f t="shared" si="93"/>
        <v>2040</v>
      </c>
      <c r="AM78" s="5">
        <f t="shared" si="93"/>
        <v>2045</v>
      </c>
      <c r="AN78" s="5">
        <f t="shared" si="93"/>
        <v>2050</v>
      </c>
      <c r="AO78" s="5">
        <f t="shared" si="93"/>
        <v>2060</v>
      </c>
      <c r="AP78" s="5">
        <f t="shared" si="93"/>
        <v>2070</v>
      </c>
      <c r="AQ78" s="5"/>
      <c r="AR78" s="5"/>
      <c r="AS78" s="5"/>
      <c r="AT78" s="5"/>
      <c r="AU78" s="5"/>
      <c r="AV78" s="5"/>
    </row>
    <row r="79" spans="1:48" s="5" customFormat="1">
      <c r="A79" s="5" t="s">
        <v>16</v>
      </c>
      <c r="B79" s="5">
        <v>1</v>
      </c>
      <c r="C79" s="3" t="str">
        <f ca="1">OFFSET($C$9,$B79,0)</f>
        <v>Mining</v>
      </c>
      <c r="D79" s="3" t="str">
        <f ca="1">OFFSET($B$9,$B79,0)</f>
        <v>MI</v>
      </c>
      <c r="J79" s="5">
        <f t="shared" ref="J79:AP79" ca="1" si="94">SUMIF($B$10:$B$25,$D79,J$10:J$25)*SUMIF($B$10:$B$25,$D79,J$47:J$62)</f>
        <v>186.51301855651582</v>
      </c>
      <c r="K79" s="5">
        <f t="shared" ca="1" si="94"/>
        <v>191.72764997425244</v>
      </c>
      <c r="L79" s="5">
        <f t="shared" ca="1" si="94"/>
        <v>193.25080325111884</v>
      </c>
      <c r="M79" s="5">
        <f t="shared" ca="1" si="94"/>
        <v>199.99778725841253</v>
      </c>
      <c r="N79" s="5">
        <f t="shared" ca="1" si="94"/>
        <v>197.80224330122689</v>
      </c>
      <c r="O79" s="5">
        <f t="shared" ca="1" si="94"/>
        <v>204.56882730948811</v>
      </c>
      <c r="P79" s="5">
        <f t="shared" ca="1" si="94"/>
        <v>203.94770491309214</v>
      </c>
      <c r="Q79" s="5">
        <f t="shared" ca="1" si="94"/>
        <v>201.87293671790277</v>
      </c>
      <c r="R79" s="5">
        <f t="shared" ca="1" si="94"/>
        <v>194.31413122982036</v>
      </c>
      <c r="S79" s="5">
        <f t="shared" ca="1" si="94"/>
        <v>211.88263459465742</v>
      </c>
      <c r="T79" s="5">
        <f t="shared" ca="1" si="94"/>
        <v>213.75470596455543</v>
      </c>
      <c r="U79" s="5">
        <f t="shared" ca="1" si="94"/>
        <v>215.676782080561</v>
      </c>
      <c r="V79" s="5">
        <f t="shared" ca="1" si="94"/>
        <v>217.62391414630846</v>
      </c>
      <c r="W79" s="5">
        <f t="shared" ca="1" si="94"/>
        <v>219.78122407058223</v>
      </c>
      <c r="X79" s="5">
        <f t="shared" ca="1" si="94"/>
        <v>222.7398309658295</v>
      </c>
      <c r="Y79" s="5">
        <f t="shared" ca="1" si="94"/>
        <v>225.61513963262544</v>
      </c>
      <c r="Z79" s="5">
        <f t="shared" ca="1" si="94"/>
        <v>232.42285536550668</v>
      </c>
      <c r="AA79" s="5">
        <f t="shared" ca="1" si="94"/>
        <v>237.26259280775878</v>
      </c>
      <c r="AB79" s="5">
        <f t="shared" ca="1" si="94"/>
        <v>240.95766348602174</v>
      </c>
      <c r="AC79" s="5">
        <f t="shared" ca="1" si="94"/>
        <v>243.08440463833739</v>
      </c>
      <c r="AD79" s="5">
        <f t="shared" ca="1" si="94"/>
        <v>245.388226632249</v>
      </c>
      <c r="AE79" s="5">
        <f t="shared" ca="1" si="94"/>
        <v>248.0401822721291</v>
      </c>
      <c r="AF79" s="5">
        <f t="shared" ca="1" si="94"/>
        <v>250.64367771768724</v>
      </c>
      <c r="AG79" s="5">
        <f t="shared" ca="1" si="94"/>
        <v>257.99945133919425</v>
      </c>
      <c r="AH79" s="5">
        <f t="shared" ca="1" si="94"/>
        <v>266.61988909929335</v>
      </c>
      <c r="AI79" s="5">
        <f t="shared" ca="1" si="94"/>
        <v>270.64963482603463</v>
      </c>
      <c r="AJ79" s="5">
        <f t="shared" ca="1" si="94"/>
        <v>274.08883755236093</v>
      </c>
      <c r="AK79" s="5">
        <f t="shared" ca="1" si="94"/>
        <v>276.20605685655062</v>
      </c>
      <c r="AL79" s="5">
        <f t="shared" ca="1" si="94"/>
        <v>279.44849042437272</v>
      </c>
      <c r="AM79" s="5">
        <f t="shared" ca="1" si="94"/>
        <v>283.51787300565991</v>
      </c>
      <c r="AN79" s="5">
        <f t="shared" ca="1" si="94"/>
        <v>277.51312420660696</v>
      </c>
      <c r="AO79" s="5">
        <f t="shared" ca="1" si="94"/>
        <v>277.25677988556447</v>
      </c>
      <c r="AP79" s="5">
        <f t="shared" ca="1" si="94"/>
        <v>275.32141366779865</v>
      </c>
    </row>
    <row r="80" spans="1:48">
      <c r="A80" s="57" t="str">
        <f>'[4]TS BYDem'!A10</f>
        <v/>
      </c>
      <c r="B80" s="185" t="s">
        <v>288</v>
      </c>
      <c r="C80" s="185" t="s">
        <v>137</v>
      </c>
      <c r="D80" s="186" t="str">
        <f>'[4]TS BYDem'!D10</f>
        <v>IMIK</v>
      </c>
      <c r="E80" s="185" t="s">
        <v>137</v>
      </c>
      <c r="F80" s="185" t="s">
        <v>137</v>
      </c>
      <c r="G80" s="185" t="s">
        <v>137</v>
      </c>
      <c r="H80" s="185" t="s">
        <v>137</v>
      </c>
      <c r="I80" s="185">
        <v>0</v>
      </c>
      <c r="J80" s="185">
        <f>INDEX('[4]TS BYDem'!$J$10:$J$203,MATCH(D80,'[4]TS BYDem'!$D$10:$D$203,0))</f>
        <v>2.1376388478991801</v>
      </c>
      <c r="K80" s="185">
        <f t="shared" ref="K80:Z95" ca="1" si="95">K$79/J$79*J80</f>
        <v>2.1974041060152065</v>
      </c>
      <c r="L80" s="185">
        <f t="shared" ca="1" si="95"/>
        <v>2.2148610730469636</v>
      </c>
      <c r="M80" s="192">
        <f>O80</f>
        <v>1.5483671599004531</v>
      </c>
      <c r="N80" s="192">
        <f>O80</f>
        <v>1.5483671599004531</v>
      </c>
      <c r="O80" s="192">
        <f>INDEX('[4]TS BYDem'!$O$10:$O$203,MATCH(D80,'[4]TS BYDem'!$D$10:$D$203,0))</f>
        <v>1.5483671599004531</v>
      </c>
      <c r="P80" s="185">
        <f t="shared" ca="1" si="95"/>
        <v>1.5436659278823255</v>
      </c>
      <c r="Q80" s="185">
        <f t="shared" ca="1" si="95"/>
        <v>1.527962152384913</v>
      </c>
      <c r="R80" s="185">
        <f t="shared" ca="1" si="95"/>
        <v>1.4707500818082182</v>
      </c>
      <c r="S80" s="185">
        <f t="shared" ca="1" si="95"/>
        <v>1.6037248561982584</v>
      </c>
      <c r="T80" s="185">
        <f t="shared" ca="1" si="95"/>
        <v>1.6178944335882417</v>
      </c>
      <c r="U80" s="185">
        <f t="shared" ca="1" si="95"/>
        <v>1.6324424934074908</v>
      </c>
      <c r="V80" s="185">
        <f t="shared" ca="1" si="95"/>
        <v>1.6471801999595812</v>
      </c>
      <c r="W80" s="185">
        <f t="shared" ca="1" si="95"/>
        <v>1.6635087280369278</v>
      </c>
      <c r="X80" s="185">
        <f t="shared" ca="1" si="95"/>
        <v>1.6859022168978939</v>
      </c>
      <c r="Y80" s="185">
        <f t="shared" ca="1" si="95"/>
        <v>1.707665227288077</v>
      </c>
      <c r="Z80" s="185">
        <f t="shared" ca="1" si="95"/>
        <v>1.7591923519891632</v>
      </c>
      <c r="AA80" s="185">
        <f t="shared" ref="AA80:AP95" ca="1" si="96">AA$79/Z$79*Z80</f>
        <v>1.7958239865186352</v>
      </c>
      <c r="AB80" s="185">
        <f t="shared" ca="1" si="96"/>
        <v>1.8237917182937107</v>
      </c>
      <c r="AC80" s="185">
        <f t="shared" ca="1" si="96"/>
        <v>1.8398888734720629</v>
      </c>
      <c r="AD80" s="185">
        <f t="shared" ca="1" si="96"/>
        <v>1.8573263411671406</v>
      </c>
      <c r="AE80" s="185">
        <f t="shared" ca="1" si="96"/>
        <v>1.8773988081031268</v>
      </c>
      <c r="AF80" s="185">
        <f t="shared" ca="1" si="96"/>
        <v>1.8971044832143886</v>
      </c>
      <c r="AG80" s="185">
        <f t="shared" ca="1" si="96"/>
        <v>1.9527798197795858</v>
      </c>
      <c r="AH80" s="185">
        <f t="shared" ca="1" si="96"/>
        <v>2.0180273108428746</v>
      </c>
      <c r="AI80" s="185">
        <f t="shared" ca="1" si="96"/>
        <v>2.0485281746748587</v>
      </c>
      <c r="AJ80" s="185">
        <f t="shared" ca="1" si="96"/>
        <v>2.0745592598001963</v>
      </c>
      <c r="AK80" s="185">
        <f t="shared" ca="1" si="96"/>
        <v>2.0905843447754111</v>
      </c>
      <c r="AL80" s="185">
        <f t="shared" ca="1" si="96"/>
        <v>2.1151260978890427</v>
      </c>
      <c r="AM80" s="185">
        <f t="shared" ca="1" si="96"/>
        <v>2.1459269703035062</v>
      </c>
      <c r="AN80" s="185">
        <f t="shared" ca="1" si="96"/>
        <v>2.1004774462182008</v>
      </c>
      <c r="AO80" s="185">
        <f t="shared" ca="1" si="96"/>
        <v>2.0985371939639865</v>
      </c>
      <c r="AP80" s="185">
        <f t="shared" ca="1" si="96"/>
        <v>2.0838885422931446</v>
      </c>
    </row>
    <row r="81" spans="1:42">
      <c r="A81" s="57" t="str">
        <f>'[4]TS BYDem'!A11</f>
        <v/>
      </c>
      <c r="B81" s="185" t="s">
        <v>288</v>
      </c>
      <c r="C81" s="185" t="s">
        <v>137</v>
      </c>
      <c r="D81" s="186" t="str">
        <f>'[4]TS BYDem'!D11</f>
        <v>IMIA</v>
      </c>
      <c r="E81" s="185" t="s">
        <v>137</v>
      </c>
      <c r="F81" s="185" t="s">
        <v>137</v>
      </c>
      <c r="G81" s="185" t="s">
        <v>137</v>
      </c>
      <c r="H81" s="185" t="s">
        <v>137</v>
      </c>
      <c r="I81" s="185">
        <v>0</v>
      </c>
      <c r="J81" s="185">
        <f>INDEX('[4]TS BYDem'!$J$10:$J$203,MATCH(D81,'[4]TS BYDem'!$D$10:$D$203,0))</f>
        <v>0.99318058118269725</v>
      </c>
      <c r="K81" s="185">
        <f t="shared" ca="1" si="95"/>
        <v>1.0209484587400051</v>
      </c>
      <c r="L81" s="185">
        <f t="shared" ca="1" si="95"/>
        <v>1.0290592397914098</v>
      </c>
      <c r="M81" s="192">
        <f t="shared" ref="M81:M88" si="97">O81</f>
        <v>0.71939570019765287</v>
      </c>
      <c r="N81" s="192">
        <f t="shared" ref="N81:N90" si="98">O81</f>
        <v>0.71939570019765287</v>
      </c>
      <c r="O81" s="192">
        <f>INDEX('[4]TS BYDem'!$O$10:$O$203,MATCH(D81,'[4]TS BYDem'!$D$10:$D$203,0))</f>
        <v>0.71939570019765287</v>
      </c>
      <c r="P81" s="185">
        <f t="shared" ca="1" si="95"/>
        <v>0.71721143396735509</v>
      </c>
      <c r="Q81" s="185">
        <f t="shared" ca="1" si="95"/>
        <v>0.70991521323736095</v>
      </c>
      <c r="R81" s="185">
        <f t="shared" ca="1" si="95"/>
        <v>0.68333358670962907</v>
      </c>
      <c r="S81" s="185">
        <f t="shared" ca="1" si="95"/>
        <v>0.74511575531174412</v>
      </c>
      <c r="T81" s="185">
        <f t="shared" ca="1" si="95"/>
        <v>0.7516991635058492</v>
      </c>
      <c r="U81" s="185">
        <f t="shared" ca="1" si="95"/>
        <v>0.75845842058080482</v>
      </c>
      <c r="V81" s="185">
        <f t="shared" ca="1" si="95"/>
        <v>0.76530579050631409</v>
      </c>
      <c r="W81" s="185">
        <f t="shared" ca="1" si="95"/>
        <v>0.77289228109692765</v>
      </c>
      <c r="X81" s="185">
        <f t="shared" ca="1" si="95"/>
        <v>0.7832966477201766</v>
      </c>
      <c r="Y81" s="185">
        <f t="shared" ca="1" si="95"/>
        <v>0.79340808414399044</v>
      </c>
      <c r="Z81" s="185">
        <f t="shared" ca="1" si="95"/>
        <v>0.81734839553363059</v>
      </c>
      <c r="AA81" s="185">
        <f t="shared" ca="1" si="96"/>
        <v>0.83436802825007761</v>
      </c>
      <c r="AB81" s="185">
        <f t="shared" ca="1" si="96"/>
        <v>0.84736227567687272</v>
      </c>
      <c r="AC81" s="185">
        <f t="shared" ca="1" si="96"/>
        <v>0.8548412667848122</v>
      </c>
      <c r="AD81" s="185">
        <f t="shared" ca="1" si="96"/>
        <v>0.86294298813815118</v>
      </c>
      <c r="AE81" s="185">
        <f t="shared" ca="1" si="96"/>
        <v>0.87226897152250327</v>
      </c>
      <c r="AF81" s="185">
        <f t="shared" ca="1" si="96"/>
        <v>0.88142453766448026</v>
      </c>
      <c r="AG81" s="185">
        <f t="shared" ca="1" si="96"/>
        <v>0.90729217343546564</v>
      </c>
      <c r="AH81" s="185">
        <f t="shared" ca="1" si="96"/>
        <v>0.93760718252067021</v>
      </c>
      <c r="AI81" s="185">
        <f t="shared" ca="1" si="96"/>
        <v>0.95177836288492834</v>
      </c>
      <c r="AJ81" s="185">
        <f t="shared" ca="1" si="96"/>
        <v>0.96387281386246704</v>
      </c>
      <c r="AK81" s="185">
        <f t="shared" ca="1" si="96"/>
        <v>0.97131832002213836</v>
      </c>
      <c r="AL81" s="185">
        <f t="shared" ca="1" si="96"/>
        <v>0.98272080395650052</v>
      </c>
      <c r="AM81" s="185">
        <f t="shared" ca="1" si="96"/>
        <v>0.99703137301992995</v>
      </c>
      <c r="AN81" s="185">
        <f t="shared" ca="1" si="96"/>
        <v>0.97591481032746075</v>
      </c>
      <c r="AO81" s="185">
        <f t="shared" ca="1" si="96"/>
        <v>0.97501333865773721</v>
      </c>
      <c r="AP81" s="185">
        <f t="shared" ca="1" si="96"/>
        <v>0.96820734502869743</v>
      </c>
    </row>
    <row r="82" spans="1:42">
      <c r="A82" s="57" t="str">
        <f>'[4]TS BYDem'!A12</f>
        <v/>
      </c>
      <c r="B82" s="185" t="s">
        <v>288</v>
      </c>
      <c r="C82" s="185" t="s">
        <v>137</v>
      </c>
      <c r="D82" s="186" t="str">
        <f>'[4]TS BYDem'!D12</f>
        <v>IMIL</v>
      </c>
      <c r="E82" s="185" t="s">
        <v>137</v>
      </c>
      <c r="F82" s="185" t="s">
        <v>137</v>
      </c>
      <c r="G82" s="185" t="s">
        <v>137</v>
      </c>
      <c r="H82" s="185" t="s">
        <v>137</v>
      </c>
      <c r="I82" s="185">
        <v>0</v>
      </c>
      <c r="J82" s="185">
        <f>INDEX('[4]TS BYDem'!$J$10:$J$203,MATCH(D82,'[4]TS BYDem'!$D$10:$D$203,0))</f>
        <v>1.4429062223319464</v>
      </c>
      <c r="K82" s="185">
        <f t="shared" ca="1" si="95"/>
        <v>1.4832477715602643</v>
      </c>
      <c r="L82" s="185">
        <f t="shared" ca="1" si="95"/>
        <v>1.4950312243067001</v>
      </c>
      <c r="M82" s="192">
        <f t="shared" si="97"/>
        <v>1.0451478329328059</v>
      </c>
      <c r="N82" s="192">
        <f t="shared" si="98"/>
        <v>1.0451478329328059</v>
      </c>
      <c r="O82" s="192">
        <f>INDEX('[4]TS BYDem'!$O$10:$O$203,MATCH(D82,'[4]TS BYDem'!$D$10:$D$203,0))</f>
        <v>1.0451478329328059</v>
      </c>
      <c r="P82" s="185">
        <f t="shared" ca="1" si="95"/>
        <v>1.0419745013205697</v>
      </c>
      <c r="Q82" s="185">
        <f t="shared" ca="1" si="95"/>
        <v>1.0313744528598161</v>
      </c>
      <c r="R82" s="185">
        <f t="shared" ca="1" si="95"/>
        <v>0.99275630522054714</v>
      </c>
      <c r="S82" s="185">
        <f t="shared" ca="1" si="95"/>
        <v>1.0825142779338244</v>
      </c>
      <c r="T82" s="185">
        <f t="shared" ca="1" si="95"/>
        <v>1.0920787426720631</v>
      </c>
      <c r="U82" s="185">
        <f t="shared" ca="1" si="95"/>
        <v>1.1018986830500561</v>
      </c>
      <c r="V82" s="185">
        <f t="shared" ca="1" si="95"/>
        <v>1.1118466349727172</v>
      </c>
      <c r="W82" s="185">
        <f t="shared" ca="1" si="95"/>
        <v>1.1228683914249262</v>
      </c>
      <c r="X82" s="185">
        <f t="shared" ca="1" si="95"/>
        <v>1.1379839964060783</v>
      </c>
      <c r="Y82" s="185">
        <f t="shared" ca="1" si="95"/>
        <v>1.1526740284194519</v>
      </c>
      <c r="Z82" s="185">
        <f t="shared" ca="1" si="95"/>
        <v>1.187454837592685</v>
      </c>
      <c r="AA82" s="185">
        <f t="shared" ca="1" si="96"/>
        <v>1.2121811909000786</v>
      </c>
      <c r="AB82" s="185">
        <f t="shared" ca="1" si="96"/>
        <v>1.2310594098482546</v>
      </c>
      <c r="AC82" s="185">
        <f t="shared" ca="1" si="96"/>
        <v>1.2419249895936424</v>
      </c>
      <c r="AD82" s="185">
        <f t="shared" ca="1" si="96"/>
        <v>1.2536952802878198</v>
      </c>
      <c r="AE82" s="185">
        <f t="shared" ca="1" si="96"/>
        <v>1.2672441954696105</v>
      </c>
      <c r="AF82" s="185">
        <f t="shared" ca="1" si="96"/>
        <v>1.2805455261697123</v>
      </c>
      <c r="AG82" s="185">
        <f t="shared" ca="1" si="96"/>
        <v>1.3181263783512205</v>
      </c>
      <c r="AH82" s="185">
        <f t="shared" ca="1" si="96"/>
        <v>1.3621684348189402</v>
      </c>
      <c r="AI82" s="185">
        <f t="shared" ca="1" si="96"/>
        <v>1.3827565179055294</v>
      </c>
      <c r="AJ82" s="185">
        <f t="shared" ca="1" si="96"/>
        <v>1.4003275003651321</v>
      </c>
      <c r="AK82" s="185">
        <f t="shared" ca="1" si="96"/>
        <v>1.4111444327234022</v>
      </c>
      <c r="AL82" s="185">
        <f t="shared" ca="1" si="96"/>
        <v>1.4277101160751033</v>
      </c>
      <c r="AM82" s="185">
        <f t="shared" ca="1" si="96"/>
        <v>1.4485007049548662</v>
      </c>
      <c r="AN82" s="185">
        <f t="shared" ca="1" si="96"/>
        <v>1.417822276197285</v>
      </c>
      <c r="AO82" s="185">
        <f t="shared" ca="1" si="96"/>
        <v>1.4165126059256903</v>
      </c>
      <c r="AP82" s="185">
        <f t="shared" ca="1" si="96"/>
        <v>1.4066247660478719</v>
      </c>
    </row>
    <row r="83" spans="1:42">
      <c r="A83" s="57" t="str">
        <f>'[4]TS BYDem'!A13</f>
        <v/>
      </c>
      <c r="B83" s="185" t="s">
        <v>288</v>
      </c>
      <c r="C83" s="185" t="s">
        <v>137</v>
      </c>
      <c r="D83" s="186" t="str">
        <f>'[4]TS BYDem'!D13</f>
        <v>IMIC</v>
      </c>
      <c r="E83" s="185" t="s">
        <v>137</v>
      </c>
      <c r="F83" s="185" t="s">
        <v>137</v>
      </c>
      <c r="G83" s="185" t="s">
        <v>137</v>
      </c>
      <c r="H83" s="185" t="s">
        <v>137</v>
      </c>
      <c r="I83" s="185">
        <v>0</v>
      </c>
      <c r="J83" s="185">
        <f>INDEX('[4]TS BYDem'!$J$10:$J$203,MATCH(D83,'[4]TS BYDem'!$D$10:$D$203,0))</f>
        <v>17.35324025908308</v>
      </c>
      <c r="K83" s="185">
        <f t="shared" ca="1" si="95"/>
        <v>17.838411495680308</v>
      </c>
      <c r="L83" s="185">
        <f t="shared" ca="1" si="95"/>
        <v>17.980126240149275</v>
      </c>
      <c r="M83" s="192">
        <f t="shared" si="97"/>
        <v>12.569563545045538</v>
      </c>
      <c r="N83" s="192">
        <f t="shared" si="98"/>
        <v>12.569563545045538</v>
      </c>
      <c r="O83" s="192">
        <f>INDEX('[4]TS BYDem'!$O$10:$O$203,MATCH(D83,'[4]TS BYDem'!$D$10:$D$203,0))</f>
        <v>12.569563545045538</v>
      </c>
      <c r="P83" s="185">
        <f t="shared" ca="1" si="95"/>
        <v>12.531399189637963</v>
      </c>
      <c r="Q83" s="185">
        <f t="shared" ca="1" si="95"/>
        <v>12.403916762262956</v>
      </c>
      <c r="R83" s="185">
        <f t="shared" ca="1" si="95"/>
        <v>11.939472168447347</v>
      </c>
      <c r="S83" s="185">
        <f t="shared" ca="1" si="95"/>
        <v>13.018954425544019</v>
      </c>
      <c r="T83" s="185">
        <f t="shared" ca="1" si="95"/>
        <v>13.133982313000173</v>
      </c>
      <c r="U83" s="185">
        <f t="shared" ca="1" si="95"/>
        <v>13.252082701003062</v>
      </c>
      <c r="V83" s="185">
        <f t="shared" ca="1" si="95"/>
        <v>13.371722631254904</v>
      </c>
      <c r="W83" s="185">
        <f t="shared" ca="1" si="95"/>
        <v>13.504276767367211</v>
      </c>
      <c r="X83" s="185">
        <f t="shared" ca="1" si="95"/>
        <v>13.686065937612387</v>
      </c>
      <c r="Y83" s="185">
        <f t="shared" ca="1" si="95"/>
        <v>13.862736916638111</v>
      </c>
      <c r="Z83" s="185">
        <f t="shared" ca="1" si="95"/>
        <v>14.28103141744981</v>
      </c>
      <c r="AA83" s="185">
        <f t="shared" ca="1" si="96"/>
        <v>14.578405108846548</v>
      </c>
      <c r="AB83" s="185">
        <f t="shared" ca="1" si="96"/>
        <v>14.805445691249627</v>
      </c>
      <c r="AC83" s="185">
        <f t="shared" ca="1" si="96"/>
        <v>14.936121554280568</v>
      </c>
      <c r="AD83" s="185">
        <f t="shared" ca="1" si="96"/>
        <v>15.077678004155189</v>
      </c>
      <c r="AE83" s="185">
        <f t="shared" ca="1" si="96"/>
        <v>15.240625239921881</v>
      </c>
      <c r="AF83" s="185">
        <f t="shared" ca="1" si="96"/>
        <v>15.40059487885749</v>
      </c>
      <c r="AG83" s="185">
        <f t="shared" ca="1" si="96"/>
        <v>15.852564346417777</v>
      </c>
      <c r="AH83" s="185">
        <f t="shared" ca="1" si="96"/>
        <v>16.382240063078886</v>
      </c>
      <c r="AI83" s="185">
        <f t="shared" ca="1" si="96"/>
        <v>16.629844478907206</v>
      </c>
      <c r="AJ83" s="185">
        <f t="shared" ca="1" si="96"/>
        <v>16.84116346519367</v>
      </c>
      <c r="AK83" s="185">
        <f t="shared" ca="1" si="96"/>
        <v>16.971254266088511</v>
      </c>
      <c r="AL83" s="185">
        <f t="shared" ca="1" si="96"/>
        <v>17.170482933072407</v>
      </c>
      <c r="AM83" s="185">
        <f t="shared" ca="1" si="96"/>
        <v>17.420522802867456</v>
      </c>
      <c r="AN83" s="185">
        <f t="shared" ca="1" si="96"/>
        <v>17.051565945684402</v>
      </c>
      <c r="AO83" s="185">
        <f t="shared" ca="1" si="96"/>
        <v>17.035815079459411</v>
      </c>
      <c r="AP83" s="185">
        <f t="shared" ca="1" si="96"/>
        <v>16.916898092071403</v>
      </c>
    </row>
    <row r="84" spans="1:42">
      <c r="A84" s="57" t="str">
        <f>'[4]TS BYDem'!A14</f>
        <v/>
      </c>
      <c r="B84" s="185" t="s">
        <v>288</v>
      </c>
      <c r="C84" s="185" t="s">
        <v>137</v>
      </c>
      <c r="D84" s="186" t="str">
        <f>'[4]TS BYDem'!D14</f>
        <v>IMIH</v>
      </c>
      <c r="E84" s="185" t="s">
        <v>137</v>
      </c>
      <c r="F84" s="185" t="s">
        <v>137</v>
      </c>
      <c r="G84" s="185" t="s">
        <v>137</v>
      </c>
      <c r="H84" s="185" t="s">
        <v>137</v>
      </c>
      <c r="I84" s="185">
        <v>0</v>
      </c>
      <c r="J84" s="185">
        <f>INDEX('[4]TS BYDem'!$J$10:$J$203,MATCH(D84,'[4]TS BYDem'!$D$10:$D$203,0))</f>
        <v>7.6954998524370488</v>
      </c>
      <c r="K84" s="185">
        <f t="shared" ca="1" si="95"/>
        <v>7.9106547816547446</v>
      </c>
      <c r="L84" s="185">
        <f t="shared" ca="1" si="95"/>
        <v>7.973499862969069</v>
      </c>
      <c r="M84" s="192">
        <f t="shared" si="97"/>
        <v>5.5741217756416317</v>
      </c>
      <c r="N84" s="192">
        <f t="shared" si="98"/>
        <v>5.5741217756416317</v>
      </c>
      <c r="O84" s="192">
        <f>INDEX('[4]TS BYDem'!$O$10:$O$203,MATCH(D84,'[4]TS BYDem'!$D$10:$D$203,0))</f>
        <v>5.5741217756416317</v>
      </c>
      <c r="P84" s="185">
        <f t="shared" ca="1" si="95"/>
        <v>5.5571973403763719</v>
      </c>
      <c r="Q84" s="185">
        <f t="shared" ca="1" si="95"/>
        <v>5.5006637485856871</v>
      </c>
      <c r="R84" s="185">
        <f t="shared" ca="1" si="95"/>
        <v>5.2947002945095862</v>
      </c>
      <c r="S84" s="185">
        <f t="shared" ca="1" si="95"/>
        <v>5.7734094823137312</v>
      </c>
      <c r="T84" s="185">
        <f t="shared" ca="1" si="95"/>
        <v>5.8244199609176714</v>
      </c>
      <c r="U84" s="185">
        <f t="shared" ca="1" si="95"/>
        <v>5.8767929762669686</v>
      </c>
      <c r="V84" s="185">
        <f t="shared" ca="1" si="95"/>
        <v>5.929848719854494</v>
      </c>
      <c r="W84" s="185">
        <f t="shared" ca="1" si="95"/>
        <v>5.9886314209329417</v>
      </c>
      <c r="X84" s="185">
        <f t="shared" ca="1" si="95"/>
        <v>6.0692479808324196</v>
      </c>
      <c r="Y84" s="185">
        <f t="shared" ca="1" si="95"/>
        <v>6.1475948182370788</v>
      </c>
      <c r="Z84" s="185">
        <f t="shared" ca="1" si="95"/>
        <v>6.3330924671609887</v>
      </c>
      <c r="AA84" s="185">
        <f t="shared" ca="1" si="96"/>
        <v>6.464966351467087</v>
      </c>
      <c r="AB84" s="185">
        <f t="shared" ca="1" si="96"/>
        <v>6.5656501858573586</v>
      </c>
      <c r="AC84" s="185">
        <f t="shared" ca="1" si="96"/>
        <v>6.6235999444994267</v>
      </c>
      <c r="AD84" s="185">
        <f t="shared" ca="1" si="96"/>
        <v>6.6863748282017061</v>
      </c>
      <c r="AE84" s="185">
        <f t="shared" ca="1" si="96"/>
        <v>6.7586357091712559</v>
      </c>
      <c r="AF84" s="185">
        <f t="shared" ca="1" si="96"/>
        <v>6.8295761395717989</v>
      </c>
      <c r="AG84" s="185">
        <f t="shared" ca="1" si="96"/>
        <v>7.0300073512065087</v>
      </c>
      <c r="AH84" s="185">
        <f t="shared" ca="1" si="96"/>
        <v>7.2648983190343479</v>
      </c>
      <c r="AI84" s="185">
        <f t="shared" ca="1" si="96"/>
        <v>7.3747014288294901</v>
      </c>
      <c r="AJ84" s="185">
        <f t="shared" ca="1" si="96"/>
        <v>7.4684133352807045</v>
      </c>
      <c r="AK84" s="185">
        <f t="shared" ca="1" si="96"/>
        <v>7.5261036411914786</v>
      </c>
      <c r="AL84" s="185">
        <f t="shared" ca="1" si="96"/>
        <v>7.6144539524005515</v>
      </c>
      <c r="AM84" s="185">
        <f t="shared" ca="1" si="96"/>
        <v>7.7253370930926204</v>
      </c>
      <c r="AN84" s="185">
        <f t="shared" ca="1" si="96"/>
        <v>7.561718806385521</v>
      </c>
      <c r="AO84" s="185">
        <f t="shared" ca="1" si="96"/>
        <v>7.5547338982703502</v>
      </c>
      <c r="AP84" s="185">
        <f t="shared" ca="1" si="96"/>
        <v>7.5019987522553189</v>
      </c>
    </row>
    <row r="85" spans="1:42">
      <c r="A85" s="57" t="str">
        <f>'[4]TS BYDem'!A15</f>
        <v/>
      </c>
      <c r="B85" s="185" t="s">
        <v>288</v>
      </c>
      <c r="C85" s="185" t="s">
        <v>137</v>
      </c>
      <c r="D85" s="186" t="str">
        <f>'[4]TS BYDem'!D15</f>
        <v>IMIP</v>
      </c>
      <c r="E85" s="185" t="s">
        <v>137</v>
      </c>
      <c r="F85" s="185" t="s">
        <v>137</v>
      </c>
      <c r="G85" s="185" t="s">
        <v>137</v>
      </c>
      <c r="H85" s="185" t="s">
        <v>137</v>
      </c>
      <c r="I85" s="185">
        <v>0</v>
      </c>
      <c r="J85" s="185">
        <f>INDEX('[4]TS BYDem'!$J$10:$J$203,MATCH(D85,'[4]TS BYDem'!$D$10:$D$203,0))</f>
        <v>15.294517272248457</v>
      </c>
      <c r="K85" s="185">
        <f t="shared" ca="1" si="95"/>
        <v>15.722129622872741</v>
      </c>
      <c r="L85" s="185">
        <f t="shared" ca="1" si="95"/>
        <v>15.847031864451422</v>
      </c>
      <c r="M85" s="192">
        <f t="shared" si="97"/>
        <v>11.078357924751138</v>
      </c>
      <c r="N85" s="192">
        <f t="shared" si="98"/>
        <v>11.078357924751138</v>
      </c>
      <c r="O85" s="192">
        <f>INDEX('[4]TS BYDem'!$O$10:$O$203,MATCH(D85,'[4]TS BYDem'!$D$10:$D$203,0))</f>
        <v>11.078357924751138</v>
      </c>
      <c r="P85" s="185">
        <f t="shared" ca="1" si="95"/>
        <v>11.044721244554777</v>
      </c>
      <c r="Q85" s="185">
        <f t="shared" ca="1" si="95"/>
        <v>10.932362851638812</v>
      </c>
      <c r="R85" s="185">
        <f t="shared" ca="1" si="95"/>
        <v>10.523018213054836</v>
      </c>
      <c r="S85" s="185">
        <f t="shared" ca="1" si="95"/>
        <v>11.474434765799733</v>
      </c>
      <c r="T85" s="185">
        <f t="shared" ca="1" si="95"/>
        <v>11.575816178447873</v>
      </c>
      <c r="U85" s="185">
        <f t="shared" ca="1" si="95"/>
        <v>11.679905581764006</v>
      </c>
      <c r="V85" s="185">
        <f t="shared" ca="1" si="95"/>
        <v>11.78535188184215</v>
      </c>
      <c r="W85" s="185">
        <f t="shared" ca="1" si="95"/>
        <v>11.902180295095777</v>
      </c>
      <c r="X85" s="185">
        <f t="shared" ca="1" si="95"/>
        <v>12.06240268369362</v>
      </c>
      <c r="Y85" s="185">
        <f t="shared" ca="1" si="95"/>
        <v>12.218114083978049</v>
      </c>
      <c r="Z85" s="185">
        <f t="shared" ca="1" si="95"/>
        <v>12.586783702564261</v>
      </c>
      <c r="AA85" s="185">
        <f t="shared" ca="1" si="96"/>
        <v>12.848878100583045</v>
      </c>
      <c r="AB85" s="185">
        <f t="shared" ca="1" si="96"/>
        <v>13.04898344443937</v>
      </c>
      <c r="AC85" s="185">
        <f t="shared" ca="1" si="96"/>
        <v>13.164156415847208</v>
      </c>
      <c r="AD85" s="185">
        <f t="shared" ca="1" si="96"/>
        <v>13.288919142305302</v>
      </c>
      <c r="AE85" s="185">
        <f t="shared" ca="1" si="96"/>
        <v>13.432534932479955</v>
      </c>
      <c r="AF85" s="185">
        <f t="shared" ca="1" si="96"/>
        <v>13.573526376683315</v>
      </c>
      <c r="AG85" s="185">
        <f t="shared" ca="1" si="96"/>
        <v>13.971875890948326</v>
      </c>
      <c r="AH85" s="185">
        <f t="shared" ca="1" si="96"/>
        <v>14.438712877944088</v>
      </c>
      <c r="AI85" s="185">
        <f t="shared" ca="1" si="96"/>
        <v>14.656942439572441</v>
      </c>
      <c r="AJ85" s="185">
        <f t="shared" ca="1" si="96"/>
        <v>14.843191338190708</v>
      </c>
      <c r="AK85" s="185">
        <f t="shared" ca="1" si="96"/>
        <v>14.957848657028055</v>
      </c>
      <c r="AL85" s="185">
        <f t="shared" ca="1" si="96"/>
        <v>15.133441586234307</v>
      </c>
      <c r="AM85" s="185">
        <f t="shared" ca="1" si="96"/>
        <v>15.353817668754656</v>
      </c>
      <c r="AN85" s="185">
        <f t="shared" ca="1" si="96"/>
        <v>15.028632461804786</v>
      </c>
      <c r="AO85" s="185">
        <f t="shared" ca="1" si="96"/>
        <v>15.014750218953631</v>
      </c>
      <c r="AP85" s="185">
        <f t="shared" ca="1" si="96"/>
        <v>14.909941094524109</v>
      </c>
    </row>
    <row r="86" spans="1:42">
      <c r="A86" s="57" t="str">
        <f>'[4]TS BYDem'!A16</f>
        <v/>
      </c>
      <c r="B86" s="185" t="s">
        <v>288</v>
      </c>
      <c r="C86" s="185" t="s">
        <v>137</v>
      </c>
      <c r="D86" s="186" t="str">
        <f>'[4]TS BYDem'!D16</f>
        <v>IMIF</v>
      </c>
      <c r="E86" s="185" t="s">
        <v>137</v>
      </c>
      <c r="F86" s="185" t="s">
        <v>137</v>
      </c>
      <c r="G86" s="185" t="s">
        <v>137</v>
      </c>
      <c r="H86" s="185" t="s">
        <v>137</v>
      </c>
      <c r="I86" s="185">
        <v>0</v>
      </c>
      <c r="J86" s="185">
        <f>INDEX('[4]TS BYDem'!$J$10:$J$203,MATCH(D86,'[4]TS BYDem'!$D$10:$D$203,0))</f>
        <v>5.8889063414920679</v>
      </c>
      <c r="K86" s="185">
        <f t="shared" ca="1" si="95"/>
        <v>6.0535515564058358</v>
      </c>
      <c r="L86" s="185">
        <f t="shared" ca="1" si="95"/>
        <v>6.1016431430447868</v>
      </c>
      <c r="M86" s="192">
        <f t="shared" si="97"/>
        <v>4.2655424211891448</v>
      </c>
      <c r="N86" s="192">
        <f t="shared" si="98"/>
        <v>4.2655424211891448</v>
      </c>
      <c r="O86" s="192">
        <f>INDEX('[4]TS BYDem'!$O$10:$O$203,MATCH(D86,'[4]TS BYDem'!$D$10:$D$203,0))</f>
        <v>4.2655424211891448</v>
      </c>
      <c r="P86" s="185">
        <f t="shared" ca="1" si="95"/>
        <v>4.2525911618725463</v>
      </c>
      <c r="Q86" s="185">
        <f t="shared" ca="1" si="95"/>
        <v>4.2093293811451957</v>
      </c>
      <c r="R86" s="185">
        <f t="shared" ca="1" si="95"/>
        <v>4.051717853098677</v>
      </c>
      <c r="S86" s="185">
        <f t="shared" ca="1" si="95"/>
        <v>4.418045398527398</v>
      </c>
      <c r="T86" s="185">
        <f t="shared" ca="1" si="95"/>
        <v>4.4570806706596109</v>
      </c>
      <c r="U86" s="185">
        <f t="shared" ca="1" si="95"/>
        <v>4.4971586107710468</v>
      </c>
      <c r="V86" s="185">
        <f t="shared" ca="1" si="95"/>
        <v>4.5377590020199934</v>
      </c>
      <c r="W86" s="185">
        <f t="shared" ca="1" si="95"/>
        <v>4.5827418917332947</v>
      </c>
      <c r="X86" s="185">
        <f t="shared" ca="1" si="95"/>
        <v>4.6444329293428872</v>
      </c>
      <c r="Y86" s="185">
        <f t="shared" ca="1" si="95"/>
        <v>4.704387083910512</v>
      </c>
      <c r="Z86" s="185">
        <f t="shared" ca="1" si="95"/>
        <v>4.8463373538119461</v>
      </c>
      <c r="AA86" s="185">
        <f t="shared" ca="1" si="96"/>
        <v>4.9472525599010533</v>
      </c>
      <c r="AB86" s="185">
        <f t="shared" ca="1" si="96"/>
        <v>5.0242998839470463</v>
      </c>
      <c r="AC86" s="185">
        <f t="shared" ca="1" si="96"/>
        <v>5.068645372570133</v>
      </c>
      <c r="AD86" s="185">
        <f t="shared" ca="1" si="96"/>
        <v>5.116683241169885</v>
      </c>
      <c r="AE86" s="185">
        <f t="shared" ca="1" si="96"/>
        <v>5.1719801768261995</v>
      </c>
      <c r="AF86" s="185">
        <f t="shared" ca="1" si="96"/>
        <v>5.2262666505400066</v>
      </c>
      <c r="AG86" s="185">
        <f t="shared" ca="1" si="96"/>
        <v>5.3796446839181495</v>
      </c>
      <c r="AH86" s="185">
        <f t="shared" ca="1" si="96"/>
        <v>5.5593927102354419</v>
      </c>
      <c r="AI86" s="185">
        <f t="shared" ca="1" si="96"/>
        <v>5.6434184710030664</v>
      </c>
      <c r="AJ86" s="185">
        <f t="shared" ca="1" si="96"/>
        <v>5.7151305950698488</v>
      </c>
      <c r="AK86" s="185">
        <f t="shared" ca="1" si="96"/>
        <v>5.7592775400162495</v>
      </c>
      <c r="AL86" s="185">
        <f t="shared" ca="1" si="96"/>
        <v>5.8268867555225228</v>
      </c>
      <c r="AM86" s="185">
        <f t="shared" ca="1" si="96"/>
        <v>5.9117389994192324</v>
      </c>
      <c r="AN86" s="185">
        <f t="shared" ca="1" si="96"/>
        <v>5.7865316984447066</v>
      </c>
      <c r="AO86" s="185">
        <f t="shared" ca="1" si="96"/>
        <v>5.7811865655120949</v>
      </c>
      <c r="AP86" s="185">
        <f t="shared" ca="1" si="96"/>
        <v>5.7408315084342778</v>
      </c>
    </row>
    <row r="87" spans="1:42">
      <c r="A87" s="57" t="str">
        <f>'[4]TS BYDem'!A17</f>
        <v/>
      </c>
      <c r="B87" s="185" t="s">
        <v>288</v>
      </c>
      <c r="C87" s="185" t="s">
        <v>137</v>
      </c>
      <c r="D87" s="186" t="str">
        <f>'[4]TS BYDem'!D17</f>
        <v>IMIO</v>
      </c>
      <c r="E87" s="185" t="s">
        <v>137</v>
      </c>
      <c r="F87" s="185" t="s">
        <v>137</v>
      </c>
      <c r="G87" s="185" t="s">
        <v>137</v>
      </c>
      <c r="H87" s="185" t="s">
        <v>137</v>
      </c>
      <c r="I87" s="185">
        <v>0</v>
      </c>
      <c r="J87" s="185">
        <f>INDEX('[4]TS BYDem'!$J$10:$J$203,MATCH(D87,'[4]TS BYDem'!$D$10:$D$203,0))</f>
        <v>28.894976807848312</v>
      </c>
      <c r="K87" s="185">
        <f t="shared" ca="1" si="95"/>
        <v>29.702838130575874</v>
      </c>
      <c r="L87" s="185">
        <f t="shared" ca="1" si="95"/>
        <v>29.938808139267341</v>
      </c>
      <c r="M87" s="192">
        <f t="shared" si="97"/>
        <v>20.929650122763714</v>
      </c>
      <c r="N87" s="192">
        <f t="shared" si="98"/>
        <v>20.929650122763714</v>
      </c>
      <c r="O87" s="192">
        <f>INDEX('[4]TS BYDem'!$O$10:$O$203,MATCH(D87,'[4]TS BYDem'!$D$10:$D$203,0))</f>
        <v>20.929650122763714</v>
      </c>
      <c r="P87" s="185">
        <f t="shared" ca="1" si="95"/>
        <v>20.86610244245017</v>
      </c>
      <c r="Q87" s="185">
        <f t="shared" ca="1" si="95"/>
        <v>20.65383074405765</v>
      </c>
      <c r="R87" s="185">
        <f t="shared" ca="1" si="95"/>
        <v>19.880481469428194</v>
      </c>
      <c r="S87" s="185">
        <f t="shared" ca="1" si="95"/>
        <v>21.677933375677558</v>
      </c>
      <c r="T87" s="185">
        <f t="shared" ca="1" si="95"/>
        <v>21.869466950426613</v>
      </c>
      <c r="U87" s="185">
        <f t="shared" ca="1" si="95"/>
        <v>22.06611656291355</v>
      </c>
      <c r="V87" s="185">
        <f t="shared" ca="1" si="95"/>
        <v>22.26532967575627</v>
      </c>
      <c r="W87" s="185">
        <f t="shared" ca="1" si="95"/>
        <v>22.486046304556741</v>
      </c>
      <c r="X87" s="185">
        <f t="shared" ca="1" si="95"/>
        <v>22.788744462349083</v>
      </c>
      <c r="Y87" s="185">
        <f t="shared" ca="1" si="95"/>
        <v>23.082920291494084</v>
      </c>
      <c r="Z87" s="185">
        <f t="shared" ca="1" si="95"/>
        <v>23.779424789752159</v>
      </c>
      <c r="AA87" s="185">
        <f t="shared" ca="1" si="96"/>
        <v>24.274583376153647</v>
      </c>
      <c r="AB87" s="185">
        <f t="shared" ca="1" si="96"/>
        <v>24.652629911845647</v>
      </c>
      <c r="AC87" s="185">
        <f t="shared" ca="1" si="96"/>
        <v>24.870219017698556</v>
      </c>
      <c r="AD87" s="185">
        <f t="shared" ca="1" si="96"/>
        <v>25.105925449181147</v>
      </c>
      <c r="AE87" s="185">
        <f t="shared" ca="1" si="96"/>
        <v>25.377249797146483</v>
      </c>
      <c r="AF87" s="185">
        <f t="shared" ca="1" si="96"/>
        <v>25.64361613207836</v>
      </c>
      <c r="AG87" s="185">
        <f t="shared" ca="1" si="96"/>
        <v>26.39619300464107</v>
      </c>
      <c r="AH87" s="185">
        <f t="shared" ca="1" si="96"/>
        <v>27.278158984486947</v>
      </c>
      <c r="AI87" s="185">
        <f t="shared" ca="1" si="96"/>
        <v>27.690446473512822</v>
      </c>
      <c r="AJ87" s="185">
        <f t="shared" ca="1" si="96"/>
        <v>28.042314892127575</v>
      </c>
      <c r="AK87" s="185">
        <f t="shared" ca="1" si="96"/>
        <v>28.258929807765782</v>
      </c>
      <c r="AL87" s="185">
        <f t="shared" ca="1" si="96"/>
        <v>28.590666568509647</v>
      </c>
      <c r="AM87" s="185">
        <f t="shared" ca="1" si="96"/>
        <v>29.00700934547222</v>
      </c>
      <c r="AN87" s="185">
        <f t="shared" ca="1" si="96"/>
        <v>28.392657231847746</v>
      </c>
      <c r="AO87" s="185">
        <f t="shared" ca="1" si="96"/>
        <v>28.366430376950348</v>
      </c>
      <c r="AP87" s="185">
        <f t="shared" ca="1" si="96"/>
        <v>28.168421040288443</v>
      </c>
    </row>
    <row r="88" spans="1:42">
      <c r="A88" s="57" t="str">
        <f>'[4]TS BYDem'!A18</f>
        <v/>
      </c>
      <c r="B88" s="185" t="s">
        <v>288</v>
      </c>
      <c r="C88" s="185" t="s">
        <v>137</v>
      </c>
      <c r="D88" s="186" t="str">
        <f>'[4]TS BYDem'!D18</f>
        <v>IMIE</v>
      </c>
      <c r="E88" s="185" t="s">
        <v>137</v>
      </c>
      <c r="F88" s="185" t="s">
        <v>137</v>
      </c>
      <c r="G88" s="185" t="s">
        <v>137</v>
      </c>
      <c r="H88" s="185" t="s">
        <v>137</v>
      </c>
      <c r="I88" s="185">
        <v>0</v>
      </c>
      <c r="J88" s="185">
        <f>INDEX('[4]TS BYDem'!$J$10:$J$203,MATCH(D88,'[4]TS BYDem'!$D$10:$D$203,0))</f>
        <v>0.18682963530638833</v>
      </c>
      <c r="K88" s="185">
        <f t="shared" ca="1" si="95"/>
        <v>0.19205311886572904</v>
      </c>
      <c r="L88" s="185">
        <f t="shared" ca="1" si="95"/>
        <v>0.19357885778430459</v>
      </c>
      <c r="M88" s="192">
        <f t="shared" si="97"/>
        <v>0.13532728977529962</v>
      </c>
      <c r="N88" s="192">
        <f t="shared" si="98"/>
        <v>0.13532728977529962</v>
      </c>
      <c r="O88" s="192">
        <f>INDEX('[4]TS BYDem'!$O$10:$O$203,MATCH(D88,'[4]TS BYDem'!$D$10:$D$203,0))</f>
        <v>0.13532728977529962</v>
      </c>
      <c r="P88" s="185">
        <f t="shared" ca="1" si="95"/>
        <v>0.13491640209691527</v>
      </c>
      <c r="Q88" s="185">
        <f t="shared" ca="1" si="95"/>
        <v>0.13354389211844142</v>
      </c>
      <c r="R88" s="185">
        <f t="shared" ca="1" si="95"/>
        <v>0.12854355715003829</v>
      </c>
      <c r="S88" s="185">
        <f t="shared" ca="1" si="95"/>
        <v>0.14016555243172782</v>
      </c>
      <c r="T88" s="185">
        <f t="shared" ca="1" si="95"/>
        <v>0.14140397349561237</v>
      </c>
      <c r="U88" s="185">
        <f t="shared" ca="1" si="95"/>
        <v>0.14267547392381474</v>
      </c>
      <c r="V88" s="185">
        <f t="shared" ca="1" si="95"/>
        <v>0.14396354947646745</v>
      </c>
      <c r="W88" s="185">
        <f t="shared" ca="1" si="95"/>
        <v>0.14539066283042754</v>
      </c>
      <c r="X88" s="185">
        <f t="shared" ca="1" si="95"/>
        <v>0.14734785375687598</v>
      </c>
      <c r="Y88" s="185">
        <f t="shared" ca="1" si="95"/>
        <v>0.14924994086497798</v>
      </c>
      <c r="Z88" s="185">
        <f t="shared" ca="1" si="95"/>
        <v>0.15375341156385292</v>
      </c>
      <c r="AA88" s="185">
        <f t="shared" ca="1" si="96"/>
        <v>0.15695501642172877</v>
      </c>
      <c r="AB88" s="185">
        <f t="shared" ca="1" si="96"/>
        <v>0.15939939617887036</v>
      </c>
      <c r="AC88" s="185">
        <f t="shared" ca="1" si="96"/>
        <v>0.16080628754145834</v>
      </c>
      <c r="AD88" s="185">
        <f t="shared" ca="1" si="96"/>
        <v>0.16233032221800814</v>
      </c>
      <c r="AE88" s="185">
        <f t="shared" ca="1" si="96"/>
        <v>0.16408465582821333</v>
      </c>
      <c r="AF88" s="185">
        <f t="shared" ca="1" si="96"/>
        <v>0.16580693183293763</v>
      </c>
      <c r="AG88" s="185">
        <f t="shared" ca="1" si="96"/>
        <v>0.17067295624873585</v>
      </c>
      <c r="AH88" s="185">
        <f t="shared" ca="1" si="96"/>
        <v>0.17637558696766728</v>
      </c>
      <c r="AI88" s="185">
        <f t="shared" ca="1" si="96"/>
        <v>0.1790413624665827</v>
      </c>
      <c r="AJ88" s="185">
        <f t="shared" ca="1" si="96"/>
        <v>0.18131647930653719</v>
      </c>
      <c r="AK88" s="185">
        <f t="shared" ca="1" si="96"/>
        <v>0.18271707173337098</v>
      </c>
      <c r="AL88" s="185">
        <f t="shared" ca="1" si="96"/>
        <v>0.18486202095550239</v>
      </c>
      <c r="AM88" s="185">
        <f t="shared" ca="1" si="96"/>
        <v>0.1875540172045265</v>
      </c>
      <c r="AN88" s="185">
        <f t="shared" ca="1" si="96"/>
        <v>0.18358172879947079</v>
      </c>
      <c r="AO88" s="185">
        <f t="shared" ca="1" si="96"/>
        <v>0.18341215075245249</v>
      </c>
      <c r="AP88" s="185">
        <f t="shared" ca="1" si="96"/>
        <v>0.18213185859642089</v>
      </c>
    </row>
    <row r="89" spans="1:42">
      <c r="A89" s="57" t="str">
        <f>'[4]TS BYDem'!A19</f>
        <v>*</v>
      </c>
      <c r="B89" s="185" t="s">
        <v>288</v>
      </c>
      <c r="C89" s="185" t="s">
        <v>137</v>
      </c>
      <c r="D89" s="186">
        <f>'[4]TS BYDem'!D19</f>
        <v>0</v>
      </c>
      <c r="E89" s="185" t="s">
        <v>137</v>
      </c>
      <c r="F89" s="185" t="s">
        <v>137</v>
      </c>
      <c r="G89" s="185" t="s">
        <v>137</v>
      </c>
      <c r="H89" s="185" t="s">
        <v>137</v>
      </c>
      <c r="I89" s="185">
        <v>0</v>
      </c>
      <c r="J89" s="185" t="str">
        <f>INDEX('[4]TS BYDem'!$J$10:$J$203,MATCH(D89,'[4]TS BYDem'!$D$10:$D$203,0))</f>
        <v/>
      </c>
      <c r="K89" s="185" t="e">
        <f t="shared" ca="1" si="95"/>
        <v>#VALUE!</v>
      </c>
      <c r="L89" s="185" t="e">
        <f t="shared" ca="1" si="95"/>
        <v>#VALUE!</v>
      </c>
      <c r="M89" s="185" t="e">
        <f t="shared" ca="1" si="95"/>
        <v>#VALUE!</v>
      </c>
      <c r="N89" s="185" t="e">
        <f t="shared" ca="1" si="95"/>
        <v>#VALUE!</v>
      </c>
      <c r="O89" s="185" t="e">
        <f t="shared" ca="1" si="95"/>
        <v>#VALUE!</v>
      </c>
      <c r="P89" s="185" t="e">
        <f t="shared" ca="1" si="95"/>
        <v>#VALUE!</v>
      </c>
      <c r="Q89" s="185" t="e">
        <f t="shared" ca="1" si="95"/>
        <v>#VALUE!</v>
      </c>
      <c r="R89" s="185" t="e">
        <f t="shared" ca="1" si="95"/>
        <v>#VALUE!</v>
      </c>
      <c r="S89" s="185" t="e">
        <f t="shared" ca="1" si="95"/>
        <v>#VALUE!</v>
      </c>
      <c r="T89" s="185" t="e">
        <f t="shared" ca="1" si="95"/>
        <v>#VALUE!</v>
      </c>
      <c r="U89" s="185" t="e">
        <f t="shared" ca="1" si="95"/>
        <v>#VALUE!</v>
      </c>
      <c r="V89" s="185" t="e">
        <f t="shared" ca="1" si="95"/>
        <v>#VALUE!</v>
      </c>
      <c r="W89" s="185" t="e">
        <f t="shared" ca="1" si="95"/>
        <v>#VALUE!</v>
      </c>
      <c r="X89" s="185" t="e">
        <f t="shared" ca="1" si="95"/>
        <v>#VALUE!</v>
      </c>
      <c r="Y89" s="185" t="e">
        <f t="shared" ca="1" si="95"/>
        <v>#VALUE!</v>
      </c>
      <c r="Z89" s="185" t="e">
        <f t="shared" ca="1" si="95"/>
        <v>#VALUE!</v>
      </c>
      <c r="AA89" s="185" t="e">
        <f t="shared" ca="1" si="96"/>
        <v>#VALUE!</v>
      </c>
      <c r="AB89" s="185" t="e">
        <f t="shared" ca="1" si="96"/>
        <v>#VALUE!</v>
      </c>
      <c r="AC89" s="185" t="e">
        <f t="shared" ca="1" si="96"/>
        <v>#VALUE!</v>
      </c>
      <c r="AD89" s="185" t="e">
        <f t="shared" ca="1" si="96"/>
        <v>#VALUE!</v>
      </c>
      <c r="AE89" s="185" t="e">
        <f t="shared" ca="1" si="96"/>
        <v>#VALUE!</v>
      </c>
      <c r="AF89" s="185" t="e">
        <f t="shared" ca="1" si="96"/>
        <v>#VALUE!</v>
      </c>
      <c r="AG89" s="185" t="e">
        <f t="shared" ca="1" si="96"/>
        <v>#VALUE!</v>
      </c>
      <c r="AH89" s="185" t="e">
        <f t="shared" ca="1" si="96"/>
        <v>#VALUE!</v>
      </c>
      <c r="AI89" s="185" t="e">
        <f t="shared" ca="1" si="96"/>
        <v>#VALUE!</v>
      </c>
      <c r="AJ89" s="185" t="e">
        <f t="shared" ca="1" si="96"/>
        <v>#VALUE!</v>
      </c>
      <c r="AK89" s="185" t="e">
        <f t="shared" ca="1" si="96"/>
        <v>#VALUE!</v>
      </c>
      <c r="AL89" s="185" t="e">
        <f t="shared" ca="1" si="96"/>
        <v>#VALUE!</v>
      </c>
      <c r="AM89" s="185" t="e">
        <f t="shared" ca="1" si="96"/>
        <v>#VALUE!</v>
      </c>
      <c r="AN89" s="185" t="e">
        <f t="shared" ca="1" si="96"/>
        <v>#VALUE!</v>
      </c>
      <c r="AO89" s="185" t="e">
        <f t="shared" ca="1" si="96"/>
        <v>#VALUE!</v>
      </c>
      <c r="AP89" s="185" t="e">
        <f t="shared" ca="1" si="96"/>
        <v>#VALUE!</v>
      </c>
    </row>
    <row r="90" spans="1:42">
      <c r="A90" s="57" t="str">
        <f>'[4]TS BYDem'!A20</f>
        <v/>
      </c>
      <c r="B90" s="185" t="s">
        <v>288</v>
      </c>
      <c r="C90" s="185" t="s">
        <v>137</v>
      </c>
      <c r="D90" s="186" t="str">
        <f>'[4]TS BYDem'!D20</f>
        <v>IMIS</v>
      </c>
      <c r="E90" s="185" t="s">
        <v>137</v>
      </c>
      <c r="F90" s="185" t="s">
        <v>137</v>
      </c>
      <c r="G90" s="185" t="s">
        <v>137</v>
      </c>
      <c r="H90" s="185" t="s">
        <v>137</v>
      </c>
      <c r="I90" s="185">
        <v>0</v>
      </c>
      <c r="J90" s="185">
        <f>INDEX('[4]TS BYDem'!$J$10:$J$203,MATCH(D90,'[4]TS BYDem'!$D$10:$D$203,0))</f>
        <v>20.275122960000004</v>
      </c>
      <c r="K90" s="185">
        <f t="shared" ca="1" si="95"/>
        <v>20.841985766703509</v>
      </c>
      <c r="L90" s="185">
        <f t="shared" ca="1" si="95"/>
        <v>21.007561983390151</v>
      </c>
      <c r="M90" s="192">
        <f t="shared" ref="M90" si="99">O90</f>
        <v>25.233177191199999</v>
      </c>
      <c r="N90" s="192">
        <f t="shared" si="98"/>
        <v>25.233177191199999</v>
      </c>
      <c r="O90" s="192">
        <f>INDEX('[4]TS BYDem'!$O$10:$O$203,MATCH(D90,'[4]TS BYDem'!$D$10:$D$203,0))</f>
        <v>25.233177191199999</v>
      </c>
      <c r="P90" s="185">
        <f t="shared" ca="1" si="95"/>
        <v>25.156562920629973</v>
      </c>
      <c r="Q90" s="185">
        <f t="shared" ca="1" si="95"/>
        <v>24.900644195433998</v>
      </c>
      <c r="R90" s="185">
        <f t="shared" ca="1" si="95"/>
        <v>23.968279862396869</v>
      </c>
      <c r="S90" s="185">
        <f t="shared" ca="1" si="95"/>
        <v>26.135321460178787</v>
      </c>
      <c r="T90" s="185">
        <f t="shared" ca="1" si="95"/>
        <v>26.366237916085058</v>
      </c>
      <c r="U90" s="185">
        <f t="shared" ca="1" si="95"/>
        <v>26.60332236266483</v>
      </c>
      <c r="V90" s="185">
        <f t="shared" ca="1" si="95"/>
        <v>26.843497413164297</v>
      </c>
      <c r="W90" s="185">
        <f t="shared" ca="1" si="95"/>
        <v>27.109597504226457</v>
      </c>
      <c r="X90" s="185">
        <f t="shared" ca="1" si="95"/>
        <v>27.474536058202407</v>
      </c>
      <c r="Y90" s="185">
        <f t="shared" ca="1" si="95"/>
        <v>27.829199933548821</v>
      </c>
      <c r="Z90" s="185">
        <f t="shared" ca="1" si="95"/>
        <v>28.668918768595127</v>
      </c>
      <c r="AA90" s="185">
        <f t="shared" ca="1" si="96"/>
        <v>29.265891210806359</v>
      </c>
      <c r="AB90" s="185">
        <f t="shared" ca="1" si="96"/>
        <v>29.721671176820237</v>
      </c>
      <c r="AC90" s="185">
        <f t="shared" ca="1" si="96"/>
        <v>29.984000667789111</v>
      </c>
      <c r="AD90" s="185">
        <f t="shared" ca="1" si="96"/>
        <v>30.268172745001088</v>
      </c>
      <c r="AE90" s="185">
        <f t="shared" ca="1" si="96"/>
        <v>30.595286447730874</v>
      </c>
      <c r="AF90" s="185">
        <f t="shared" ca="1" si="96"/>
        <v>30.916422677322995</v>
      </c>
      <c r="AG90" s="185">
        <f t="shared" ca="1" si="96"/>
        <v>31.823743414362934</v>
      </c>
      <c r="AH90" s="185">
        <f t="shared" ca="1" si="96"/>
        <v>32.88705807636277</v>
      </c>
      <c r="AI90" s="185">
        <f t="shared" ca="1" si="96"/>
        <v>33.384119575398046</v>
      </c>
      <c r="AJ90" s="185">
        <f t="shared" ca="1" si="96"/>
        <v>33.808338714409672</v>
      </c>
      <c r="AK90" s="185">
        <f t="shared" ca="1" si="96"/>
        <v>34.069493703456089</v>
      </c>
      <c r="AL90" s="185">
        <f t="shared" ca="1" si="96"/>
        <v>34.469441739643294</v>
      </c>
      <c r="AM90" s="185">
        <f t="shared" ca="1" si="96"/>
        <v>34.971392369575064</v>
      </c>
      <c r="AN90" s="185">
        <f t="shared" ca="1" si="96"/>
        <v>34.230717984196112</v>
      </c>
      <c r="AO90" s="185">
        <f t="shared" ca="1" si="96"/>
        <v>34.199098397967376</v>
      </c>
      <c r="AP90" s="185">
        <f t="shared" ca="1" si="96"/>
        <v>33.960374642520193</v>
      </c>
    </row>
    <row r="91" spans="1:42">
      <c r="A91" s="57" t="str">
        <f>'[4]TS BYDem'!A21</f>
        <v>*</v>
      </c>
      <c r="B91" s="185" t="s">
        <v>288</v>
      </c>
      <c r="C91" s="185" t="s">
        <v>137</v>
      </c>
      <c r="D91" s="186" t="str">
        <f>'[4]TS BYDem'!D21</f>
        <v>IMIS</v>
      </c>
      <c r="E91" s="185" t="s">
        <v>137</v>
      </c>
      <c r="F91" s="185" t="s">
        <v>137</v>
      </c>
      <c r="G91" s="185" t="s">
        <v>137</v>
      </c>
      <c r="H91" s="185" t="s">
        <v>137</v>
      </c>
      <c r="I91" s="185">
        <v>0</v>
      </c>
      <c r="J91" s="185">
        <f>INDEX('[4]TS BYDem'!$J$10:$J$203,MATCH(D91,'[4]TS BYDem'!$D$10:$D$203,0))</f>
        <v>20.275122960000004</v>
      </c>
      <c r="K91" s="185">
        <f t="shared" ca="1" si="95"/>
        <v>20.841985766703509</v>
      </c>
      <c r="L91" s="185">
        <f t="shared" ca="1" si="95"/>
        <v>21.007561983390151</v>
      </c>
      <c r="M91" s="185">
        <f t="shared" ca="1" si="95"/>
        <v>21.741001029177628</v>
      </c>
      <c r="N91" s="185">
        <f t="shared" ca="1" si="95"/>
        <v>21.50233177144678</v>
      </c>
      <c r="O91" s="185">
        <f t="shared" ca="1" si="95"/>
        <v>22.237901459013095</v>
      </c>
      <c r="P91" s="185">
        <f t="shared" ca="1" si="95"/>
        <v>22.170381598696629</v>
      </c>
      <c r="Q91" s="185">
        <f t="shared" ca="1" si="95"/>
        <v>21.944841416051336</v>
      </c>
      <c r="R91" s="185">
        <f t="shared" ca="1" si="95"/>
        <v>21.123152335644569</v>
      </c>
      <c r="S91" s="185">
        <f t="shared" ca="1" si="95"/>
        <v>23.032957713853655</v>
      </c>
      <c r="T91" s="185">
        <f t="shared" ca="1" si="95"/>
        <v>23.236463493280393</v>
      </c>
      <c r="U91" s="185">
        <f t="shared" ca="1" si="95"/>
        <v>23.44540509903047</v>
      </c>
      <c r="V91" s="185">
        <f t="shared" ca="1" si="95"/>
        <v>23.657070442060807</v>
      </c>
      <c r="W91" s="185">
        <f t="shared" ca="1" si="95"/>
        <v>23.891583423063391</v>
      </c>
      <c r="X91" s="185">
        <f t="shared" ca="1" si="95"/>
        <v>24.213202359133881</v>
      </c>
      <c r="Y91" s="185">
        <f t="shared" ca="1" si="95"/>
        <v>24.525766260669666</v>
      </c>
      <c r="Z91" s="185">
        <f t="shared" ca="1" si="95"/>
        <v>25.265807222041325</v>
      </c>
      <c r="AA91" s="185">
        <f t="shared" ca="1" si="96"/>
        <v>25.791916726327987</v>
      </c>
      <c r="AB91" s="185">
        <f t="shared" ca="1" si="96"/>
        <v>26.193593847461337</v>
      </c>
      <c r="AC91" s="185">
        <f t="shared" ca="1" si="96"/>
        <v>26.424783813186039</v>
      </c>
      <c r="AD91" s="185">
        <f t="shared" ca="1" si="96"/>
        <v>26.675223565681687</v>
      </c>
      <c r="AE91" s="185">
        <f t="shared" ca="1" si="96"/>
        <v>26.963507606651955</v>
      </c>
      <c r="AF91" s="185">
        <f t="shared" ca="1" si="96"/>
        <v>27.246523723666307</v>
      </c>
      <c r="AG91" s="185">
        <f t="shared" ca="1" si="96"/>
        <v>28.046141979787059</v>
      </c>
      <c r="AH91" s="185">
        <f t="shared" ca="1" si="96"/>
        <v>28.983237078604922</v>
      </c>
      <c r="AI91" s="185">
        <f t="shared" ca="1" si="96"/>
        <v>29.421295455116891</v>
      </c>
      <c r="AJ91" s="185">
        <f t="shared" ca="1" si="96"/>
        <v>29.795158141487512</v>
      </c>
      <c r="AK91" s="185">
        <f t="shared" ca="1" si="96"/>
        <v>30.025313023210821</v>
      </c>
      <c r="AL91" s="185">
        <f t="shared" ca="1" si="96"/>
        <v>30.377785680540658</v>
      </c>
      <c r="AM91" s="185">
        <f t="shared" ca="1" si="96"/>
        <v>30.820152829201</v>
      </c>
      <c r="AN91" s="185">
        <f t="shared" ca="1" si="96"/>
        <v>30.167399358226426</v>
      </c>
      <c r="AO91" s="185">
        <f t="shared" ca="1" si="96"/>
        <v>30.139533139184671</v>
      </c>
      <c r="AP91" s="185">
        <f t="shared" ca="1" si="96"/>
        <v>29.929146816870436</v>
      </c>
    </row>
    <row r="92" spans="1:42">
      <c r="A92" s="57" t="str">
        <f>'[4]TS BYDem'!A22</f>
        <v>*</v>
      </c>
      <c r="B92" s="185" t="s">
        <v>288</v>
      </c>
      <c r="C92" s="185" t="s">
        <v>137</v>
      </c>
      <c r="D92" s="186" t="str">
        <f>'[4]TS BYDem'!D22</f>
        <v>IMIS</v>
      </c>
      <c r="E92" s="185" t="s">
        <v>137</v>
      </c>
      <c r="F92" s="185" t="s">
        <v>137</v>
      </c>
      <c r="G92" s="185" t="s">
        <v>137</v>
      </c>
      <c r="H92" s="185" t="s">
        <v>137</v>
      </c>
      <c r="I92" s="185">
        <v>0</v>
      </c>
      <c r="J92" s="185">
        <f>INDEX('[4]TS BYDem'!$J$10:$J$203,MATCH(D92,'[4]TS BYDem'!$D$10:$D$203,0))</f>
        <v>20.275122960000004</v>
      </c>
      <c r="K92" s="185">
        <f t="shared" ca="1" si="95"/>
        <v>20.841985766703509</v>
      </c>
      <c r="L92" s="185">
        <f t="shared" ca="1" si="95"/>
        <v>21.007561983390151</v>
      </c>
      <c r="M92" s="185">
        <f t="shared" ca="1" si="95"/>
        <v>21.741001029177628</v>
      </c>
      <c r="N92" s="185">
        <f t="shared" ca="1" si="95"/>
        <v>21.50233177144678</v>
      </c>
      <c r="O92" s="185">
        <f t="shared" ca="1" si="95"/>
        <v>22.237901459013095</v>
      </c>
      <c r="P92" s="185">
        <f t="shared" ca="1" si="95"/>
        <v>22.170381598696629</v>
      </c>
      <c r="Q92" s="185">
        <f t="shared" ca="1" si="95"/>
        <v>21.944841416051336</v>
      </c>
      <c r="R92" s="185">
        <f t="shared" ca="1" si="95"/>
        <v>21.123152335644569</v>
      </c>
      <c r="S92" s="185">
        <f t="shared" ca="1" si="95"/>
        <v>23.032957713853655</v>
      </c>
      <c r="T92" s="185">
        <f t="shared" ca="1" si="95"/>
        <v>23.236463493280393</v>
      </c>
      <c r="U92" s="185">
        <f t="shared" ca="1" si="95"/>
        <v>23.44540509903047</v>
      </c>
      <c r="V92" s="185">
        <f t="shared" ca="1" si="95"/>
        <v>23.657070442060807</v>
      </c>
      <c r="W92" s="185">
        <f t="shared" ca="1" si="95"/>
        <v>23.891583423063391</v>
      </c>
      <c r="X92" s="185">
        <f t="shared" ca="1" si="95"/>
        <v>24.213202359133881</v>
      </c>
      <c r="Y92" s="185">
        <f t="shared" ca="1" si="95"/>
        <v>24.525766260669666</v>
      </c>
      <c r="Z92" s="185">
        <f t="shared" ca="1" si="95"/>
        <v>25.265807222041325</v>
      </c>
      <c r="AA92" s="185">
        <f t="shared" ca="1" si="96"/>
        <v>25.791916726327987</v>
      </c>
      <c r="AB92" s="185">
        <f t="shared" ca="1" si="96"/>
        <v>26.193593847461337</v>
      </c>
      <c r="AC92" s="185">
        <f t="shared" ca="1" si="96"/>
        <v>26.424783813186039</v>
      </c>
      <c r="AD92" s="185">
        <f t="shared" ca="1" si="96"/>
        <v>26.675223565681687</v>
      </c>
      <c r="AE92" s="185">
        <f t="shared" ca="1" si="96"/>
        <v>26.963507606651955</v>
      </c>
      <c r="AF92" s="185">
        <f t="shared" ca="1" si="96"/>
        <v>27.246523723666307</v>
      </c>
      <c r="AG92" s="185">
        <f t="shared" ca="1" si="96"/>
        <v>28.046141979787059</v>
      </c>
      <c r="AH92" s="185">
        <f t="shared" ca="1" si="96"/>
        <v>28.983237078604922</v>
      </c>
      <c r="AI92" s="185">
        <f t="shared" ca="1" si="96"/>
        <v>29.421295455116891</v>
      </c>
      <c r="AJ92" s="185">
        <f t="shared" ca="1" si="96"/>
        <v>29.795158141487512</v>
      </c>
      <c r="AK92" s="185">
        <f t="shared" ca="1" si="96"/>
        <v>30.025313023210821</v>
      </c>
      <c r="AL92" s="185">
        <f t="shared" ca="1" si="96"/>
        <v>30.377785680540658</v>
      </c>
      <c r="AM92" s="185">
        <f t="shared" ca="1" si="96"/>
        <v>30.820152829201</v>
      </c>
      <c r="AN92" s="185">
        <f t="shared" ca="1" si="96"/>
        <v>30.167399358226426</v>
      </c>
      <c r="AO92" s="185">
        <f t="shared" ca="1" si="96"/>
        <v>30.139533139184671</v>
      </c>
      <c r="AP92" s="185">
        <f t="shared" ca="1" si="96"/>
        <v>29.929146816870436</v>
      </c>
    </row>
    <row r="93" spans="1:42">
      <c r="A93" s="57" t="str">
        <f>'[4]TS BYDem'!A23</f>
        <v>*</v>
      </c>
      <c r="B93" s="185" t="s">
        <v>288</v>
      </c>
      <c r="C93" s="185" t="s">
        <v>137</v>
      </c>
      <c r="D93" s="186" t="str">
        <f>'[4]TS BYDem'!D23</f>
        <v>IMIS</v>
      </c>
      <c r="E93" s="185" t="s">
        <v>137</v>
      </c>
      <c r="F93" s="185" t="s">
        <v>137</v>
      </c>
      <c r="G93" s="185" t="s">
        <v>137</v>
      </c>
      <c r="H93" s="185" t="s">
        <v>137</v>
      </c>
      <c r="I93" s="185">
        <v>0</v>
      </c>
      <c r="J93" s="185">
        <f>INDEX('[4]TS BYDem'!$J$10:$J$203,MATCH(D93,'[4]TS BYDem'!$D$10:$D$203,0))</f>
        <v>20.275122960000004</v>
      </c>
      <c r="K93" s="185">
        <f t="shared" ca="1" si="95"/>
        <v>20.841985766703509</v>
      </c>
      <c r="L93" s="185">
        <f t="shared" ca="1" si="95"/>
        <v>21.007561983390151</v>
      </c>
      <c r="M93" s="185">
        <f t="shared" ca="1" si="95"/>
        <v>21.741001029177628</v>
      </c>
      <c r="N93" s="185">
        <f t="shared" ca="1" si="95"/>
        <v>21.50233177144678</v>
      </c>
      <c r="O93" s="185">
        <f t="shared" ca="1" si="95"/>
        <v>22.237901459013095</v>
      </c>
      <c r="P93" s="185">
        <f t="shared" ca="1" si="95"/>
        <v>22.170381598696629</v>
      </c>
      <c r="Q93" s="185">
        <f t="shared" ca="1" si="95"/>
        <v>21.944841416051336</v>
      </c>
      <c r="R93" s="185">
        <f t="shared" ca="1" si="95"/>
        <v>21.123152335644569</v>
      </c>
      <c r="S93" s="185">
        <f t="shared" ca="1" si="95"/>
        <v>23.032957713853655</v>
      </c>
      <c r="T93" s="185">
        <f t="shared" ca="1" si="95"/>
        <v>23.236463493280393</v>
      </c>
      <c r="U93" s="185">
        <f t="shared" ca="1" si="95"/>
        <v>23.44540509903047</v>
      </c>
      <c r="V93" s="185">
        <f t="shared" ca="1" si="95"/>
        <v>23.657070442060807</v>
      </c>
      <c r="W93" s="185">
        <f t="shared" ca="1" si="95"/>
        <v>23.891583423063391</v>
      </c>
      <c r="X93" s="185">
        <f t="shared" ca="1" si="95"/>
        <v>24.213202359133881</v>
      </c>
      <c r="Y93" s="185">
        <f t="shared" ca="1" si="95"/>
        <v>24.525766260669666</v>
      </c>
      <c r="Z93" s="185">
        <f t="shared" ca="1" si="95"/>
        <v>25.265807222041325</v>
      </c>
      <c r="AA93" s="185">
        <f t="shared" ca="1" si="96"/>
        <v>25.791916726327987</v>
      </c>
      <c r="AB93" s="185">
        <f t="shared" ca="1" si="96"/>
        <v>26.193593847461337</v>
      </c>
      <c r="AC93" s="185">
        <f t="shared" ca="1" si="96"/>
        <v>26.424783813186039</v>
      </c>
      <c r="AD93" s="185">
        <f t="shared" ca="1" si="96"/>
        <v>26.675223565681687</v>
      </c>
      <c r="AE93" s="185">
        <f t="shared" ca="1" si="96"/>
        <v>26.963507606651955</v>
      </c>
      <c r="AF93" s="185">
        <f t="shared" ca="1" si="96"/>
        <v>27.246523723666307</v>
      </c>
      <c r="AG93" s="185">
        <f t="shared" ca="1" si="96"/>
        <v>28.046141979787059</v>
      </c>
      <c r="AH93" s="185">
        <f t="shared" ca="1" si="96"/>
        <v>28.983237078604922</v>
      </c>
      <c r="AI93" s="185">
        <f t="shared" ca="1" si="96"/>
        <v>29.421295455116891</v>
      </c>
      <c r="AJ93" s="185">
        <f t="shared" ca="1" si="96"/>
        <v>29.795158141487512</v>
      </c>
      <c r="AK93" s="185">
        <f t="shared" ca="1" si="96"/>
        <v>30.025313023210821</v>
      </c>
      <c r="AL93" s="185">
        <f t="shared" ca="1" si="96"/>
        <v>30.377785680540658</v>
      </c>
      <c r="AM93" s="185">
        <f t="shared" ca="1" si="96"/>
        <v>30.820152829201</v>
      </c>
      <c r="AN93" s="185">
        <f t="shared" ca="1" si="96"/>
        <v>30.167399358226426</v>
      </c>
      <c r="AO93" s="185">
        <f t="shared" ca="1" si="96"/>
        <v>30.139533139184671</v>
      </c>
      <c r="AP93" s="185">
        <f t="shared" ca="1" si="96"/>
        <v>29.929146816870436</v>
      </c>
    </row>
    <row r="94" spans="1:42">
      <c r="A94" s="57" t="str">
        <f>'[4]TS BYDem'!A24</f>
        <v>*</v>
      </c>
      <c r="B94" s="185" t="s">
        <v>288</v>
      </c>
      <c r="C94" s="185" t="s">
        <v>137</v>
      </c>
      <c r="D94" s="186" t="str">
        <f>'[4]TS BYDem'!D24</f>
        <v>IMIS</v>
      </c>
      <c r="E94" s="185" t="s">
        <v>137</v>
      </c>
      <c r="F94" s="185" t="s">
        <v>137</v>
      </c>
      <c r="G94" s="185" t="s">
        <v>137</v>
      </c>
      <c r="H94" s="185" t="s">
        <v>137</v>
      </c>
      <c r="I94" s="185">
        <v>0</v>
      </c>
      <c r="J94" s="185">
        <f>INDEX('[4]TS BYDem'!$J$10:$J$203,MATCH(D94,'[4]TS BYDem'!$D$10:$D$203,0))</f>
        <v>20.275122960000004</v>
      </c>
      <c r="K94" s="185">
        <f t="shared" ca="1" si="95"/>
        <v>20.841985766703509</v>
      </c>
      <c r="L94" s="185">
        <f t="shared" ca="1" si="95"/>
        <v>21.007561983390151</v>
      </c>
      <c r="M94" s="185">
        <f t="shared" ca="1" si="95"/>
        <v>21.741001029177628</v>
      </c>
      <c r="N94" s="185">
        <f t="shared" ca="1" si="95"/>
        <v>21.50233177144678</v>
      </c>
      <c r="O94" s="185">
        <f t="shared" ca="1" si="95"/>
        <v>22.237901459013095</v>
      </c>
      <c r="P94" s="185">
        <f t="shared" ca="1" si="95"/>
        <v>22.170381598696629</v>
      </c>
      <c r="Q94" s="185">
        <f t="shared" ca="1" si="95"/>
        <v>21.944841416051336</v>
      </c>
      <c r="R94" s="185">
        <f t="shared" ca="1" si="95"/>
        <v>21.123152335644569</v>
      </c>
      <c r="S94" s="185">
        <f t="shared" ca="1" si="95"/>
        <v>23.032957713853655</v>
      </c>
      <c r="T94" s="185">
        <f t="shared" ca="1" si="95"/>
        <v>23.236463493280393</v>
      </c>
      <c r="U94" s="185">
        <f t="shared" ca="1" si="95"/>
        <v>23.44540509903047</v>
      </c>
      <c r="V94" s="185">
        <f t="shared" ca="1" si="95"/>
        <v>23.657070442060807</v>
      </c>
      <c r="W94" s="185">
        <f t="shared" ca="1" si="95"/>
        <v>23.891583423063391</v>
      </c>
      <c r="X94" s="185">
        <f t="shared" ca="1" si="95"/>
        <v>24.213202359133881</v>
      </c>
      <c r="Y94" s="185">
        <f t="shared" ca="1" si="95"/>
        <v>24.525766260669666</v>
      </c>
      <c r="Z94" s="185">
        <f t="shared" ca="1" si="95"/>
        <v>25.265807222041325</v>
      </c>
      <c r="AA94" s="185">
        <f t="shared" ca="1" si="96"/>
        <v>25.791916726327987</v>
      </c>
      <c r="AB94" s="185">
        <f t="shared" ca="1" si="96"/>
        <v>26.193593847461337</v>
      </c>
      <c r="AC94" s="185">
        <f t="shared" ca="1" si="96"/>
        <v>26.424783813186039</v>
      </c>
      <c r="AD94" s="185">
        <f t="shared" ca="1" si="96"/>
        <v>26.675223565681687</v>
      </c>
      <c r="AE94" s="185">
        <f t="shared" ca="1" si="96"/>
        <v>26.963507606651955</v>
      </c>
      <c r="AF94" s="185">
        <f t="shared" ca="1" si="96"/>
        <v>27.246523723666307</v>
      </c>
      <c r="AG94" s="185">
        <f t="shared" ca="1" si="96"/>
        <v>28.046141979787059</v>
      </c>
      <c r="AH94" s="185">
        <f t="shared" ca="1" si="96"/>
        <v>28.983237078604922</v>
      </c>
      <c r="AI94" s="185">
        <f t="shared" ca="1" si="96"/>
        <v>29.421295455116891</v>
      </c>
      <c r="AJ94" s="185">
        <f t="shared" ca="1" si="96"/>
        <v>29.795158141487512</v>
      </c>
      <c r="AK94" s="185">
        <f t="shared" ca="1" si="96"/>
        <v>30.025313023210821</v>
      </c>
      <c r="AL94" s="185">
        <f t="shared" ca="1" si="96"/>
        <v>30.377785680540658</v>
      </c>
      <c r="AM94" s="185">
        <f t="shared" ca="1" si="96"/>
        <v>30.820152829201</v>
      </c>
      <c r="AN94" s="185">
        <f t="shared" ca="1" si="96"/>
        <v>30.167399358226426</v>
      </c>
      <c r="AO94" s="185">
        <f t="shared" ca="1" si="96"/>
        <v>30.139533139184671</v>
      </c>
      <c r="AP94" s="185">
        <f t="shared" ca="1" si="96"/>
        <v>29.929146816870436</v>
      </c>
    </row>
    <row r="95" spans="1:42">
      <c r="A95" s="57" t="str">
        <f>'[4]TS BYDem'!A25</f>
        <v>*</v>
      </c>
      <c r="B95" s="185" t="s">
        <v>288</v>
      </c>
      <c r="C95" s="185" t="s">
        <v>137</v>
      </c>
      <c r="D95" s="186" t="str">
        <f>'[4]TS BYDem'!D25</f>
        <v>IMIS</v>
      </c>
      <c r="E95" s="185" t="s">
        <v>137</v>
      </c>
      <c r="F95" s="185" t="s">
        <v>137</v>
      </c>
      <c r="G95" s="185" t="s">
        <v>137</v>
      </c>
      <c r="H95" s="185" t="s">
        <v>137</v>
      </c>
      <c r="I95" s="185">
        <v>0</v>
      </c>
      <c r="J95" s="185">
        <f>INDEX('[4]TS BYDem'!$J$10:$J$203,MATCH(D95,'[4]TS BYDem'!$D$10:$D$203,0))</f>
        <v>20.275122960000004</v>
      </c>
      <c r="K95" s="185">
        <f t="shared" ca="1" si="95"/>
        <v>20.841985766703509</v>
      </c>
      <c r="L95" s="185">
        <f t="shared" ca="1" si="95"/>
        <v>21.007561983390151</v>
      </c>
      <c r="M95" s="185">
        <f t="shared" ca="1" si="95"/>
        <v>21.741001029177628</v>
      </c>
      <c r="N95" s="185">
        <f t="shared" ca="1" si="95"/>
        <v>21.50233177144678</v>
      </c>
      <c r="O95" s="185">
        <f t="shared" ca="1" si="95"/>
        <v>22.237901459013095</v>
      </c>
      <c r="P95" s="185">
        <f t="shared" ca="1" si="95"/>
        <v>22.170381598696629</v>
      </c>
      <c r="Q95" s="185">
        <f t="shared" ca="1" si="95"/>
        <v>21.944841416051336</v>
      </c>
      <c r="R95" s="185">
        <f t="shared" ca="1" si="95"/>
        <v>21.123152335644569</v>
      </c>
      <c r="S95" s="185">
        <f t="shared" ca="1" si="95"/>
        <v>23.032957713853655</v>
      </c>
      <c r="T95" s="185">
        <f t="shared" ca="1" si="95"/>
        <v>23.236463493280393</v>
      </c>
      <c r="U95" s="185">
        <f t="shared" ca="1" si="95"/>
        <v>23.44540509903047</v>
      </c>
      <c r="V95" s="185">
        <f t="shared" ca="1" si="95"/>
        <v>23.657070442060807</v>
      </c>
      <c r="W95" s="185">
        <f t="shared" ca="1" si="95"/>
        <v>23.891583423063391</v>
      </c>
      <c r="X95" s="185">
        <f t="shared" ca="1" si="95"/>
        <v>24.213202359133881</v>
      </c>
      <c r="Y95" s="185">
        <f t="shared" ca="1" si="95"/>
        <v>24.525766260669666</v>
      </c>
      <c r="Z95" s="185">
        <f t="shared" ca="1" si="95"/>
        <v>25.265807222041325</v>
      </c>
      <c r="AA95" s="185">
        <f t="shared" ca="1" si="96"/>
        <v>25.791916726327987</v>
      </c>
      <c r="AB95" s="185">
        <f t="shared" ca="1" si="96"/>
        <v>26.193593847461337</v>
      </c>
      <c r="AC95" s="185">
        <f t="shared" ca="1" si="96"/>
        <v>26.424783813186039</v>
      </c>
      <c r="AD95" s="185">
        <f t="shared" ca="1" si="96"/>
        <v>26.675223565681687</v>
      </c>
      <c r="AE95" s="185">
        <f t="shared" ca="1" si="96"/>
        <v>26.963507606651955</v>
      </c>
      <c r="AF95" s="185">
        <f t="shared" ca="1" si="96"/>
        <v>27.246523723666307</v>
      </c>
      <c r="AG95" s="185">
        <f t="shared" ca="1" si="96"/>
        <v>28.046141979787059</v>
      </c>
      <c r="AH95" s="185">
        <f t="shared" ca="1" si="96"/>
        <v>28.983237078604922</v>
      </c>
      <c r="AI95" s="185">
        <f t="shared" ca="1" si="96"/>
        <v>29.421295455116891</v>
      </c>
      <c r="AJ95" s="185">
        <f t="shared" ca="1" si="96"/>
        <v>29.795158141487512</v>
      </c>
      <c r="AK95" s="185">
        <f t="shared" ca="1" si="96"/>
        <v>30.025313023210821</v>
      </c>
      <c r="AL95" s="185">
        <f t="shared" ca="1" si="96"/>
        <v>30.377785680540658</v>
      </c>
      <c r="AM95" s="185">
        <f t="shared" ca="1" si="96"/>
        <v>30.820152829201</v>
      </c>
      <c r="AN95" s="185">
        <f t="shared" ca="1" si="96"/>
        <v>30.167399358226426</v>
      </c>
      <c r="AO95" s="185">
        <f t="shared" ca="1" si="96"/>
        <v>30.139533139184671</v>
      </c>
      <c r="AP95" s="185">
        <f t="shared" ref="AP95:AP99" ca="1" si="100">AP$79/AO$79*AO95</f>
        <v>29.929146816870436</v>
      </c>
    </row>
    <row r="96" spans="1:42">
      <c r="A96" s="57" t="str">
        <f>'[4]TS BYDem'!A26</f>
        <v>*</v>
      </c>
      <c r="B96" s="185" t="s">
        <v>288</v>
      </c>
      <c r="C96" s="185" t="s">
        <v>137</v>
      </c>
      <c r="D96" s="186">
        <f>'[4]TS BYDem'!D26</f>
        <v>0</v>
      </c>
      <c r="E96" s="185" t="s">
        <v>137</v>
      </c>
      <c r="F96" s="185" t="s">
        <v>137</v>
      </c>
      <c r="G96" s="185" t="s">
        <v>137</v>
      </c>
      <c r="H96" s="185" t="s">
        <v>137</v>
      </c>
      <c r="I96" s="185">
        <v>0</v>
      </c>
      <c r="J96" s="185" t="str">
        <f>INDEX('[4]TS BYDem'!$J$10:$J$203,MATCH(D96,'[4]TS BYDem'!$D$10:$D$203,0))</f>
        <v/>
      </c>
      <c r="K96" s="185" t="e">
        <f t="shared" ref="K96:Z99" ca="1" si="101">K$79/J$79*J96</f>
        <v>#VALUE!</v>
      </c>
      <c r="L96" s="185" t="e">
        <f t="shared" ca="1" si="101"/>
        <v>#VALUE!</v>
      </c>
      <c r="M96" s="185" t="e">
        <f t="shared" ca="1" si="101"/>
        <v>#VALUE!</v>
      </c>
      <c r="N96" s="185" t="e">
        <f t="shared" ca="1" si="101"/>
        <v>#VALUE!</v>
      </c>
      <c r="O96" s="185" t="e">
        <f t="shared" ca="1" si="101"/>
        <v>#VALUE!</v>
      </c>
      <c r="P96" s="185" t="e">
        <f t="shared" ca="1" si="101"/>
        <v>#VALUE!</v>
      </c>
      <c r="Q96" s="185" t="e">
        <f t="shared" ca="1" si="101"/>
        <v>#VALUE!</v>
      </c>
      <c r="R96" s="185" t="e">
        <f t="shared" ca="1" si="101"/>
        <v>#VALUE!</v>
      </c>
      <c r="S96" s="185" t="e">
        <f t="shared" ca="1" si="101"/>
        <v>#VALUE!</v>
      </c>
      <c r="T96" s="185" t="e">
        <f t="shared" ca="1" si="101"/>
        <v>#VALUE!</v>
      </c>
      <c r="U96" s="185" t="e">
        <f t="shared" ca="1" si="101"/>
        <v>#VALUE!</v>
      </c>
      <c r="V96" s="185" t="e">
        <f t="shared" ca="1" si="101"/>
        <v>#VALUE!</v>
      </c>
      <c r="W96" s="185" t="e">
        <f t="shared" ca="1" si="101"/>
        <v>#VALUE!</v>
      </c>
      <c r="X96" s="185" t="e">
        <f t="shared" ca="1" si="101"/>
        <v>#VALUE!</v>
      </c>
      <c r="Y96" s="185" t="e">
        <f t="shared" ca="1" si="101"/>
        <v>#VALUE!</v>
      </c>
      <c r="Z96" s="185" t="e">
        <f t="shared" ca="1" si="101"/>
        <v>#VALUE!</v>
      </c>
      <c r="AA96" s="185" t="e">
        <f t="shared" ref="AA96:AO99" ca="1" si="102">AA$79/Z$79*Z96</f>
        <v>#VALUE!</v>
      </c>
      <c r="AB96" s="185" t="e">
        <f t="shared" ca="1" si="102"/>
        <v>#VALUE!</v>
      </c>
      <c r="AC96" s="185" t="e">
        <f t="shared" ca="1" si="102"/>
        <v>#VALUE!</v>
      </c>
      <c r="AD96" s="185" t="e">
        <f t="shared" ca="1" si="102"/>
        <v>#VALUE!</v>
      </c>
      <c r="AE96" s="185" t="e">
        <f t="shared" ca="1" si="102"/>
        <v>#VALUE!</v>
      </c>
      <c r="AF96" s="185" t="e">
        <f t="shared" ca="1" si="102"/>
        <v>#VALUE!</v>
      </c>
      <c r="AG96" s="185" t="e">
        <f t="shared" ca="1" si="102"/>
        <v>#VALUE!</v>
      </c>
      <c r="AH96" s="185" t="e">
        <f t="shared" ca="1" si="102"/>
        <v>#VALUE!</v>
      </c>
      <c r="AI96" s="185" t="e">
        <f t="shared" ca="1" si="102"/>
        <v>#VALUE!</v>
      </c>
      <c r="AJ96" s="185" t="e">
        <f t="shared" ca="1" si="102"/>
        <v>#VALUE!</v>
      </c>
      <c r="AK96" s="185" t="e">
        <f t="shared" ca="1" si="102"/>
        <v>#VALUE!</v>
      </c>
      <c r="AL96" s="185" t="e">
        <f t="shared" ca="1" si="102"/>
        <v>#VALUE!</v>
      </c>
      <c r="AM96" s="185" t="e">
        <f t="shared" ca="1" si="102"/>
        <v>#VALUE!</v>
      </c>
      <c r="AN96" s="185" t="e">
        <f t="shared" ca="1" si="102"/>
        <v>#VALUE!</v>
      </c>
      <c r="AO96" s="185" t="e">
        <f t="shared" ca="1" si="102"/>
        <v>#VALUE!</v>
      </c>
      <c r="AP96" s="185" t="e">
        <f t="shared" ca="1" si="100"/>
        <v>#VALUE!</v>
      </c>
    </row>
    <row r="97" spans="1:42">
      <c r="A97" s="57" t="str">
        <f>'[4]TS BYDem'!A27</f>
        <v/>
      </c>
      <c r="B97" s="185" t="s">
        <v>288</v>
      </c>
      <c r="C97" s="185" t="s">
        <v>137</v>
      </c>
      <c r="D97" s="186" t="str">
        <f>'[4]TS BYDem'!D27</f>
        <v>IMIR</v>
      </c>
      <c r="E97" s="185" t="s">
        <v>137</v>
      </c>
      <c r="F97" s="185" t="s">
        <v>137</v>
      </c>
      <c r="G97" s="185" t="s">
        <v>137</v>
      </c>
      <c r="H97" s="185" t="s">
        <v>137</v>
      </c>
      <c r="I97" s="185">
        <v>0</v>
      </c>
      <c r="J97" s="185">
        <f>INDEX('[4]TS BYDem'!$J$10:$J$203,MATCH(D97,'[4]TS BYDem'!$D$10:$D$203,0))</f>
        <v>51.488523217763458</v>
      </c>
      <c r="K97" s="185">
        <f t="shared" ca="1" si="101"/>
        <v>52.928067078573662</v>
      </c>
      <c r="L97" s="185">
        <f t="shared" ca="1" si="101"/>
        <v>53.348546643309163</v>
      </c>
      <c r="M97" s="192">
        <f t="shared" ref="M97" si="103">O97</f>
        <v>25.406351025250526</v>
      </c>
      <c r="N97" s="192">
        <f t="shared" ref="N97" si="104">O97</f>
        <v>25.406351025250526</v>
      </c>
      <c r="O97" s="192">
        <f>INDEX('[4]TS BYDem'!$O$10:$O$203,MATCH(D97,'[4]TS BYDem'!$D$10:$D$203,0))</f>
        <v>25.406351025250526</v>
      </c>
      <c r="P97" s="185">
        <f t="shared" ca="1" si="101"/>
        <v>25.329210955377579</v>
      </c>
      <c r="Q97" s="185">
        <f t="shared" ca="1" si="101"/>
        <v>25.071535874788399</v>
      </c>
      <c r="R97" s="185">
        <f t="shared" ca="1" si="101"/>
        <v>24.132772779317964</v>
      </c>
      <c r="S97" s="185">
        <f t="shared" ca="1" si="101"/>
        <v>26.314686658112745</v>
      </c>
      <c r="T97" s="185">
        <f t="shared" ca="1" si="101"/>
        <v>26.54718788028573</v>
      </c>
      <c r="U97" s="185">
        <f t="shared" ca="1" si="101"/>
        <v>26.785899423695078</v>
      </c>
      <c r="V97" s="185">
        <f t="shared" ca="1" si="101"/>
        <v>27.027722781659875</v>
      </c>
      <c r="W97" s="185">
        <f t="shared" ca="1" si="101"/>
        <v>27.295649102239679</v>
      </c>
      <c r="X97" s="185">
        <f t="shared" ca="1" si="101"/>
        <v>27.663092208381453</v>
      </c>
      <c r="Y97" s="185">
        <f t="shared" ca="1" si="101"/>
        <v>28.020190121369168</v>
      </c>
      <c r="Z97" s="185">
        <f t="shared" ca="1" si="101"/>
        <v>28.865671898160286</v>
      </c>
      <c r="AA97" s="185">
        <f t="shared" ca="1" si="102"/>
        <v>29.466741327677433</v>
      </c>
      <c r="AB97" s="185">
        <f t="shared" ca="1" si="102"/>
        <v>29.925649285208191</v>
      </c>
      <c r="AC97" s="185">
        <f t="shared" ca="1" si="102"/>
        <v>30.189779128284584</v>
      </c>
      <c r="AD97" s="185">
        <f t="shared" ca="1" si="102"/>
        <v>30.475901462008771</v>
      </c>
      <c r="AE97" s="185">
        <f t="shared" ca="1" si="102"/>
        <v>30.805260127140357</v>
      </c>
      <c r="AF97" s="185">
        <f t="shared" ca="1" si="102"/>
        <v>31.128600296082233</v>
      </c>
      <c r="AG97" s="185">
        <f t="shared" ca="1" si="102"/>
        <v>32.042147922806187</v>
      </c>
      <c r="AH97" s="185">
        <f t="shared" ca="1" si="102"/>
        <v>33.112760051764916</v>
      </c>
      <c r="AI97" s="185">
        <f t="shared" ca="1" si="102"/>
        <v>33.613232855087979</v>
      </c>
      <c r="AJ97" s="185">
        <f t="shared" ca="1" si="102"/>
        <v>34.040363385488156</v>
      </c>
      <c r="AK97" s="185">
        <f t="shared" ca="1" si="102"/>
        <v>34.303310666103407</v>
      </c>
      <c r="AL97" s="185">
        <f t="shared" ca="1" si="102"/>
        <v>34.706003522505789</v>
      </c>
      <c r="AM97" s="185">
        <f t="shared" ca="1" si="102"/>
        <v>35.211399010547609</v>
      </c>
      <c r="AN97" s="185">
        <f t="shared" ca="1" si="102"/>
        <v>34.465641419747186</v>
      </c>
      <c r="AO97" s="185">
        <f t="shared" ca="1" si="102"/>
        <v>34.433804830128956</v>
      </c>
      <c r="AP97" s="185">
        <f t="shared" ca="1" si="100"/>
        <v>34.193442727370353</v>
      </c>
    </row>
    <row r="98" spans="1:42">
      <c r="A98" s="57" t="str">
        <f>'[4]TS BYDem'!A28</f>
        <v>*</v>
      </c>
      <c r="B98" s="185" t="s">
        <v>288</v>
      </c>
      <c r="C98" s="185" t="s">
        <v>137</v>
      </c>
      <c r="D98" s="186" t="str">
        <f>'[4]TS BYDem'!D28</f>
        <v>Useful Energy Service</v>
      </c>
      <c r="E98" s="185" t="s">
        <v>137</v>
      </c>
      <c r="F98" s="185" t="s">
        <v>137</v>
      </c>
      <c r="G98" s="185" t="s">
        <v>137</v>
      </c>
      <c r="H98" s="185" t="s">
        <v>137</v>
      </c>
      <c r="I98" s="185">
        <v>0</v>
      </c>
      <c r="J98" s="185" t="str">
        <f>INDEX('[4]TS BYDem'!$J$10:$J$203,MATCH(D98,'[4]TS BYDem'!$D$10:$D$203,0))</f>
        <v/>
      </c>
      <c r="K98" s="185" t="e">
        <f t="shared" ca="1" si="101"/>
        <v>#VALUE!</v>
      </c>
      <c r="L98" s="185" t="e">
        <f t="shared" ca="1" si="101"/>
        <v>#VALUE!</v>
      </c>
      <c r="M98" s="185" t="e">
        <f t="shared" ca="1" si="101"/>
        <v>#VALUE!</v>
      </c>
      <c r="N98" s="185" t="e">
        <f t="shared" ca="1" si="101"/>
        <v>#VALUE!</v>
      </c>
      <c r="O98" s="185" t="e">
        <f t="shared" ca="1" si="101"/>
        <v>#VALUE!</v>
      </c>
      <c r="P98" s="185" t="e">
        <f t="shared" ca="1" si="101"/>
        <v>#VALUE!</v>
      </c>
      <c r="Q98" s="185" t="e">
        <f t="shared" ca="1" si="101"/>
        <v>#VALUE!</v>
      </c>
      <c r="R98" s="185" t="e">
        <f t="shared" ca="1" si="101"/>
        <v>#VALUE!</v>
      </c>
      <c r="S98" s="185" t="e">
        <f t="shared" ca="1" si="101"/>
        <v>#VALUE!</v>
      </c>
      <c r="T98" s="185" t="e">
        <f t="shared" ca="1" si="101"/>
        <v>#VALUE!</v>
      </c>
      <c r="U98" s="185" t="e">
        <f t="shared" ca="1" si="101"/>
        <v>#VALUE!</v>
      </c>
      <c r="V98" s="185" t="e">
        <f t="shared" ca="1" si="101"/>
        <v>#VALUE!</v>
      </c>
      <c r="W98" s="185" t="e">
        <f t="shared" ca="1" si="101"/>
        <v>#VALUE!</v>
      </c>
      <c r="X98" s="185" t="e">
        <f t="shared" ca="1" si="101"/>
        <v>#VALUE!</v>
      </c>
      <c r="Y98" s="185" t="e">
        <f t="shared" ca="1" si="101"/>
        <v>#VALUE!</v>
      </c>
      <c r="Z98" s="185" t="e">
        <f t="shared" ca="1" si="101"/>
        <v>#VALUE!</v>
      </c>
      <c r="AA98" s="185" t="e">
        <f t="shared" ca="1" si="102"/>
        <v>#VALUE!</v>
      </c>
      <c r="AB98" s="185" t="e">
        <f t="shared" ca="1" si="102"/>
        <v>#VALUE!</v>
      </c>
      <c r="AC98" s="185" t="e">
        <f t="shared" ca="1" si="102"/>
        <v>#VALUE!</v>
      </c>
      <c r="AD98" s="185" t="e">
        <f t="shared" ca="1" si="102"/>
        <v>#VALUE!</v>
      </c>
      <c r="AE98" s="185" t="e">
        <f t="shared" ca="1" si="102"/>
        <v>#VALUE!</v>
      </c>
      <c r="AF98" s="185" t="e">
        <f t="shared" ca="1" si="102"/>
        <v>#VALUE!</v>
      </c>
      <c r="AG98" s="185" t="e">
        <f t="shared" ca="1" si="102"/>
        <v>#VALUE!</v>
      </c>
      <c r="AH98" s="185" t="e">
        <f t="shared" ca="1" si="102"/>
        <v>#VALUE!</v>
      </c>
      <c r="AI98" s="185" t="e">
        <f t="shared" ca="1" si="102"/>
        <v>#VALUE!</v>
      </c>
      <c r="AJ98" s="185" t="e">
        <f t="shared" ca="1" si="102"/>
        <v>#VALUE!</v>
      </c>
      <c r="AK98" s="185" t="e">
        <f t="shared" ca="1" si="102"/>
        <v>#VALUE!</v>
      </c>
      <c r="AL98" s="185" t="e">
        <f t="shared" ca="1" si="102"/>
        <v>#VALUE!</v>
      </c>
      <c r="AM98" s="185" t="e">
        <f t="shared" ca="1" si="102"/>
        <v>#VALUE!</v>
      </c>
      <c r="AN98" s="185" t="e">
        <f t="shared" ca="1" si="102"/>
        <v>#VALUE!</v>
      </c>
      <c r="AO98" s="185" t="e">
        <f t="shared" ca="1" si="102"/>
        <v>#VALUE!</v>
      </c>
      <c r="AP98" s="185" t="e">
        <f t="shared" ca="1" si="100"/>
        <v>#VALUE!</v>
      </c>
    </row>
    <row r="99" spans="1:42">
      <c r="A99" s="57" t="str">
        <f>'[4]TS BYDem'!A29</f>
        <v>*</v>
      </c>
      <c r="B99" s="185" t="s">
        <v>288</v>
      </c>
      <c r="C99" s="185" t="s">
        <v>137</v>
      </c>
      <c r="D99" s="186">
        <f>'[4]TS BYDem'!D29</f>
        <v>0</v>
      </c>
      <c r="E99" s="185" t="s">
        <v>137</v>
      </c>
      <c r="F99" s="185" t="s">
        <v>137</v>
      </c>
      <c r="G99" s="185" t="s">
        <v>137</v>
      </c>
      <c r="H99" s="185" t="s">
        <v>137</v>
      </c>
      <c r="I99" s="185">
        <v>0</v>
      </c>
      <c r="J99" s="185" t="str">
        <f>INDEX('[4]TS BYDem'!$J$10:$J$203,MATCH(D99,'[4]TS BYDem'!$D$10:$D$203,0))</f>
        <v/>
      </c>
      <c r="K99" s="185" t="e">
        <f t="shared" ca="1" si="101"/>
        <v>#VALUE!</v>
      </c>
      <c r="L99" s="185" t="e">
        <f t="shared" ca="1" si="101"/>
        <v>#VALUE!</v>
      </c>
      <c r="M99" s="185" t="e">
        <f t="shared" ca="1" si="101"/>
        <v>#VALUE!</v>
      </c>
      <c r="N99" s="185" t="e">
        <f t="shared" ca="1" si="101"/>
        <v>#VALUE!</v>
      </c>
      <c r="O99" s="185" t="e">
        <f t="shared" ca="1" si="101"/>
        <v>#VALUE!</v>
      </c>
      <c r="P99" s="185" t="e">
        <f t="shared" ca="1" si="101"/>
        <v>#VALUE!</v>
      </c>
      <c r="Q99" s="185" t="e">
        <f t="shared" ca="1" si="101"/>
        <v>#VALUE!</v>
      </c>
      <c r="R99" s="185" t="e">
        <f t="shared" ca="1" si="101"/>
        <v>#VALUE!</v>
      </c>
      <c r="S99" s="185" t="e">
        <f t="shared" ca="1" si="101"/>
        <v>#VALUE!</v>
      </c>
      <c r="T99" s="185" t="e">
        <f t="shared" ca="1" si="101"/>
        <v>#VALUE!</v>
      </c>
      <c r="U99" s="185" t="e">
        <f t="shared" ca="1" si="101"/>
        <v>#VALUE!</v>
      </c>
      <c r="V99" s="185" t="e">
        <f t="shared" ca="1" si="101"/>
        <v>#VALUE!</v>
      </c>
      <c r="W99" s="185" t="e">
        <f t="shared" ca="1" si="101"/>
        <v>#VALUE!</v>
      </c>
      <c r="X99" s="185" t="e">
        <f t="shared" ca="1" si="101"/>
        <v>#VALUE!</v>
      </c>
      <c r="Y99" s="185" t="e">
        <f t="shared" ca="1" si="101"/>
        <v>#VALUE!</v>
      </c>
      <c r="Z99" s="185" t="e">
        <f t="shared" ca="1" si="101"/>
        <v>#VALUE!</v>
      </c>
      <c r="AA99" s="185" t="e">
        <f t="shared" ca="1" si="102"/>
        <v>#VALUE!</v>
      </c>
      <c r="AB99" s="185" t="e">
        <f t="shared" ca="1" si="102"/>
        <v>#VALUE!</v>
      </c>
      <c r="AC99" s="185" t="e">
        <f t="shared" ca="1" si="102"/>
        <v>#VALUE!</v>
      </c>
      <c r="AD99" s="185" t="e">
        <f t="shared" ca="1" si="102"/>
        <v>#VALUE!</v>
      </c>
      <c r="AE99" s="185" t="e">
        <f t="shared" ca="1" si="102"/>
        <v>#VALUE!</v>
      </c>
      <c r="AF99" s="185" t="e">
        <f t="shared" ca="1" si="102"/>
        <v>#VALUE!</v>
      </c>
      <c r="AG99" s="185" t="e">
        <f t="shared" ca="1" si="102"/>
        <v>#VALUE!</v>
      </c>
      <c r="AH99" s="185" t="e">
        <f t="shared" ca="1" si="102"/>
        <v>#VALUE!</v>
      </c>
      <c r="AI99" s="185" t="e">
        <f t="shared" ca="1" si="102"/>
        <v>#VALUE!</v>
      </c>
      <c r="AJ99" s="185" t="e">
        <f t="shared" ca="1" si="102"/>
        <v>#VALUE!</v>
      </c>
      <c r="AK99" s="185" t="e">
        <f t="shared" ca="1" si="102"/>
        <v>#VALUE!</v>
      </c>
      <c r="AL99" s="185" t="e">
        <f t="shared" ca="1" si="102"/>
        <v>#VALUE!</v>
      </c>
      <c r="AM99" s="185" t="e">
        <f t="shared" ca="1" si="102"/>
        <v>#VALUE!</v>
      </c>
      <c r="AN99" s="185" t="e">
        <f t="shared" ca="1" si="102"/>
        <v>#VALUE!</v>
      </c>
      <c r="AO99" s="185" t="e">
        <f t="shared" ca="1" si="102"/>
        <v>#VALUE!</v>
      </c>
      <c r="AP99" s="185" t="e">
        <f t="shared" ca="1" si="100"/>
        <v>#VALUE!</v>
      </c>
    </row>
    <row r="100" spans="1:42" s="5" customFormat="1">
      <c r="A100" s="57" t="str">
        <f>'[4]TS BYDem'!A30</f>
        <v>*</v>
      </c>
      <c r="B100" s="5">
        <f>B79+2</f>
        <v>3</v>
      </c>
      <c r="C100" s="3" t="str">
        <f ca="1">OFFSET($C$9,$B100,0)</f>
        <v>FerroChrome</v>
      </c>
      <c r="D100" s="3" t="str">
        <f ca="1">OFFSET($B$9,$B100,0)</f>
        <v>FAC</v>
      </c>
      <c r="J100" s="5">
        <f t="shared" ref="J100:AA100" ca="1" si="105">SUMIF($B$10:$B$25,$D100,J$10:J$25)*SUMIF($B$10:$B$25,$D100,J$47:J$62)</f>
        <v>117.12281075206418</v>
      </c>
      <c r="K100" s="5">
        <f t="shared" ca="1" si="105"/>
        <v>119.07275947417872</v>
      </c>
      <c r="L100" s="5">
        <f t="shared" ca="1" si="105"/>
        <v>120.12173328694826</v>
      </c>
      <c r="M100" s="5">
        <f t="shared" ca="1" si="105"/>
        <v>120.67779367214723</v>
      </c>
      <c r="N100" s="5">
        <f t="shared" ca="1" si="105"/>
        <v>119.95882677975034</v>
      </c>
      <c r="O100" s="5">
        <f t="shared" ca="1" si="105"/>
        <v>120.88915701956363</v>
      </c>
      <c r="P100" s="5">
        <f t="shared" ca="1" si="105"/>
        <v>121.14044942310186</v>
      </c>
      <c r="Q100" s="5">
        <f t="shared" ca="1" si="105"/>
        <v>118.31800019705035</v>
      </c>
      <c r="R100" s="5">
        <f t="shared" ca="1" si="105"/>
        <v>107.44112247545156</v>
      </c>
      <c r="S100" s="5">
        <f t="shared" ca="1" si="105"/>
        <v>116.9061776297095</v>
      </c>
      <c r="T100" s="5">
        <f t="shared" ca="1" si="105"/>
        <v>115.62097440978137</v>
      </c>
      <c r="U100" s="5">
        <f t="shared" ca="1" si="105"/>
        <v>115.40820721387152</v>
      </c>
      <c r="V100" s="5">
        <f t="shared" ca="1" si="105"/>
        <v>115.58840625406425</v>
      </c>
      <c r="W100" s="5">
        <f t="shared" ca="1" si="105"/>
        <v>116.40306530164237</v>
      </c>
      <c r="X100" s="5">
        <f t="shared" ca="1" si="105"/>
        <v>120.02703815492215</v>
      </c>
      <c r="Y100" s="5">
        <f t="shared" ca="1" si="105"/>
        <v>123.18463652847295</v>
      </c>
      <c r="Z100" s="5">
        <f t="shared" ca="1" si="105"/>
        <v>129.89357852607372</v>
      </c>
      <c r="AA100" s="5">
        <f t="shared" ca="1" si="105"/>
        <v>134.24449765461446</v>
      </c>
      <c r="AB100" s="5">
        <f ca="1">SUMIF($B$10:$B$25,$D100,AB$10:AB$25)*SUMIF($B$10:$B$25,$D100,AB$46:AB$62)</f>
        <v>137.18299799624225</v>
      </c>
      <c r="AC100" s="5">
        <f t="shared" ref="AC100:AP100" ca="1" si="106">SUMIF($B$10:$B$25,$D100,AC$10:AC$25)*SUMIF($B$10:$B$25,$D100,AC$47:AC$62)</f>
        <v>139.82750138692586</v>
      </c>
      <c r="AD100" s="5">
        <f t="shared" ca="1" si="106"/>
        <v>142.75351279237003</v>
      </c>
      <c r="AE100" s="5">
        <f t="shared" ca="1" si="106"/>
        <v>146.44490096549731</v>
      </c>
      <c r="AF100" s="5">
        <f t="shared" ca="1" si="106"/>
        <v>150.82196993511849</v>
      </c>
      <c r="AG100" s="5">
        <f t="shared" ca="1" si="106"/>
        <v>160.95960202419013</v>
      </c>
      <c r="AH100" s="5">
        <f t="shared" ca="1" si="106"/>
        <v>170.12270783624274</v>
      </c>
      <c r="AI100" s="5">
        <f t="shared" ca="1" si="106"/>
        <v>174.53563845501969</v>
      </c>
      <c r="AJ100" s="5">
        <f t="shared" ca="1" si="106"/>
        <v>179.9471545256539</v>
      </c>
      <c r="AK100" s="5">
        <f t="shared" ca="1" si="106"/>
        <v>185.08006216179297</v>
      </c>
      <c r="AL100" s="5">
        <f t="shared" ca="1" si="106"/>
        <v>191.83508460145327</v>
      </c>
      <c r="AM100" s="5">
        <f t="shared" ca="1" si="106"/>
        <v>207.21036296870062</v>
      </c>
      <c r="AN100" s="5">
        <f t="shared" ca="1" si="106"/>
        <v>225.69573456542935</v>
      </c>
      <c r="AO100" s="5">
        <f t="shared" ca="1" si="106"/>
        <v>259.03803565782528</v>
      </c>
      <c r="AP100" s="5">
        <f t="shared" ca="1" si="106"/>
        <v>292.89868562180072</v>
      </c>
    </row>
    <row r="101" spans="1:42">
      <c r="A101" s="57" t="str">
        <f>'[4]TS BYDem'!A31</f>
        <v>*</v>
      </c>
      <c r="B101" s="185" t="s">
        <v>288</v>
      </c>
      <c r="C101" s="185" t="s">
        <v>137</v>
      </c>
      <c r="D101" s="186" t="str">
        <f>'[4]TS BYDem'!D31</f>
        <v>IFAK</v>
      </c>
      <c r="E101" s="185" t="s">
        <v>137</v>
      </c>
      <c r="F101" s="185" t="s">
        <v>137</v>
      </c>
      <c r="G101" s="185" t="s">
        <v>137</v>
      </c>
      <c r="H101" s="185" t="s">
        <v>137</v>
      </c>
      <c r="I101" s="185">
        <v>0</v>
      </c>
      <c r="J101" s="185" t="str">
        <f>INDEX('[4]TS BYDem'!$J$10:$J$203,MATCH(D101,'[4]TS BYDem'!$D$10:$D$203,0))</f>
        <v/>
      </c>
      <c r="K101" s="185" t="e">
        <f ca="1">K$100/J$100*J101</f>
        <v>#VALUE!</v>
      </c>
      <c r="L101" s="185" t="e">
        <f t="shared" ref="L101:AP116" ca="1" si="107">L$100/K$100*K101</f>
        <v>#VALUE!</v>
      </c>
      <c r="M101" s="185" t="e">
        <f t="shared" ca="1" si="107"/>
        <v>#VALUE!</v>
      </c>
      <c r="N101" s="185" t="e">
        <f t="shared" ca="1" si="107"/>
        <v>#VALUE!</v>
      </c>
      <c r="O101" s="185" t="e">
        <f t="shared" ca="1" si="107"/>
        <v>#VALUE!</v>
      </c>
      <c r="P101" s="185" t="e">
        <f t="shared" ca="1" si="107"/>
        <v>#VALUE!</v>
      </c>
      <c r="Q101" s="185" t="e">
        <f t="shared" ca="1" si="107"/>
        <v>#VALUE!</v>
      </c>
      <c r="R101" s="185" t="e">
        <f t="shared" ca="1" si="107"/>
        <v>#VALUE!</v>
      </c>
      <c r="S101" s="185" t="e">
        <f t="shared" ca="1" si="107"/>
        <v>#VALUE!</v>
      </c>
      <c r="T101" s="185" t="e">
        <f t="shared" ca="1" si="107"/>
        <v>#VALUE!</v>
      </c>
      <c r="U101" s="185" t="e">
        <f t="shared" ca="1" si="107"/>
        <v>#VALUE!</v>
      </c>
      <c r="V101" s="185" t="e">
        <f t="shared" ca="1" si="107"/>
        <v>#VALUE!</v>
      </c>
      <c r="W101" s="185" t="e">
        <f t="shared" ca="1" si="107"/>
        <v>#VALUE!</v>
      </c>
      <c r="X101" s="185" t="e">
        <f t="shared" ca="1" si="107"/>
        <v>#VALUE!</v>
      </c>
      <c r="Y101" s="185" t="e">
        <f t="shared" ca="1" si="107"/>
        <v>#VALUE!</v>
      </c>
      <c r="Z101" s="185" t="e">
        <f t="shared" ca="1" si="107"/>
        <v>#VALUE!</v>
      </c>
      <c r="AA101" s="185" t="e">
        <f t="shared" ca="1" si="107"/>
        <v>#VALUE!</v>
      </c>
      <c r="AB101" s="185" t="e">
        <f t="shared" ca="1" si="107"/>
        <v>#VALUE!</v>
      </c>
      <c r="AC101" s="185" t="e">
        <f t="shared" ca="1" si="107"/>
        <v>#VALUE!</v>
      </c>
      <c r="AD101" s="185" t="e">
        <f t="shared" ca="1" si="107"/>
        <v>#VALUE!</v>
      </c>
      <c r="AE101" s="185" t="e">
        <f t="shared" ca="1" si="107"/>
        <v>#VALUE!</v>
      </c>
      <c r="AF101" s="185" t="e">
        <f t="shared" ca="1" si="107"/>
        <v>#VALUE!</v>
      </c>
      <c r="AG101" s="185" t="e">
        <f t="shared" ca="1" si="107"/>
        <v>#VALUE!</v>
      </c>
      <c r="AH101" s="185" t="e">
        <f t="shared" ca="1" si="107"/>
        <v>#VALUE!</v>
      </c>
      <c r="AI101" s="185" t="e">
        <f t="shared" ca="1" si="107"/>
        <v>#VALUE!</v>
      </c>
      <c r="AJ101" s="185" t="e">
        <f t="shared" ca="1" si="107"/>
        <v>#VALUE!</v>
      </c>
      <c r="AK101" s="185" t="e">
        <f t="shared" ca="1" si="107"/>
        <v>#VALUE!</v>
      </c>
      <c r="AL101" s="185" t="e">
        <f t="shared" ca="1" si="107"/>
        <v>#VALUE!</v>
      </c>
      <c r="AM101" s="185" t="e">
        <f t="shared" ca="1" si="107"/>
        <v>#VALUE!</v>
      </c>
      <c r="AN101" s="185" t="e">
        <f t="shared" ca="1" si="107"/>
        <v>#VALUE!</v>
      </c>
      <c r="AO101" s="185" t="e">
        <f t="shared" ca="1" si="107"/>
        <v>#VALUE!</v>
      </c>
      <c r="AP101" s="185" t="e">
        <f t="shared" ca="1" si="107"/>
        <v>#VALUE!</v>
      </c>
    </row>
    <row r="102" spans="1:42">
      <c r="A102" s="57" t="str">
        <f>'[4]TS BYDem'!A32</f>
        <v>*</v>
      </c>
      <c r="B102" s="185" t="s">
        <v>288</v>
      </c>
      <c r="C102" s="185" t="s">
        <v>137</v>
      </c>
      <c r="D102" s="186" t="str">
        <f>'[4]TS BYDem'!D32</f>
        <v>IFAA</v>
      </c>
      <c r="E102" s="185" t="s">
        <v>137</v>
      </c>
      <c r="F102" s="185" t="s">
        <v>137</v>
      </c>
      <c r="G102" s="185" t="s">
        <v>137</v>
      </c>
      <c r="H102" s="185" t="s">
        <v>137</v>
      </c>
      <c r="I102" s="185">
        <v>0</v>
      </c>
      <c r="J102" s="185" t="str">
        <f>INDEX('[4]TS BYDem'!$J$10:$J$203,MATCH(D102,'[4]TS BYDem'!$D$10:$D$203,0))</f>
        <v/>
      </c>
      <c r="K102" s="185" t="e">
        <f t="shared" ref="K102:AH112" ca="1" si="108">K$100/J$100*J102</f>
        <v>#VALUE!</v>
      </c>
      <c r="L102" s="185" t="e">
        <f t="shared" ca="1" si="108"/>
        <v>#VALUE!</v>
      </c>
      <c r="M102" s="185" t="e">
        <f t="shared" ca="1" si="108"/>
        <v>#VALUE!</v>
      </c>
      <c r="N102" s="185" t="e">
        <f t="shared" ca="1" si="108"/>
        <v>#VALUE!</v>
      </c>
      <c r="O102" s="185" t="e">
        <f t="shared" ca="1" si="108"/>
        <v>#VALUE!</v>
      </c>
      <c r="P102" s="185" t="e">
        <f t="shared" ca="1" si="108"/>
        <v>#VALUE!</v>
      </c>
      <c r="Q102" s="185" t="e">
        <f t="shared" ca="1" si="108"/>
        <v>#VALUE!</v>
      </c>
      <c r="R102" s="185" t="e">
        <f t="shared" ca="1" si="108"/>
        <v>#VALUE!</v>
      </c>
      <c r="S102" s="185" t="e">
        <f t="shared" ca="1" si="108"/>
        <v>#VALUE!</v>
      </c>
      <c r="T102" s="185" t="e">
        <f t="shared" ca="1" si="108"/>
        <v>#VALUE!</v>
      </c>
      <c r="U102" s="185" t="e">
        <f t="shared" ca="1" si="108"/>
        <v>#VALUE!</v>
      </c>
      <c r="V102" s="185" t="e">
        <f t="shared" ca="1" si="108"/>
        <v>#VALUE!</v>
      </c>
      <c r="W102" s="185" t="e">
        <f t="shared" ca="1" si="108"/>
        <v>#VALUE!</v>
      </c>
      <c r="X102" s="185" t="e">
        <f t="shared" ca="1" si="108"/>
        <v>#VALUE!</v>
      </c>
      <c r="Y102" s="185" t="e">
        <f t="shared" ca="1" si="108"/>
        <v>#VALUE!</v>
      </c>
      <c r="Z102" s="185" t="e">
        <f t="shared" ca="1" si="108"/>
        <v>#VALUE!</v>
      </c>
      <c r="AA102" s="185" t="e">
        <f t="shared" ca="1" si="108"/>
        <v>#VALUE!</v>
      </c>
      <c r="AB102" s="185" t="e">
        <f t="shared" ca="1" si="108"/>
        <v>#VALUE!</v>
      </c>
      <c r="AC102" s="185" t="e">
        <f t="shared" ca="1" si="108"/>
        <v>#VALUE!</v>
      </c>
      <c r="AD102" s="185" t="e">
        <f t="shared" ca="1" si="108"/>
        <v>#VALUE!</v>
      </c>
      <c r="AE102" s="185" t="e">
        <f t="shared" ca="1" si="108"/>
        <v>#VALUE!</v>
      </c>
      <c r="AF102" s="185" t="e">
        <f t="shared" ca="1" si="108"/>
        <v>#VALUE!</v>
      </c>
      <c r="AG102" s="185" t="e">
        <f t="shared" ca="1" si="108"/>
        <v>#VALUE!</v>
      </c>
      <c r="AH102" s="185" t="e">
        <f t="shared" ca="1" si="108"/>
        <v>#VALUE!</v>
      </c>
      <c r="AI102" s="185" t="e">
        <f t="shared" ca="1" si="107"/>
        <v>#VALUE!</v>
      </c>
      <c r="AJ102" s="185" t="e">
        <f t="shared" ca="1" si="107"/>
        <v>#VALUE!</v>
      </c>
      <c r="AK102" s="185" t="e">
        <f t="shared" ca="1" si="107"/>
        <v>#VALUE!</v>
      </c>
      <c r="AL102" s="185" t="e">
        <f t="shared" ca="1" si="107"/>
        <v>#VALUE!</v>
      </c>
      <c r="AM102" s="185" t="e">
        <f t="shared" ca="1" si="107"/>
        <v>#VALUE!</v>
      </c>
      <c r="AN102" s="185" t="e">
        <f t="shared" ca="1" si="107"/>
        <v>#VALUE!</v>
      </c>
      <c r="AO102" s="185" t="e">
        <f t="shared" ca="1" si="107"/>
        <v>#VALUE!</v>
      </c>
      <c r="AP102" s="185" t="e">
        <f t="shared" ca="1" si="107"/>
        <v>#VALUE!</v>
      </c>
    </row>
    <row r="103" spans="1:42">
      <c r="A103" s="57" t="str">
        <f>'[4]TS BYDem'!A33</f>
        <v>*</v>
      </c>
      <c r="B103" s="185" t="s">
        <v>288</v>
      </c>
      <c r="C103" s="185" t="s">
        <v>137</v>
      </c>
      <c r="D103" s="186" t="str">
        <f>'[4]TS BYDem'!D33</f>
        <v>IFAL</v>
      </c>
      <c r="E103" s="185" t="s">
        <v>137</v>
      </c>
      <c r="F103" s="185" t="s">
        <v>137</v>
      </c>
      <c r="G103" s="185" t="s">
        <v>137</v>
      </c>
      <c r="H103" s="185" t="s">
        <v>137</v>
      </c>
      <c r="I103" s="185">
        <v>0</v>
      </c>
      <c r="J103" s="185" t="str">
        <f>INDEX('[4]TS BYDem'!$J$10:$J$203,MATCH(D103,'[4]TS BYDem'!$D$10:$D$203,0))</f>
        <v/>
      </c>
      <c r="K103" s="185" t="e">
        <f t="shared" ca="1" si="108"/>
        <v>#VALUE!</v>
      </c>
      <c r="L103" s="185" t="e">
        <f t="shared" ca="1" si="108"/>
        <v>#VALUE!</v>
      </c>
      <c r="M103" s="185" t="e">
        <f t="shared" ca="1" si="108"/>
        <v>#VALUE!</v>
      </c>
      <c r="N103" s="185" t="e">
        <f t="shared" ca="1" si="108"/>
        <v>#VALUE!</v>
      </c>
      <c r="O103" s="185" t="e">
        <f t="shared" ca="1" si="108"/>
        <v>#VALUE!</v>
      </c>
      <c r="P103" s="185" t="e">
        <f t="shared" ca="1" si="108"/>
        <v>#VALUE!</v>
      </c>
      <c r="Q103" s="185" t="e">
        <f t="shared" ca="1" si="108"/>
        <v>#VALUE!</v>
      </c>
      <c r="R103" s="185" t="e">
        <f t="shared" ca="1" si="108"/>
        <v>#VALUE!</v>
      </c>
      <c r="S103" s="185" t="e">
        <f t="shared" ca="1" si="108"/>
        <v>#VALUE!</v>
      </c>
      <c r="T103" s="185" t="e">
        <f t="shared" ca="1" si="108"/>
        <v>#VALUE!</v>
      </c>
      <c r="U103" s="185" t="e">
        <f t="shared" ca="1" si="108"/>
        <v>#VALUE!</v>
      </c>
      <c r="V103" s="185" t="e">
        <f t="shared" ca="1" si="108"/>
        <v>#VALUE!</v>
      </c>
      <c r="W103" s="185" t="e">
        <f t="shared" ca="1" si="108"/>
        <v>#VALUE!</v>
      </c>
      <c r="X103" s="185" t="e">
        <f t="shared" ca="1" si="108"/>
        <v>#VALUE!</v>
      </c>
      <c r="Y103" s="185" t="e">
        <f t="shared" ca="1" si="108"/>
        <v>#VALUE!</v>
      </c>
      <c r="Z103" s="185" t="e">
        <f t="shared" ca="1" si="108"/>
        <v>#VALUE!</v>
      </c>
      <c r="AA103" s="185" t="e">
        <f t="shared" ca="1" si="108"/>
        <v>#VALUE!</v>
      </c>
      <c r="AB103" s="185" t="e">
        <f t="shared" ca="1" si="108"/>
        <v>#VALUE!</v>
      </c>
      <c r="AC103" s="185" t="e">
        <f t="shared" ca="1" si="108"/>
        <v>#VALUE!</v>
      </c>
      <c r="AD103" s="185" t="e">
        <f t="shared" ca="1" si="108"/>
        <v>#VALUE!</v>
      </c>
      <c r="AE103" s="185" t="e">
        <f t="shared" ca="1" si="108"/>
        <v>#VALUE!</v>
      </c>
      <c r="AF103" s="185" t="e">
        <f t="shared" ca="1" si="108"/>
        <v>#VALUE!</v>
      </c>
      <c r="AG103" s="185" t="e">
        <f t="shared" ca="1" si="108"/>
        <v>#VALUE!</v>
      </c>
      <c r="AH103" s="185" t="e">
        <f t="shared" ca="1" si="108"/>
        <v>#VALUE!</v>
      </c>
      <c r="AI103" s="185" t="e">
        <f t="shared" ca="1" si="107"/>
        <v>#VALUE!</v>
      </c>
      <c r="AJ103" s="185" t="e">
        <f t="shared" ca="1" si="107"/>
        <v>#VALUE!</v>
      </c>
      <c r="AK103" s="185" t="e">
        <f t="shared" ca="1" si="107"/>
        <v>#VALUE!</v>
      </c>
      <c r="AL103" s="185" t="e">
        <f t="shared" ca="1" si="107"/>
        <v>#VALUE!</v>
      </c>
      <c r="AM103" s="185" t="e">
        <f t="shared" ca="1" si="107"/>
        <v>#VALUE!</v>
      </c>
      <c r="AN103" s="185" t="e">
        <f t="shared" ca="1" si="107"/>
        <v>#VALUE!</v>
      </c>
      <c r="AO103" s="185" t="e">
        <f t="shared" ca="1" si="107"/>
        <v>#VALUE!</v>
      </c>
      <c r="AP103" s="185" t="e">
        <f t="shared" ca="1" si="107"/>
        <v>#VALUE!</v>
      </c>
    </row>
    <row r="104" spans="1:42">
      <c r="A104" s="57" t="str">
        <f>'[4]TS BYDem'!A34</f>
        <v>*</v>
      </c>
      <c r="B104" s="185" t="s">
        <v>288</v>
      </c>
      <c r="C104" s="185" t="s">
        <v>137</v>
      </c>
      <c r="D104" s="186" t="str">
        <f>'[4]TS BYDem'!D34</f>
        <v>IFAC</v>
      </c>
      <c r="E104" s="185" t="s">
        <v>137</v>
      </c>
      <c r="F104" s="185" t="s">
        <v>137</v>
      </c>
      <c r="G104" s="185" t="s">
        <v>137</v>
      </c>
      <c r="H104" s="185" t="s">
        <v>137</v>
      </c>
      <c r="I104" s="185">
        <v>0</v>
      </c>
      <c r="J104" s="185" t="str">
        <f>INDEX('[4]TS BYDem'!$J$10:$J$203,MATCH(D104,'[4]TS BYDem'!$D$10:$D$203,0))</f>
        <v/>
      </c>
      <c r="K104" s="185" t="e">
        <f t="shared" ca="1" si="108"/>
        <v>#VALUE!</v>
      </c>
      <c r="L104" s="185" t="e">
        <f t="shared" ca="1" si="108"/>
        <v>#VALUE!</v>
      </c>
      <c r="M104" s="185" t="e">
        <f t="shared" ca="1" si="108"/>
        <v>#VALUE!</v>
      </c>
      <c r="N104" s="185" t="e">
        <f t="shared" ca="1" si="108"/>
        <v>#VALUE!</v>
      </c>
      <c r="O104" s="185" t="e">
        <f t="shared" ca="1" si="108"/>
        <v>#VALUE!</v>
      </c>
      <c r="P104" s="185" t="e">
        <f t="shared" ca="1" si="108"/>
        <v>#VALUE!</v>
      </c>
      <c r="Q104" s="185" t="e">
        <f t="shared" ca="1" si="108"/>
        <v>#VALUE!</v>
      </c>
      <c r="R104" s="185" t="e">
        <f t="shared" ca="1" si="108"/>
        <v>#VALUE!</v>
      </c>
      <c r="S104" s="185" t="e">
        <f t="shared" ca="1" si="108"/>
        <v>#VALUE!</v>
      </c>
      <c r="T104" s="185" t="e">
        <f t="shared" ca="1" si="108"/>
        <v>#VALUE!</v>
      </c>
      <c r="U104" s="185" t="e">
        <f t="shared" ca="1" si="108"/>
        <v>#VALUE!</v>
      </c>
      <c r="V104" s="185" t="e">
        <f t="shared" ca="1" si="108"/>
        <v>#VALUE!</v>
      </c>
      <c r="W104" s="185" t="e">
        <f t="shared" ca="1" si="108"/>
        <v>#VALUE!</v>
      </c>
      <c r="X104" s="185" t="e">
        <f t="shared" ca="1" si="108"/>
        <v>#VALUE!</v>
      </c>
      <c r="Y104" s="185" t="e">
        <f t="shared" ca="1" si="108"/>
        <v>#VALUE!</v>
      </c>
      <c r="Z104" s="185" t="e">
        <f t="shared" ca="1" si="108"/>
        <v>#VALUE!</v>
      </c>
      <c r="AA104" s="185" t="e">
        <f t="shared" ca="1" si="108"/>
        <v>#VALUE!</v>
      </c>
      <c r="AB104" s="185" t="e">
        <f t="shared" ca="1" si="108"/>
        <v>#VALUE!</v>
      </c>
      <c r="AC104" s="185" t="e">
        <f t="shared" ca="1" si="108"/>
        <v>#VALUE!</v>
      </c>
      <c r="AD104" s="185" t="e">
        <f t="shared" ca="1" si="108"/>
        <v>#VALUE!</v>
      </c>
      <c r="AE104" s="185" t="e">
        <f t="shared" ca="1" si="108"/>
        <v>#VALUE!</v>
      </c>
      <c r="AF104" s="185" t="e">
        <f t="shared" ca="1" si="108"/>
        <v>#VALUE!</v>
      </c>
      <c r="AG104" s="185" t="e">
        <f t="shared" ca="1" si="108"/>
        <v>#VALUE!</v>
      </c>
      <c r="AH104" s="185" t="e">
        <f t="shared" ca="1" si="108"/>
        <v>#VALUE!</v>
      </c>
      <c r="AI104" s="185" t="e">
        <f t="shared" ca="1" si="107"/>
        <v>#VALUE!</v>
      </c>
      <c r="AJ104" s="185" t="e">
        <f t="shared" ca="1" si="107"/>
        <v>#VALUE!</v>
      </c>
      <c r="AK104" s="185" t="e">
        <f t="shared" ca="1" si="107"/>
        <v>#VALUE!</v>
      </c>
      <c r="AL104" s="185" t="e">
        <f t="shared" ca="1" si="107"/>
        <v>#VALUE!</v>
      </c>
      <c r="AM104" s="185" t="e">
        <f t="shared" ca="1" si="107"/>
        <v>#VALUE!</v>
      </c>
      <c r="AN104" s="185" t="e">
        <f t="shared" ca="1" si="107"/>
        <v>#VALUE!</v>
      </c>
      <c r="AO104" s="185" t="e">
        <f t="shared" ca="1" si="107"/>
        <v>#VALUE!</v>
      </c>
      <c r="AP104" s="185" t="e">
        <f t="shared" ca="1" si="107"/>
        <v>#VALUE!</v>
      </c>
    </row>
    <row r="105" spans="1:42">
      <c r="A105" s="57" t="str">
        <f>'[4]TS BYDem'!A35</f>
        <v>*</v>
      </c>
      <c r="B105" s="185" t="s">
        <v>288</v>
      </c>
      <c r="C105" s="185" t="s">
        <v>137</v>
      </c>
      <c r="D105" s="186" t="str">
        <f>'[4]TS BYDem'!D35</f>
        <v>IFAH</v>
      </c>
      <c r="E105" s="185" t="s">
        <v>137</v>
      </c>
      <c r="F105" s="185" t="s">
        <v>137</v>
      </c>
      <c r="G105" s="185" t="s">
        <v>137</v>
      </c>
      <c r="H105" s="185" t="s">
        <v>137</v>
      </c>
      <c r="I105" s="185">
        <v>0</v>
      </c>
      <c r="J105" s="185" t="str">
        <f>INDEX('[4]TS BYDem'!$J$10:$J$203,MATCH(D105,'[4]TS BYDem'!$D$10:$D$203,0))</f>
        <v/>
      </c>
      <c r="K105" s="185" t="e">
        <f t="shared" ca="1" si="108"/>
        <v>#VALUE!</v>
      </c>
      <c r="L105" s="185" t="e">
        <f t="shared" ca="1" si="108"/>
        <v>#VALUE!</v>
      </c>
      <c r="M105" s="185" t="e">
        <f t="shared" ca="1" si="108"/>
        <v>#VALUE!</v>
      </c>
      <c r="N105" s="185" t="e">
        <f t="shared" ca="1" si="108"/>
        <v>#VALUE!</v>
      </c>
      <c r="O105" s="185" t="e">
        <f t="shared" ca="1" si="108"/>
        <v>#VALUE!</v>
      </c>
      <c r="P105" s="185" t="e">
        <f t="shared" ca="1" si="108"/>
        <v>#VALUE!</v>
      </c>
      <c r="Q105" s="185" t="e">
        <f t="shared" ca="1" si="108"/>
        <v>#VALUE!</v>
      </c>
      <c r="R105" s="185" t="e">
        <f t="shared" ca="1" si="108"/>
        <v>#VALUE!</v>
      </c>
      <c r="S105" s="185" t="e">
        <f t="shared" ca="1" si="108"/>
        <v>#VALUE!</v>
      </c>
      <c r="T105" s="185" t="e">
        <f t="shared" ca="1" si="108"/>
        <v>#VALUE!</v>
      </c>
      <c r="U105" s="185" t="e">
        <f t="shared" ca="1" si="108"/>
        <v>#VALUE!</v>
      </c>
      <c r="V105" s="185" t="e">
        <f t="shared" ca="1" si="108"/>
        <v>#VALUE!</v>
      </c>
      <c r="W105" s="185" t="e">
        <f t="shared" ca="1" si="108"/>
        <v>#VALUE!</v>
      </c>
      <c r="X105" s="185" t="e">
        <f t="shared" ca="1" si="108"/>
        <v>#VALUE!</v>
      </c>
      <c r="Y105" s="185" t="e">
        <f t="shared" ca="1" si="108"/>
        <v>#VALUE!</v>
      </c>
      <c r="Z105" s="185" t="e">
        <f t="shared" ca="1" si="108"/>
        <v>#VALUE!</v>
      </c>
      <c r="AA105" s="185" t="e">
        <f t="shared" ca="1" si="108"/>
        <v>#VALUE!</v>
      </c>
      <c r="AB105" s="185" t="e">
        <f t="shared" ca="1" si="108"/>
        <v>#VALUE!</v>
      </c>
      <c r="AC105" s="185" t="e">
        <f t="shared" ca="1" si="108"/>
        <v>#VALUE!</v>
      </c>
      <c r="AD105" s="185" t="e">
        <f t="shared" ca="1" si="108"/>
        <v>#VALUE!</v>
      </c>
      <c r="AE105" s="185" t="e">
        <f t="shared" ca="1" si="108"/>
        <v>#VALUE!</v>
      </c>
      <c r="AF105" s="185" t="e">
        <f t="shared" ca="1" si="108"/>
        <v>#VALUE!</v>
      </c>
      <c r="AG105" s="185" t="e">
        <f t="shared" ca="1" si="108"/>
        <v>#VALUE!</v>
      </c>
      <c r="AH105" s="185" t="e">
        <f t="shared" ca="1" si="108"/>
        <v>#VALUE!</v>
      </c>
      <c r="AI105" s="185" t="e">
        <f t="shared" ca="1" si="107"/>
        <v>#VALUE!</v>
      </c>
      <c r="AJ105" s="185" t="e">
        <f t="shared" ca="1" si="107"/>
        <v>#VALUE!</v>
      </c>
      <c r="AK105" s="185" t="e">
        <f t="shared" ca="1" si="107"/>
        <v>#VALUE!</v>
      </c>
      <c r="AL105" s="185" t="e">
        <f t="shared" ca="1" si="107"/>
        <v>#VALUE!</v>
      </c>
      <c r="AM105" s="185" t="e">
        <f t="shared" ca="1" si="107"/>
        <v>#VALUE!</v>
      </c>
      <c r="AN105" s="185" t="e">
        <f t="shared" ca="1" si="107"/>
        <v>#VALUE!</v>
      </c>
      <c r="AO105" s="185" t="e">
        <f t="shared" ca="1" si="107"/>
        <v>#VALUE!</v>
      </c>
      <c r="AP105" s="185" t="e">
        <f t="shared" ca="1" si="107"/>
        <v>#VALUE!</v>
      </c>
    </row>
    <row r="106" spans="1:42">
      <c r="A106" s="57" t="str">
        <f>'[4]TS BYDem'!A36</f>
        <v>*</v>
      </c>
      <c r="B106" s="185" t="s">
        <v>288</v>
      </c>
      <c r="C106" s="185" t="s">
        <v>137</v>
      </c>
      <c r="D106" s="186" t="str">
        <f>'[4]TS BYDem'!D36</f>
        <v>IFAP</v>
      </c>
      <c r="E106" s="185" t="s">
        <v>137</v>
      </c>
      <c r="F106" s="185" t="s">
        <v>137</v>
      </c>
      <c r="G106" s="185" t="s">
        <v>137</v>
      </c>
      <c r="H106" s="185" t="s">
        <v>137</v>
      </c>
      <c r="I106" s="185">
        <v>0</v>
      </c>
      <c r="J106" s="185" t="str">
        <f>INDEX('[4]TS BYDem'!$J$10:$J$203,MATCH(D106,'[4]TS BYDem'!$D$10:$D$203,0))</f>
        <v/>
      </c>
      <c r="K106" s="185" t="e">
        <f t="shared" ca="1" si="108"/>
        <v>#VALUE!</v>
      </c>
      <c r="L106" s="185" t="e">
        <f t="shared" ca="1" si="108"/>
        <v>#VALUE!</v>
      </c>
      <c r="M106" s="185" t="e">
        <f t="shared" ca="1" si="108"/>
        <v>#VALUE!</v>
      </c>
      <c r="N106" s="185" t="e">
        <f t="shared" ca="1" si="108"/>
        <v>#VALUE!</v>
      </c>
      <c r="O106" s="185" t="e">
        <f t="shared" ca="1" si="108"/>
        <v>#VALUE!</v>
      </c>
      <c r="P106" s="185" t="e">
        <f t="shared" ca="1" si="108"/>
        <v>#VALUE!</v>
      </c>
      <c r="Q106" s="185" t="e">
        <f t="shared" ca="1" si="108"/>
        <v>#VALUE!</v>
      </c>
      <c r="R106" s="185" t="e">
        <f t="shared" ca="1" si="108"/>
        <v>#VALUE!</v>
      </c>
      <c r="S106" s="185" t="e">
        <f t="shared" ca="1" si="108"/>
        <v>#VALUE!</v>
      </c>
      <c r="T106" s="185" t="e">
        <f t="shared" ca="1" si="108"/>
        <v>#VALUE!</v>
      </c>
      <c r="U106" s="185" t="e">
        <f t="shared" ca="1" si="108"/>
        <v>#VALUE!</v>
      </c>
      <c r="V106" s="185" t="e">
        <f t="shared" ca="1" si="108"/>
        <v>#VALUE!</v>
      </c>
      <c r="W106" s="185" t="e">
        <f t="shared" ca="1" si="108"/>
        <v>#VALUE!</v>
      </c>
      <c r="X106" s="185" t="e">
        <f t="shared" ca="1" si="108"/>
        <v>#VALUE!</v>
      </c>
      <c r="Y106" s="185" t="e">
        <f t="shared" ca="1" si="108"/>
        <v>#VALUE!</v>
      </c>
      <c r="Z106" s="185" t="e">
        <f t="shared" ca="1" si="108"/>
        <v>#VALUE!</v>
      </c>
      <c r="AA106" s="185" t="e">
        <f t="shared" ca="1" si="108"/>
        <v>#VALUE!</v>
      </c>
      <c r="AB106" s="185" t="e">
        <f t="shared" ca="1" si="108"/>
        <v>#VALUE!</v>
      </c>
      <c r="AC106" s="185" t="e">
        <f t="shared" ca="1" si="108"/>
        <v>#VALUE!</v>
      </c>
      <c r="AD106" s="185" t="e">
        <f t="shared" ca="1" si="108"/>
        <v>#VALUE!</v>
      </c>
      <c r="AE106" s="185" t="e">
        <f t="shared" ca="1" si="108"/>
        <v>#VALUE!</v>
      </c>
      <c r="AF106" s="185" t="e">
        <f t="shared" ca="1" si="108"/>
        <v>#VALUE!</v>
      </c>
      <c r="AG106" s="185" t="e">
        <f t="shared" ca="1" si="108"/>
        <v>#VALUE!</v>
      </c>
      <c r="AH106" s="185" t="e">
        <f t="shared" ca="1" si="108"/>
        <v>#VALUE!</v>
      </c>
      <c r="AI106" s="185" t="e">
        <f t="shared" ca="1" si="107"/>
        <v>#VALUE!</v>
      </c>
      <c r="AJ106" s="185" t="e">
        <f t="shared" ca="1" si="107"/>
        <v>#VALUE!</v>
      </c>
      <c r="AK106" s="185" t="e">
        <f t="shared" ca="1" si="107"/>
        <v>#VALUE!</v>
      </c>
      <c r="AL106" s="185" t="e">
        <f t="shared" ca="1" si="107"/>
        <v>#VALUE!</v>
      </c>
      <c r="AM106" s="185" t="e">
        <f t="shared" ca="1" si="107"/>
        <v>#VALUE!</v>
      </c>
      <c r="AN106" s="185" t="e">
        <f t="shared" ca="1" si="107"/>
        <v>#VALUE!</v>
      </c>
      <c r="AO106" s="185" t="e">
        <f t="shared" ca="1" si="107"/>
        <v>#VALUE!</v>
      </c>
      <c r="AP106" s="185" t="e">
        <f t="shared" ca="1" si="107"/>
        <v>#VALUE!</v>
      </c>
    </row>
    <row r="107" spans="1:42">
      <c r="A107" s="57" t="str">
        <f>'[4]TS BYDem'!A37</f>
        <v>*</v>
      </c>
      <c r="B107" s="185" t="s">
        <v>288</v>
      </c>
      <c r="C107" s="185" t="s">
        <v>137</v>
      </c>
      <c r="D107" s="186" t="str">
        <f>'[4]TS BYDem'!D37</f>
        <v>IFAF</v>
      </c>
      <c r="E107" s="185" t="s">
        <v>137</v>
      </c>
      <c r="F107" s="185" t="s">
        <v>137</v>
      </c>
      <c r="G107" s="185" t="s">
        <v>137</v>
      </c>
      <c r="H107" s="185" t="s">
        <v>137</v>
      </c>
      <c r="I107" s="185">
        <v>0</v>
      </c>
      <c r="J107" s="185" t="str">
        <f>INDEX('[4]TS BYDem'!$J$10:$J$203,MATCH(D107,'[4]TS BYDem'!$D$10:$D$203,0))</f>
        <v/>
      </c>
      <c r="K107" s="185" t="e">
        <f t="shared" ca="1" si="108"/>
        <v>#VALUE!</v>
      </c>
      <c r="L107" s="185" t="e">
        <f t="shared" ca="1" si="108"/>
        <v>#VALUE!</v>
      </c>
      <c r="M107" s="185" t="e">
        <f t="shared" ca="1" si="108"/>
        <v>#VALUE!</v>
      </c>
      <c r="N107" s="185" t="e">
        <f t="shared" ca="1" si="108"/>
        <v>#VALUE!</v>
      </c>
      <c r="O107" s="185" t="e">
        <f t="shared" ca="1" si="108"/>
        <v>#VALUE!</v>
      </c>
      <c r="P107" s="185" t="e">
        <f t="shared" ca="1" si="108"/>
        <v>#VALUE!</v>
      </c>
      <c r="Q107" s="185" t="e">
        <f t="shared" ca="1" si="108"/>
        <v>#VALUE!</v>
      </c>
      <c r="R107" s="185" t="e">
        <f t="shared" ca="1" si="108"/>
        <v>#VALUE!</v>
      </c>
      <c r="S107" s="185" t="e">
        <f t="shared" ca="1" si="108"/>
        <v>#VALUE!</v>
      </c>
      <c r="T107" s="185" t="e">
        <f t="shared" ca="1" si="108"/>
        <v>#VALUE!</v>
      </c>
      <c r="U107" s="185" t="e">
        <f t="shared" ca="1" si="108"/>
        <v>#VALUE!</v>
      </c>
      <c r="V107" s="185" t="e">
        <f t="shared" ca="1" si="108"/>
        <v>#VALUE!</v>
      </c>
      <c r="W107" s="185" t="e">
        <f t="shared" ca="1" si="108"/>
        <v>#VALUE!</v>
      </c>
      <c r="X107" s="185" t="e">
        <f t="shared" ca="1" si="108"/>
        <v>#VALUE!</v>
      </c>
      <c r="Y107" s="185" t="e">
        <f t="shared" ca="1" si="108"/>
        <v>#VALUE!</v>
      </c>
      <c r="Z107" s="185" t="e">
        <f t="shared" ca="1" si="108"/>
        <v>#VALUE!</v>
      </c>
      <c r="AA107" s="185" t="e">
        <f t="shared" ca="1" si="108"/>
        <v>#VALUE!</v>
      </c>
      <c r="AB107" s="185" t="e">
        <f t="shared" ca="1" si="108"/>
        <v>#VALUE!</v>
      </c>
      <c r="AC107" s="185" t="e">
        <f t="shared" ca="1" si="108"/>
        <v>#VALUE!</v>
      </c>
      <c r="AD107" s="185" t="e">
        <f t="shared" ca="1" si="108"/>
        <v>#VALUE!</v>
      </c>
      <c r="AE107" s="185" t="e">
        <f t="shared" ca="1" si="108"/>
        <v>#VALUE!</v>
      </c>
      <c r="AF107" s="185" t="e">
        <f t="shared" ca="1" si="108"/>
        <v>#VALUE!</v>
      </c>
      <c r="AG107" s="185" t="e">
        <f t="shared" ca="1" si="108"/>
        <v>#VALUE!</v>
      </c>
      <c r="AH107" s="185" t="e">
        <f t="shared" ca="1" si="108"/>
        <v>#VALUE!</v>
      </c>
      <c r="AI107" s="185" t="e">
        <f t="shared" ca="1" si="107"/>
        <v>#VALUE!</v>
      </c>
      <c r="AJ107" s="185" t="e">
        <f t="shared" ca="1" si="107"/>
        <v>#VALUE!</v>
      </c>
      <c r="AK107" s="185" t="e">
        <f t="shared" ca="1" si="107"/>
        <v>#VALUE!</v>
      </c>
      <c r="AL107" s="185" t="e">
        <f t="shared" ca="1" si="107"/>
        <v>#VALUE!</v>
      </c>
      <c r="AM107" s="185" t="e">
        <f t="shared" ca="1" si="107"/>
        <v>#VALUE!</v>
      </c>
      <c r="AN107" s="185" t="e">
        <f t="shared" ca="1" si="107"/>
        <v>#VALUE!</v>
      </c>
      <c r="AO107" s="185" t="e">
        <f t="shared" ca="1" si="107"/>
        <v>#VALUE!</v>
      </c>
      <c r="AP107" s="185" t="e">
        <f t="shared" ca="1" si="107"/>
        <v>#VALUE!</v>
      </c>
    </row>
    <row r="108" spans="1:42">
      <c r="A108" s="57" t="str">
        <f>'[4]TS BYDem'!A38</f>
        <v>*</v>
      </c>
      <c r="B108" s="185" t="s">
        <v>288</v>
      </c>
      <c r="C108" s="185" t="s">
        <v>137</v>
      </c>
      <c r="D108" s="186" t="str">
        <f>'[4]TS BYDem'!D38</f>
        <v>IFAO</v>
      </c>
      <c r="E108" s="185" t="s">
        <v>137</v>
      </c>
      <c r="F108" s="185" t="s">
        <v>137</v>
      </c>
      <c r="G108" s="185" t="s">
        <v>137</v>
      </c>
      <c r="H108" s="185" t="s">
        <v>137</v>
      </c>
      <c r="I108" s="185">
        <v>0</v>
      </c>
      <c r="J108" s="185" t="str">
        <f>INDEX('[4]TS BYDem'!$J$10:$J$203,MATCH(D108,'[4]TS BYDem'!$D$10:$D$203,0))</f>
        <v/>
      </c>
      <c r="K108" s="185" t="e">
        <f t="shared" ca="1" si="108"/>
        <v>#VALUE!</v>
      </c>
      <c r="L108" s="185" t="e">
        <f t="shared" ca="1" si="108"/>
        <v>#VALUE!</v>
      </c>
      <c r="M108" s="185" t="e">
        <f t="shared" ca="1" si="108"/>
        <v>#VALUE!</v>
      </c>
      <c r="N108" s="185" t="e">
        <f t="shared" ca="1" si="108"/>
        <v>#VALUE!</v>
      </c>
      <c r="O108" s="185" t="e">
        <f t="shared" ca="1" si="108"/>
        <v>#VALUE!</v>
      </c>
      <c r="P108" s="185" t="e">
        <f t="shared" ca="1" si="108"/>
        <v>#VALUE!</v>
      </c>
      <c r="Q108" s="185" t="e">
        <f t="shared" ca="1" si="108"/>
        <v>#VALUE!</v>
      </c>
      <c r="R108" s="185" t="e">
        <f t="shared" ca="1" si="108"/>
        <v>#VALUE!</v>
      </c>
      <c r="S108" s="185" t="e">
        <f t="shared" ca="1" si="108"/>
        <v>#VALUE!</v>
      </c>
      <c r="T108" s="185" t="e">
        <f t="shared" ca="1" si="108"/>
        <v>#VALUE!</v>
      </c>
      <c r="U108" s="185" t="e">
        <f t="shared" ca="1" si="108"/>
        <v>#VALUE!</v>
      </c>
      <c r="V108" s="185" t="e">
        <f t="shared" ca="1" si="108"/>
        <v>#VALUE!</v>
      </c>
      <c r="W108" s="185" t="e">
        <f t="shared" ca="1" si="108"/>
        <v>#VALUE!</v>
      </c>
      <c r="X108" s="185" t="e">
        <f t="shared" ca="1" si="108"/>
        <v>#VALUE!</v>
      </c>
      <c r="Y108" s="185" t="e">
        <f t="shared" ca="1" si="108"/>
        <v>#VALUE!</v>
      </c>
      <c r="Z108" s="185" t="e">
        <f t="shared" ca="1" si="108"/>
        <v>#VALUE!</v>
      </c>
      <c r="AA108" s="185" t="e">
        <f t="shared" ca="1" si="108"/>
        <v>#VALUE!</v>
      </c>
      <c r="AB108" s="185" t="e">
        <f t="shared" ca="1" si="108"/>
        <v>#VALUE!</v>
      </c>
      <c r="AC108" s="185" t="e">
        <f t="shared" ca="1" si="108"/>
        <v>#VALUE!</v>
      </c>
      <c r="AD108" s="185" t="e">
        <f t="shared" ca="1" si="108"/>
        <v>#VALUE!</v>
      </c>
      <c r="AE108" s="185" t="e">
        <f t="shared" ca="1" si="108"/>
        <v>#VALUE!</v>
      </c>
      <c r="AF108" s="185" t="e">
        <f t="shared" ca="1" si="108"/>
        <v>#VALUE!</v>
      </c>
      <c r="AG108" s="185" t="e">
        <f t="shared" ca="1" si="108"/>
        <v>#VALUE!</v>
      </c>
      <c r="AH108" s="185" t="e">
        <f t="shared" ca="1" si="108"/>
        <v>#VALUE!</v>
      </c>
      <c r="AI108" s="185" t="e">
        <f t="shared" ca="1" si="107"/>
        <v>#VALUE!</v>
      </c>
      <c r="AJ108" s="185" t="e">
        <f t="shared" ca="1" si="107"/>
        <v>#VALUE!</v>
      </c>
      <c r="AK108" s="185" t="e">
        <f t="shared" ca="1" si="107"/>
        <v>#VALUE!</v>
      </c>
      <c r="AL108" s="185" t="e">
        <f t="shared" ca="1" si="107"/>
        <v>#VALUE!</v>
      </c>
      <c r="AM108" s="185" t="e">
        <f t="shared" ca="1" si="107"/>
        <v>#VALUE!</v>
      </c>
      <c r="AN108" s="185" t="e">
        <f t="shared" ca="1" si="107"/>
        <v>#VALUE!</v>
      </c>
      <c r="AO108" s="185" t="e">
        <f t="shared" ca="1" si="107"/>
        <v>#VALUE!</v>
      </c>
      <c r="AP108" s="185" t="e">
        <f t="shared" ca="1" si="107"/>
        <v>#VALUE!</v>
      </c>
    </row>
    <row r="109" spans="1:42">
      <c r="A109" s="57" t="str">
        <f>'[4]TS BYDem'!A39</f>
        <v>*</v>
      </c>
      <c r="B109" s="185" t="s">
        <v>288</v>
      </c>
      <c r="C109" s="185" t="s">
        <v>137</v>
      </c>
      <c r="D109" s="186" t="str">
        <f>'[4]TS BYDem'!D39</f>
        <v>IFAE</v>
      </c>
      <c r="E109" s="185" t="s">
        <v>137</v>
      </c>
      <c r="F109" s="185" t="s">
        <v>137</v>
      </c>
      <c r="G109" s="185" t="s">
        <v>137</v>
      </c>
      <c r="H109" s="185" t="s">
        <v>137</v>
      </c>
      <c r="I109" s="185">
        <v>0</v>
      </c>
      <c r="J109" s="185" t="str">
        <f>INDEX('[4]TS BYDem'!$J$10:$J$203,MATCH(D109,'[4]TS BYDem'!$D$10:$D$203,0))</f>
        <v/>
      </c>
      <c r="K109" s="185" t="e">
        <f t="shared" ca="1" si="108"/>
        <v>#VALUE!</v>
      </c>
      <c r="L109" s="185" t="e">
        <f t="shared" ca="1" si="108"/>
        <v>#VALUE!</v>
      </c>
      <c r="M109" s="185" t="e">
        <f t="shared" ca="1" si="108"/>
        <v>#VALUE!</v>
      </c>
      <c r="N109" s="185" t="e">
        <f t="shared" ca="1" si="108"/>
        <v>#VALUE!</v>
      </c>
      <c r="O109" s="185" t="e">
        <f t="shared" ca="1" si="108"/>
        <v>#VALUE!</v>
      </c>
      <c r="P109" s="185" t="e">
        <f t="shared" ca="1" si="108"/>
        <v>#VALUE!</v>
      </c>
      <c r="Q109" s="185" t="e">
        <f t="shared" ca="1" si="108"/>
        <v>#VALUE!</v>
      </c>
      <c r="R109" s="185" t="e">
        <f t="shared" ca="1" si="108"/>
        <v>#VALUE!</v>
      </c>
      <c r="S109" s="185" t="e">
        <f t="shared" ca="1" si="108"/>
        <v>#VALUE!</v>
      </c>
      <c r="T109" s="185" t="e">
        <f t="shared" ca="1" si="108"/>
        <v>#VALUE!</v>
      </c>
      <c r="U109" s="185" t="e">
        <f t="shared" ca="1" si="108"/>
        <v>#VALUE!</v>
      </c>
      <c r="V109" s="185" t="e">
        <f t="shared" ca="1" si="108"/>
        <v>#VALUE!</v>
      </c>
      <c r="W109" s="185" t="e">
        <f t="shared" ca="1" si="108"/>
        <v>#VALUE!</v>
      </c>
      <c r="X109" s="185" t="e">
        <f t="shared" ca="1" si="108"/>
        <v>#VALUE!</v>
      </c>
      <c r="Y109" s="185" t="e">
        <f t="shared" ca="1" si="108"/>
        <v>#VALUE!</v>
      </c>
      <c r="Z109" s="185" t="e">
        <f t="shared" ca="1" si="108"/>
        <v>#VALUE!</v>
      </c>
      <c r="AA109" s="185" t="e">
        <f t="shared" ca="1" si="108"/>
        <v>#VALUE!</v>
      </c>
      <c r="AB109" s="185" t="e">
        <f t="shared" ca="1" si="108"/>
        <v>#VALUE!</v>
      </c>
      <c r="AC109" s="185" t="e">
        <f t="shared" ca="1" si="108"/>
        <v>#VALUE!</v>
      </c>
      <c r="AD109" s="185" t="e">
        <f t="shared" ca="1" si="108"/>
        <v>#VALUE!</v>
      </c>
      <c r="AE109" s="185" t="e">
        <f t="shared" ca="1" si="108"/>
        <v>#VALUE!</v>
      </c>
      <c r="AF109" s="185" t="e">
        <f t="shared" ca="1" si="108"/>
        <v>#VALUE!</v>
      </c>
      <c r="AG109" s="185" t="e">
        <f t="shared" ca="1" si="108"/>
        <v>#VALUE!</v>
      </c>
      <c r="AH109" s="185" t="e">
        <f t="shared" ca="1" si="108"/>
        <v>#VALUE!</v>
      </c>
      <c r="AI109" s="185" t="e">
        <f t="shared" ca="1" si="107"/>
        <v>#VALUE!</v>
      </c>
      <c r="AJ109" s="185" t="e">
        <f t="shared" ca="1" si="107"/>
        <v>#VALUE!</v>
      </c>
      <c r="AK109" s="185" t="e">
        <f t="shared" ca="1" si="107"/>
        <v>#VALUE!</v>
      </c>
      <c r="AL109" s="185" t="e">
        <f t="shared" ca="1" si="107"/>
        <v>#VALUE!</v>
      </c>
      <c r="AM109" s="185" t="e">
        <f t="shared" ca="1" si="107"/>
        <v>#VALUE!</v>
      </c>
      <c r="AN109" s="185" t="e">
        <f t="shared" ca="1" si="107"/>
        <v>#VALUE!</v>
      </c>
      <c r="AO109" s="185" t="e">
        <f t="shared" ca="1" si="107"/>
        <v>#VALUE!</v>
      </c>
      <c r="AP109" s="185" t="e">
        <f t="shared" ca="1" si="107"/>
        <v>#VALUE!</v>
      </c>
    </row>
    <row r="110" spans="1:42">
      <c r="A110" s="57" t="str">
        <f>'[4]TS BYDem'!A40</f>
        <v>*</v>
      </c>
      <c r="B110" s="185" t="s">
        <v>288</v>
      </c>
      <c r="C110" s="185" t="s">
        <v>137</v>
      </c>
      <c r="D110" s="186">
        <f>'[4]TS BYDem'!D40</f>
        <v>0</v>
      </c>
      <c r="E110" s="185" t="s">
        <v>137</v>
      </c>
      <c r="F110" s="185" t="s">
        <v>137</v>
      </c>
      <c r="G110" s="185" t="s">
        <v>137</v>
      </c>
      <c r="H110" s="185" t="s">
        <v>137</v>
      </c>
      <c r="I110" s="185">
        <v>0</v>
      </c>
      <c r="J110" s="185" t="str">
        <f>INDEX('[4]TS BYDem'!$J$10:$J$203,MATCH(D110,'[4]TS BYDem'!$D$10:$D$203,0))</f>
        <v/>
      </c>
      <c r="K110" s="185" t="e">
        <f t="shared" ca="1" si="108"/>
        <v>#VALUE!</v>
      </c>
      <c r="L110" s="185" t="e">
        <f t="shared" ca="1" si="108"/>
        <v>#VALUE!</v>
      </c>
      <c r="M110" s="185" t="e">
        <f t="shared" ca="1" si="108"/>
        <v>#VALUE!</v>
      </c>
      <c r="N110" s="185" t="e">
        <f t="shared" ca="1" si="108"/>
        <v>#VALUE!</v>
      </c>
      <c r="O110" s="185" t="e">
        <f t="shared" ca="1" si="108"/>
        <v>#VALUE!</v>
      </c>
      <c r="P110" s="185" t="e">
        <f t="shared" ca="1" si="108"/>
        <v>#VALUE!</v>
      </c>
      <c r="Q110" s="185" t="e">
        <f t="shared" ca="1" si="108"/>
        <v>#VALUE!</v>
      </c>
      <c r="R110" s="185" t="e">
        <f t="shared" ca="1" si="108"/>
        <v>#VALUE!</v>
      </c>
      <c r="S110" s="185" t="e">
        <f t="shared" ca="1" si="108"/>
        <v>#VALUE!</v>
      </c>
      <c r="T110" s="185" t="e">
        <f t="shared" ca="1" si="108"/>
        <v>#VALUE!</v>
      </c>
      <c r="U110" s="185" t="e">
        <f t="shared" ca="1" si="108"/>
        <v>#VALUE!</v>
      </c>
      <c r="V110" s="185" t="e">
        <f t="shared" ca="1" si="108"/>
        <v>#VALUE!</v>
      </c>
      <c r="W110" s="185" t="e">
        <f t="shared" ca="1" si="108"/>
        <v>#VALUE!</v>
      </c>
      <c r="X110" s="185" t="e">
        <f t="shared" ca="1" si="108"/>
        <v>#VALUE!</v>
      </c>
      <c r="Y110" s="185" t="e">
        <f t="shared" ca="1" si="108"/>
        <v>#VALUE!</v>
      </c>
      <c r="Z110" s="185" t="e">
        <f t="shared" ca="1" si="108"/>
        <v>#VALUE!</v>
      </c>
      <c r="AA110" s="185" t="e">
        <f t="shared" ca="1" si="108"/>
        <v>#VALUE!</v>
      </c>
      <c r="AB110" s="185" t="e">
        <f t="shared" ca="1" si="108"/>
        <v>#VALUE!</v>
      </c>
      <c r="AC110" s="185" t="e">
        <f t="shared" ca="1" si="108"/>
        <v>#VALUE!</v>
      </c>
      <c r="AD110" s="185" t="e">
        <f t="shared" ca="1" si="108"/>
        <v>#VALUE!</v>
      </c>
      <c r="AE110" s="185" t="e">
        <f t="shared" ca="1" si="108"/>
        <v>#VALUE!</v>
      </c>
      <c r="AF110" s="185" t="e">
        <f t="shared" ca="1" si="108"/>
        <v>#VALUE!</v>
      </c>
      <c r="AG110" s="185" t="e">
        <f t="shared" ca="1" si="108"/>
        <v>#VALUE!</v>
      </c>
      <c r="AH110" s="185" t="e">
        <f t="shared" ca="1" si="108"/>
        <v>#VALUE!</v>
      </c>
      <c r="AI110" s="185" t="e">
        <f t="shared" ca="1" si="107"/>
        <v>#VALUE!</v>
      </c>
      <c r="AJ110" s="185" t="e">
        <f t="shared" ca="1" si="107"/>
        <v>#VALUE!</v>
      </c>
      <c r="AK110" s="185" t="e">
        <f t="shared" ca="1" si="107"/>
        <v>#VALUE!</v>
      </c>
      <c r="AL110" s="185" t="e">
        <f t="shared" ca="1" si="107"/>
        <v>#VALUE!</v>
      </c>
      <c r="AM110" s="185" t="e">
        <f t="shared" ca="1" si="107"/>
        <v>#VALUE!</v>
      </c>
      <c r="AN110" s="185" t="e">
        <f t="shared" ca="1" si="107"/>
        <v>#VALUE!</v>
      </c>
      <c r="AO110" s="185" t="e">
        <f t="shared" ca="1" si="107"/>
        <v>#VALUE!</v>
      </c>
      <c r="AP110" s="185" t="e">
        <f t="shared" ca="1" si="107"/>
        <v>#VALUE!</v>
      </c>
    </row>
    <row r="111" spans="1:42">
      <c r="A111" s="57" t="str">
        <f>'[4]TS BYDem'!A41</f>
        <v>*</v>
      </c>
      <c r="B111" s="185" t="s">
        <v>288</v>
      </c>
      <c r="C111" s="185" t="s">
        <v>137</v>
      </c>
      <c r="D111" s="186" t="str">
        <f>'[4]TS BYDem'!D41</f>
        <v>IFAS</v>
      </c>
      <c r="E111" s="185" t="s">
        <v>137</v>
      </c>
      <c r="F111" s="185" t="s">
        <v>137</v>
      </c>
      <c r="G111" s="185" t="s">
        <v>137</v>
      </c>
      <c r="H111" s="185" t="s">
        <v>137</v>
      </c>
      <c r="I111" s="185">
        <v>0</v>
      </c>
      <c r="J111" s="185" t="str">
        <f>INDEX('[4]TS BYDem'!$J$10:$J$203,MATCH(D111,'[4]TS BYDem'!$D$10:$D$203,0))</f>
        <v/>
      </c>
      <c r="K111" s="185" t="e">
        <f t="shared" ca="1" si="108"/>
        <v>#VALUE!</v>
      </c>
      <c r="L111" s="185" t="e">
        <f t="shared" ca="1" si="108"/>
        <v>#VALUE!</v>
      </c>
      <c r="M111" s="185" t="e">
        <f t="shared" ca="1" si="108"/>
        <v>#VALUE!</v>
      </c>
      <c r="N111" s="185" t="e">
        <f t="shared" ca="1" si="108"/>
        <v>#VALUE!</v>
      </c>
      <c r="O111" s="185" t="e">
        <f t="shared" ca="1" si="108"/>
        <v>#VALUE!</v>
      </c>
      <c r="P111" s="185" t="e">
        <f t="shared" ca="1" si="108"/>
        <v>#VALUE!</v>
      </c>
      <c r="Q111" s="185" t="e">
        <f t="shared" ca="1" si="108"/>
        <v>#VALUE!</v>
      </c>
      <c r="R111" s="185" t="e">
        <f t="shared" ca="1" si="108"/>
        <v>#VALUE!</v>
      </c>
      <c r="S111" s="185" t="e">
        <f t="shared" ca="1" si="108"/>
        <v>#VALUE!</v>
      </c>
      <c r="T111" s="185" t="e">
        <f t="shared" ca="1" si="108"/>
        <v>#VALUE!</v>
      </c>
      <c r="U111" s="185" t="e">
        <f t="shared" ca="1" si="108"/>
        <v>#VALUE!</v>
      </c>
      <c r="V111" s="185" t="e">
        <f t="shared" ca="1" si="108"/>
        <v>#VALUE!</v>
      </c>
      <c r="W111" s="185" t="e">
        <f t="shared" ca="1" si="108"/>
        <v>#VALUE!</v>
      </c>
      <c r="X111" s="185" t="e">
        <f t="shared" ca="1" si="108"/>
        <v>#VALUE!</v>
      </c>
      <c r="Y111" s="185" t="e">
        <f t="shared" ca="1" si="108"/>
        <v>#VALUE!</v>
      </c>
      <c r="Z111" s="185" t="e">
        <f t="shared" ca="1" si="108"/>
        <v>#VALUE!</v>
      </c>
      <c r="AA111" s="185" t="e">
        <f t="shared" ca="1" si="108"/>
        <v>#VALUE!</v>
      </c>
      <c r="AB111" s="185" t="e">
        <f t="shared" ca="1" si="108"/>
        <v>#VALUE!</v>
      </c>
      <c r="AC111" s="185" t="e">
        <f t="shared" ca="1" si="108"/>
        <v>#VALUE!</v>
      </c>
      <c r="AD111" s="185" t="e">
        <f t="shared" ca="1" si="108"/>
        <v>#VALUE!</v>
      </c>
      <c r="AE111" s="185" t="e">
        <f t="shared" ca="1" si="108"/>
        <v>#VALUE!</v>
      </c>
      <c r="AF111" s="185" t="e">
        <f t="shared" ca="1" si="108"/>
        <v>#VALUE!</v>
      </c>
      <c r="AG111" s="185" t="e">
        <f t="shared" ca="1" si="108"/>
        <v>#VALUE!</v>
      </c>
      <c r="AH111" s="185" t="e">
        <f t="shared" ca="1" si="108"/>
        <v>#VALUE!</v>
      </c>
      <c r="AI111" s="185" t="e">
        <f t="shared" ca="1" si="107"/>
        <v>#VALUE!</v>
      </c>
      <c r="AJ111" s="185" t="e">
        <f t="shared" ca="1" si="107"/>
        <v>#VALUE!</v>
      </c>
      <c r="AK111" s="185" t="e">
        <f t="shared" ca="1" si="107"/>
        <v>#VALUE!</v>
      </c>
      <c r="AL111" s="185" t="e">
        <f t="shared" ca="1" si="107"/>
        <v>#VALUE!</v>
      </c>
      <c r="AM111" s="185" t="e">
        <f t="shared" ca="1" si="107"/>
        <v>#VALUE!</v>
      </c>
      <c r="AN111" s="185" t="e">
        <f t="shared" ca="1" si="107"/>
        <v>#VALUE!</v>
      </c>
      <c r="AO111" s="185" t="e">
        <f t="shared" ca="1" si="107"/>
        <v>#VALUE!</v>
      </c>
      <c r="AP111" s="185" t="e">
        <f t="shared" ca="1" si="107"/>
        <v>#VALUE!</v>
      </c>
    </row>
    <row r="112" spans="1:42">
      <c r="A112" s="57" t="str">
        <f>'[4]TS BYDem'!A42</f>
        <v>*</v>
      </c>
      <c r="B112" s="185" t="s">
        <v>288</v>
      </c>
      <c r="C112" s="185" t="s">
        <v>137</v>
      </c>
      <c r="D112" s="186" t="str">
        <f>'[4]TS BYDem'!D42</f>
        <v>IFAS</v>
      </c>
      <c r="E112" s="185" t="s">
        <v>137</v>
      </c>
      <c r="F112" s="185" t="s">
        <v>137</v>
      </c>
      <c r="G112" s="185" t="s">
        <v>137</v>
      </c>
      <c r="H112" s="185" t="s">
        <v>137</v>
      </c>
      <c r="I112" s="185">
        <v>0</v>
      </c>
      <c r="J112" s="185" t="str">
        <f>INDEX('[4]TS BYDem'!$J$10:$J$203,MATCH(D112,'[4]TS BYDem'!$D$10:$D$203,0))</f>
        <v/>
      </c>
      <c r="K112" s="185" t="e">
        <f t="shared" ca="1" si="108"/>
        <v>#VALUE!</v>
      </c>
      <c r="L112" s="185" t="e">
        <f t="shared" ca="1" si="108"/>
        <v>#VALUE!</v>
      </c>
      <c r="M112" s="185" t="e">
        <f t="shared" ca="1" si="108"/>
        <v>#VALUE!</v>
      </c>
      <c r="N112" s="185" t="e">
        <f t="shared" ca="1" si="108"/>
        <v>#VALUE!</v>
      </c>
      <c r="O112" s="185" t="e">
        <f t="shared" ca="1" si="108"/>
        <v>#VALUE!</v>
      </c>
      <c r="P112" s="185" t="e">
        <f t="shared" ca="1" si="108"/>
        <v>#VALUE!</v>
      </c>
      <c r="Q112" s="185" t="e">
        <f t="shared" ca="1" si="108"/>
        <v>#VALUE!</v>
      </c>
      <c r="R112" s="185" t="e">
        <f t="shared" ca="1" si="108"/>
        <v>#VALUE!</v>
      </c>
      <c r="S112" s="185" t="e">
        <f t="shared" ca="1" si="108"/>
        <v>#VALUE!</v>
      </c>
      <c r="T112" s="185" t="e">
        <f t="shared" ca="1" si="108"/>
        <v>#VALUE!</v>
      </c>
      <c r="U112" s="185" t="e">
        <f t="shared" ca="1" si="108"/>
        <v>#VALUE!</v>
      </c>
      <c r="V112" s="185" t="e">
        <f t="shared" ca="1" si="108"/>
        <v>#VALUE!</v>
      </c>
      <c r="W112" s="185" t="e">
        <f t="shared" ca="1" si="108"/>
        <v>#VALUE!</v>
      </c>
      <c r="X112" s="185" t="e">
        <f t="shared" ca="1" si="108"/>
        <v>#VALUE!</v>
      </c>
      <c r="Y112" s="185" t="e">
        <f t="shared" ca="1" si="108"/>
        <v>#VALUE!</v>
      </c>
      <c r="Z112" s="185" t="e">
        <f t="shared" ref="Z112:AO120" ca="1" si="109">Z$100/Y$100*Y112</f>
        <v>#VALUE!</v>
      </c>
      <c r="AA112" s="185" t="e">
        <f t="shared" ca="1" si="109"/>
        <v>#VALUE!</v>
      </c>
      <c r="AB112" s="185" t="e">
        <f t="shared" ca="1" si="109"/>
        <v>#VALUE!</v>
      </c>
      <c r="AC112" s="185" t="e">
        <f t="shared" ca="1" si="109"/>
        <v>#VALUE!</v>
      </c>
      <c r="AD112" s="185" t="e">
        <f t="shared" ca="1" si="109"/>
        <v>#VALUE!</v>
      </c>
      <c r="AE112" s="185" t="e">
        <f t="shared" ca="1" si="109"/>
        <v>#VALUE!</v>
      </c>
      <c r="AF112" s="185" t="e">
        <f t="shared" ca="1" si="109"/>
        <v>#VALUE!</v>
      </c>
      <c r="AG112" s="185" t="e">
        <f t="shared" ca="1" si="109"/>
        <v>#VALUE!</v>
      </c>
      <c r="AH112" s="185" t="e">
        <f t="shared" ca="1" si="109"/>
        <v>#VALUE!</v>
      </c>
      <c r="AI112" s="185" t="e">
        <f t="shared" ca="1" si="107"/>
        <v>#VALUE!</v>
      </c>
      <c r="AJ112" s="185" t="e">
        <f t="shared" ca="1" si="107"/>
        <v>#VALUE!</v>
      </c>
      <c r="AK112" s="185" t="e">
        <f t="shared" ca="1" si="107"/>
        <v>#VALUE!</v>
      </c>
      <c r="AL112" s="185" t="e">
        <f t="shared" ca="1" si="107"/>
        <v>#VALUE!</v>
      </c>
      <c r="AM112" s="185" t="e">
        <f t="shared" ca="1" si="107"/>
        <v>#VALUE!</v>
      </c>
      <c r="AN112" s="185" t="e">
        <f t="shared" ca="1" si="107"/>
        <v>#VALUE!</v>
      </c>
      <c r="AO112" s="185" t="e">
        <f t="shared" ca="1" si="107"/>
        <v>#VALUE!</v>
      </c>
      <c r="AP112" s="185" t="e">
        <f t="shared" ca="1" si="107"/>
        <v>#VALUE!</v>
      </c>
    </row>
    <row r="113" spans="1:42">
      <c r="A113" s="57" t="str">
        <f>'[4]TS BYDem'!A43</f>
        <v>*</v>
      </c>
      <c r="B113" s="185" t="s">
        <v>288</v>
      </c>
      <c r="C113" s="185" t="s">
        <v>137</v>
      </c>
      <c r="D113" s="186" t="str">
        <f>'[4]TS BYDem'!D43</f>
        <v>IFAS</v>
      </c>
      <c r="E113" s="185" t="s">
        <v>137</v>
      </c>
      <c r="F113" s="185" t="s">
        <v>137</v>
      </c>
      <c r="G113" s="185" t="s">
        <v>137</v>
      </c>
      <c r="H113" s="185" t="s">
        <v>137</v>
      </c>
      <c r="I113" s="185">
        <v>0</v>
      </c>
      <c r="J113" s="185" t="str">
        <f>INDEX('[4]TS BYDem'!$J$10:$J$203,MATCH(D113,'[4]TS BYDem'!$D$10:$D$203,0))</f>
        <v/>
      </c>
      <c r="K113" s="185" t="e">
        <f t="shared" ref="K113:Y120" ca="1" si="110">K$100/J$100*J113</f>
        <v>#VALUE!</v>
      </c>
      <c r="L113" s="185" t="e">
        <f t="shared" ca="1" si="110"/>
        <v>#VALUE!</v>
      </c>
      <c r="M113" s="185" t="e">
        <f t="shared" ca="1" si="110"/>
        <v>#VALUE!</v>
      </c>
      <c r="N113" s="185" t="e">
        <f t="shared" ca="1" si="110"/>
        <v>#VALUE!</v>
      </c>
      <c r="O113" s="185" t="e">
        <f t="shared" ca="1" si="110"/>
        <v>#VALUE!</v>
      </c>
      <c r="P113" s="185" t="e">
        <f t="shared" ca="1" si="110"/>
        <v>#VALUE!</v>
      </c>
      <c r="Q113" s="185" t="e">
        <f t="shared" ca="1" si="110"/>
        <v>#VALUE!</v>
      </c>
      <c r="R113" s="185" t="e">
        <f t="shared" ca="1" si="110"/>
        <v>#VALUE!</v>
      </c>
      <c r="S113" s="185" t="e">
        <f t="shared" ca="1" si="110"/>
        <v>#VALUE!</v>
      </c>
      <c r="T113" s="185" t="e">
        <f t="shared" ca="1" si="110"/>
        <v>#VALUE!</v>
      </c>
      <c r="U113" s="185" t="e">
        <f t="shared" ca="1" si="110"/>
        <v>#VALUE!</v>
      </c>
      <c r="V113" s="185" t="e">
        <f t="shared" ca="1" si="110"/>
        <v>#VALUE!</v>
      </c>
      <c r="W113" s="185" t="e">
        <f t="shared" ca="1" si="110"/>
        <v>#VALUE!</v>
      </c>
      <c r="X113" s="185" t="e">
        <f t="shared" ca="1" si="110"/>
        <v>#VALUE!</v>
      </c>
      <c r="Y113" s="185" t="e">
        <f t="shared" ca="1" si="110"/>
        <v>#VALUE!</v>
      </c>
      <c r="Z113" s="185" t="e">
        <f t="shared" ca="1" si="109"/>
        <v>#VALUE!</v>
      </c>
      <c r="AA113" s="185" t="e">
        <f t="shared" ca="1" si="109"/>
        <v>#VALUE!</v>
      </c>
      <c r="AB113" s="185" t="e">
        <f t="shared" ca="1" si="109"/>
        <v>#VALUE!</v>
      </c>
      <c r="AC113" s="185" t="e">
        <f t="shared" ca="1" si="109"/>
        <v>#VALUE!</v>
      </c>
      <c r="AD113" s="185" t="e">
        <f t="shared" ca="1" si="109"/>
        <v>#VALUE!</v>
      </c>
      <c r="AE113" s="185" t="e">
        <f t="shared" ca="1" si="109"/>
        <v>#VALUE!</v>
      </c>
      <c r="AF113" s="185" t="e">
        <f t="shared" ca="1" si="109"/>
        <v>#VALUE!</v>
      </c>
      <c r="AG113" s="185" t="e">
        <f t="shared" ca="1" si="109"/>
        <v>#VALUE!</v>
      </c>
      <c r="AH113" s="185" t="e">
        <f t="shared" ca="1" si="109"/>
        <v>#VALUE!</v>
      </c>
      <c r="AI113" s="185" t="e">
        <f t="shared" ca="1" si="107"/>
        <v>#VALUE!</v>
      </c>
      <c r="AJ113" s="185" t="e">
        <f t="shared" ca="1" si="107"/>
        <v>#VALUE!</v>
      </c>
      <c r="AK113" s="185" t="e">
        <f t="shared" ca="1" si="107"/>
        <v>#VALUE!</v>
      </c>
      <c r="AL113" s="185" t="e">
        <f t="shared" ca="1" si="107"/>
        <v>#VALUE!</v>
      </c>
      <c r="AM113" s="185" t="e">
        <f t="shared" ca="1" si="107"/>
        <v>#VALUE!</v>
      </c>
      <c r="AN113" s="185" t="e">
        <f t="shared" ca="1" si="107"/>
        <v>#VALUE!</v>
      </c>
      <c r="AO113" s="185" t="e">
        <f t="shared" ca="1" si="107"/>
        <v>#VALUE!</v>
      </c>
      <c r="AP113" s="185" t="e">
        <f t="shared" ca="1" si="107"/>
        <v>#VALUE!</v>
      </c>
    </row>
    <row r="114" spans="1:42">
      <c r="A114" s="57" t="str">
        <f>'[4]TS BYDem'!A44</f>
        <v>*</v>
      </c>
      <c r="B114" s="185" t="s">
        <v>288</v>
      </c>
      <c r="C114" s="185" t="s">
        <v>137</v>
      </c>
      <c r="D114" s="186" t="str">
        <f>'[4]TS BYDem'!D44</f>
        <v>IFAS</v>
      </c>
      <c r="E114" s="185" t="s">
        <v>137</v>
      </c>
      <c r="F114" s="185" t="s">
        <v>137</v>
      </c>
      <c r="G114" s="185" t="s">
        <v>137</v>
      </c>
      <c r="H114" s="185" t="s">
        <v>137</v>
      </c>
      <c r="I114" s="185">
        <v>0</v>
      </c>
      <c r="J114" s="185" t="str">
        <f>INDEX('[4]TS BYDem'!$J$10:$J$203,MATCH(D114,'[4]TS BYDem'!$D$10:$D$203,0))</f>
        <v/>
      </c>
      <c r="K114" s="185" t="e">
        <f t="shared" ca="1" si="110"/>
        <v>#VALUE!</v>
      </c>
      <c r="L114" s="185" t="e">
        <f t="shared" ca="1" si="110"/>
        <v>#VALUE!</v>
      </c>
      <c r="M114" s="185" t="e">
        <f t="shared" ca="1" si="110"/>
        <v>#VALUE!</v>
      </c>
      <c r="N114" s="185" t="e">
        <f t="shared" ca="1" si="110"/>
        <v>#VALUE!</v>
      </c>
      <c r="O114" s="185" t="e">
        <f t="shared" ca="1" si="110"/>
        <v>#VALUE!</v>
      </c>
      <c r="P114" s="185" t="e">
        <f t="shared" ca="1" si="110"/>
        <v>#VALUE!</v>
      </c>
      <c r="Q114" s="185" t="e">
        <f t="shared" ca="1" si="110"/>
        <v>#VALUE!</v>
      </c>
      <c r="R114" s="185" t="e">
        <f t="shared" ca="1" si="110"/>
        <v>#VALUE!</v>
      </c>
      <c r="S114" s="185" t="e">
        <f t="shared" ca="1" si="110"/>
        <v>#VALUE!</v>
      </c>
      <c r="T114" s="185" t="e">
        <f t="shared" ca="1" si="110"/>
        <v>#VALUE!</v>
      </c>
      <c r="U114" s="185" t="e">
        <f t="shared" ca="1" si="110"/>
        <v>#VALUE!</v>
      </c>
      <c r="V114" s="185" t="e">
        <f t="shared" ca="1" si="110"/>
        <v>#VALUE!</v>
      </c>
      <c r="W114" s="185" t="e">
        <f t="shared" ca="1" si="110"/>
        <v>#VALUE!</v>
      </c>
      <c r="X114" s="185" t="e">
        <f t="shared" ca="1" si="110"/>
        <v>#VALUE!</v>
      </c>
      <c r="Y114" s="185" t="e">
        <f t="shared" ca="1" si="110"/>
        <v>#VALUE!</v>
      </c>
      <c r="Z114" s="185" t="e">
        <f t="shared" ca="1" si="109"/>
        <v>#VALUE!</v>
      </c>
      <c r="AA114" s="185" t="e">
        <f t="shared" ca="1" si="109"/>
        <v>#VALUE!</v>
      </c>
      <c r="AB114" s="185" t="e">
        <f t="shared" ca="1" si="109"/>
        <v>#VALUE!</v>
      </c>
      <c r="AC114" s="185" t="e">
        <f t="shared" ca="1" si="109"/>
        <v>#VALUE!</v>
      </c>
      <c r="AD114" s="185" t="e">
        <f t="shared" ca="1" si="109"/>
        <v>#VALUE!</v>
      </c>
      <c r="AE114" s="185" t="e">
        <f t="shared" ca="1" si="109"/>
        <v>#VALUE!</v>
      </c>
      <c r="AF114" s="185" t="e">
        <f t="shared" ca="1" si="109"/>
        <v>#VALUE!</v>
      </c>
      <c r="AG114" s="185" t="e">
        <f t="shared" ca="1" si="109"/>
        <v>#VALUE!</v>
      </c>
      <c r="AH114" s="185" t="e">
        <f t="shared" ca="1" si="109"/>
        <v>#VALUE!</v>
      </c>
      <c r="AI114" s="185" t="e">
        <f t="shared" ca="1" si="107"/>
        <v>#VALUE!</v>
      </c>
      <c r="AJ114" s="185" t="e">
        <f t="shared" ca="1" si="107"/>
        <v>#VALUE!</v>
      </c>
      <c r="AK114" s="185" t="e">
        <f t="shared" ca="1" si="107"/>
        <v>#VALUE!</v>
      </c>
      <c r="AL114" s="185" t="e">
        <f t="shared" ca="1" si="107"/>
        <v>#VALUE!</v>
      </c>
      <c r="AM114" s="185" t="e">
        <f t="shared" ca="1" si="107"/>
        <v>#VALUE!</v>
      </c>
      <c r="AN114" s="185" t="e">
        <f t="shared" ca="1" si="107"/>
        <v>#VALUE!</v>
      </c>
      <c r="AO114" s="185" t="e">
        <f t="shared" ca="1" si="107"/>
        <v>#VALUE!</v>
      </c>
      <c r="AP114" s="185" t="e">
        <f t="shared" ca="1" si="107"/>
        <v>#VALUE!</v>
      </c>
    </row>
    <row r="115" spans="1:42">
      <c r="A115" s="57" t="str">
        <f>'[4]TS BYDem'!A45</f>
        <v>*</v>
      </c>
      <c r="B115" s="185" t="s">
        <v>288</v>
      </c>
      <c r="C115" s="185" t="s">
        <v>137</v>
      </c>
      <c r="D115" s="186" t="str">
        <f>'[4]TS BYDem'!D45</f>
        <v>IFAS</v>
      </c>
      <c r="E115" s="185" t="s">
        <v>137</v>
      </c>
      <c r="F115" s="185" t="s">
        <v>137</v>
      </c>
      <c r="G115" s="185" t="s">
        <v>137</v>
      </c>
      <c r="H115" s="185" t="s">
        <v>137</v>
      </c>
      <c r="I115" s="185">
        <v>0</v>
      </c>
      <c r="J115" s="185" t="str">
        <f>INDEX('[4]TS BYDem'!$J$10:$J$203,MATCH(D115,'[4]TS BYDem'!$D$10:$D$203,0))</f>
        <v/>
      </c>
      <c r="K115" s="185" t="e">
        <f t="shared" ca="1" si="110"/>
        <v>#VALUE!</v>
      </c>
      <c r="L115" s="185" t="e">
        <f t="shared" ca="1" si="110"/>
        <v>#VALUE!</v>
      </c>
      <c r="M115" s="185" t="e">
        <f t="shared" ca="1" si="110"/>
        <v>#VALUE!</v>
      </c>
      <c r="N115" s="185" t="e">
        <f t="shared" ca="1" si="110"/>
        <v>#VALUE!</v>
      </c>
      <c r="O115" s="185" t="e">
        <f t="shared" ca="1" si="110"/>
        <v>#VALUE!</v>
      </c>
      <c r="P115" s="185" t="e">
        <f t="shared" ca="1" si="110"/>
        <v>#VALUE!</v>
      </c>
      <c r="Q115" s="185" t="e">
        <f t="shared" ca="1" si="110"/>
        <v>#VALUE!</v>
      </c>
      <c r="R115" s="185" t="e">
        <f t="shared" ca="1" si="110"/>
        <v>#VALUE!</v>
      </c>
      <c r="S115" s="185" t="e">
        <f t="shared" ca="1" si="110"/>
        <v>#VALUE!</v>
      </c>
      <c r="T115" s="185" t="e">
        <f t="shared" ca="1" si="110"/>
        <v>#VALUE!</v>
      </c>
      <c r="U115" s="185" t="e">
        <f t="shared" ca="1" si="110"/>
        <v>#VALUE!</v>
      </c>
      <c r="V115" s="185" t="e">
        <f t="shared" ca="1" si="110"/>
        <v>#VALUE!</v>
      </c>
      <c r="W115" s="185" t="e">
        <f t="shared" ca="1" si="110"/>
        <v>#VALUE!</v>
      </c>
      <c r="X115" s="185" t="e">
        <f t="shared" ca="1" si="110"/>
        <v>#VALUE!</v>
      </c>
      <c r="Y115" s="185" t="e">
        <f t="shared" ca="1" si="110"/>
        <v>#VALUE!</v>
      </c>
      <c r="Z115" s="185" t="e">
        <f t="shared" ca="1" si="109"/>
        <v>#VALUE!</v>
      </c>
      <c r="AA115" s="185" t="e">
        <f t="shared" ca="1" si="109"/>
        <v>#VALUE!</v>
      </c>
      <c r="AB115" s="185" t="e">
        <f t="shared" ca="1" si="109"/>
        <v>#VALUE!</v>
      </c>
      <c r="AC115" s="185" t="e">
        <f t="shared" ca="1" si="109"/>
        <v>#VALUE!</v>
      </c>
      <c r="AD115" s="185" t="e">
        <f t="shared" ca="1" si="109"/>
        <v>#VALUE!</v>
      </c>
      <c r="AE115" s="185" t="e">
        <f t="shared" ca="1" si="109"/>
        <v>#VALUE!</v>
      </c>
      <c r="AF115" s="185" t="e">
        <f t="shared" ca="1" si="109"/>
        <v>#VALUE!</v>
      </c>
      <c r="AG115" s="185" t="e">
        <f t="shared" ca="1" si="109"/>
        <v>#VALUE!</v>
      </c>
      <c r="AH115" s="185" t="e">
        <f t="shared" ca="1" si="109"/>
        <v>#VALUE!</v>
      </c>
      <c r="AI115" s="185" t="e">
        <f t="shared" ca="1" si="107"/>
        <v>#VALUE!</v>
      </c>
      <c r="AJ115" s="185" t="e">
        <f t="shared" ca="1" si="107"/>
        <v>#VALUE!</v>
      </c>
      <c r="AK115" s="185" t="e">
        <f t="shared" ca="1" si="107"/>
        <v>#VALUE!</v>
      </c>
      <c r="AL115" s="185" t="e">
        <f t="shared" ca="1" si="107"/>
        <v>#VALUE!</v>
      </c>
      <c r="AM115" s="185" t="e">
        <f t="shared" ca="1" si="107"/>
        <v>#VALUE!</v>
      </c>
      <c r="AN115" s="185" t="e">
        <f t="shared" ca="1" si="107"/>
        <v>#VALUE!</v>
      </c>
      <c r="AO115" s="185" t="e">
        <f t="shared" ca="1" si="107"/>
        <v>#VALUE!</v>
      </c>
      <c r="AP115" s="185" t="e">
        <f t="shared" ca="1" si="107"/>
        <v>#VALUE!</v>
      </c>
    </row>
    <row r="116" spans="1:42">
      <c r="A116" s="57" t="str">
        <f>'[4]TS BYDem'!A46</f>
        <v>*</v>
      </c>
      <c r="B116" s="185" t="s">
        <v>288</v>
      </c>
      <c r="C116" s="185" t="s">
        <v>137</v>
      </c>
      <c r="D116" s="186" t="str">
        <f>'[4]TS BYDem'!D46</f>
        <v>IFAS</v>
      </c>
      <c r="E116" s="185" t="s">
        <v>137</v>
      </c>
      <c r="F116" s="185" t="s">
        <v>137</v>
      </c>
      <c r="G116" s="185" t="s">
        <v>137</v>
      </c>
      <c r="H116" s="185" t="s">
        <v>137</v>
      </c>
      <c r="I116" s="185">
        <v>0</v>
      </c>
      <c r="J116" s="185" t="str">
        <f>INDEX('[4]TS BYDem'!$J$10:$J$203,MATCH(D116,'[4]TS BYDem'!$D$10:$D$203,0))</f>
        <v/>
      </c>
      <c r="K116" s="185" t="e">
        <f t="shared" ca="1" si="110"/>
        <v>#VALUE!</v>
      </c>
      <c r="L116" s="185" t="e">
        <f t="shared" ca="1" si="110"/>
        <v>#VALUE!</v>
      </c>
      <c r="M116" s="185" t="e">
        <f t="shared" ca="1" si="110"/>
        <v>#VALUE!</v>
      </c>
      <c r="N116" s="185" t="e">
        <f t="shared" ca="1" si="110"/>
        <v>#VALUE!</v>
      </c>
      <c r="O116" s="185" t="e">
        <f t="shared" ca="1" si="110"/>
        <v>#VALUE!</v>
      </c>
      <c r="P116" s="185" t="e">
        <f t="shared" ca="1" si="110"/>
        <v>#VALUE!</v>
      </c>
      <c r="Q116" s="185" t="e">
        <f t="shared" ca="1" si="110"/>
        <v>#VALUE!</v>
      </c>
      <c r="R116" s="185" t="e">
        <f t="shared" ca="1" si="110"/>
        <v>#VALUE!</v>
      </c>
      <c r="S116" s="185" t="e">
        <f t="shared" ca="1" si="110"/>
        <v>#VALUE!</v>
      </c>
      <c r="T116" s="185" t="e">
        <f t="shared" ca="1" si="110"/>
        <v>#VALUE!</v>
      </c>
      <c r="U116" s="185" t="e">
        <f t="shared" ca="1" si="110"/>
        <v>#VALUE!</v>
      </c>
      <c r="V116" s="185" t="e">
        <f t="shared" ca="1" si="110"/>
        <v>#VALUE!</v>
      </c>
      <c r="W116" s="185" t="e">
        <f t="shared" ca="1" si="110"/>
        <v>#VALUE!</v>
      </c>
      <c r="X116" s="185" t="e">
        <f t="shared" ca="1" si="110"/>
        <v>#VALUE!</v>
      </c>
      <c r="Y116" s="185" t="e">
        <f t="shared" ca="1" si="110"/>
        <v>#VALUE!</v>
      </c>
      <c r="Z116" s="185" t="e">
        <f t="shared" ca="1" si="109"/>
        <v>#VALUE!</v>
      </c>
      <c r="AA116" s="185" t="e">
        <f t="shared" ca="1" si="109"/>
        <v>#VALUE!</v>
      </c>
      <c r="AB116" s="185" t="e">
        <f t="shared" ca="1" si="109"/>
        <v>#VALUE!</v>
      </c>
      <c r="AC116" s="185" t="e">
        <f t="shared" ca="1" si="109"/>
        <v>#VALUE!</v>
      </c>
      <c r="AD116" s="185" t="e">
        <f t="shared" ca="1" si="109"/>
        <v>#VALUE!</v>
      </c>
      <c r="AE116" s="185" t="e">
        <f t="shared" ca="1" si="109"/>
        <v>#VALUE!</v>
      </c>
      <c r="AF116" s="185" t="e">
        <f t="shared" ca="1" si="109"/>
        <v>#VALUE!</v>
      </c>
      <c r="AG116" s="185" t="e">
        <f t="shared" ca="1" si="109"/>
        <v>#VALUE!</v>
      </c>
      <c r="AH116" s="185" t="e">
        <f t="shared" ca="1" si="109"/>
        <v>#VALUE!</v>
      </c>
      <c r="AI116" s="185" t="e">
        <f t="shared" ca="1" si="107"/>
        <v>#VALUE!</v>
      </c>
      <c r="AJ116" s="185" t="e">
        <f t="shared" ca="1" si="107"/>
        <v>#VALUE!</v>
      </c>
      <c r="AK116" s="185" t="e">
        <f t="shared" ca="1" si="107"/>
        <v>#VALUE!</v>
      </c>
      <c r="AL116" s="185" t="e">
        <f t="shared" ca="1" si="107"/>
        <v>#VALUE!</v>
      </c>
      <c r="AM116" s="185" t="e">
        <f t="shared" ca="1" si="107"/>
        <v>#VALUE!</v>
      </c>
      <c r="AN116" s="185" t="e">
        <f t="shared" ca="1" si="107"/>
        <v>#VALUE!</v>
      </c>
      <c r="AO116" s="185" t="e">
        <f t="shared" ca="1" si="107"/>
        <v>#VALUE!</v>
      </c>
      <c r="AP116" s="185" t="e">
        <f t="shared" ca="1" si="107"/>
        <v>#VALUE!</v>
      </c>
    </row>
    <row r="117" spans="1:42">
      <c r="A117" s="57" t="str">
        <f>'[4]TS BYDem'!A47</f>
        <v>*</v>
      </c>
      <c r="B117" s="185" t="s">
        <v>288</v>
      </c>
      <c r="C117" s="185" t="s">
        <v>137</v>
      </c>
      <c r="D117" s="186">
        <f>'[4]TS BYDem'!D47</f>
        <v>0</v>
      </c>
      <c r="E117" s="185" t="s">
        <v>137</v>
      </c>
      <c r="F117" s="185" t="s">
        <v>137</v>
      </c>
      <c r="G117" s="185" t="s">
        <v>137</v>
      </c>
      <c r="H117" s="185" t="s">
        <v>137</v>
      </c>
      <c r="I117" s="185">
        <v>0</v>
      </c>
      <c r="J117" s="185" t="str">
        <f>INDEX('[4]TS BYDem'!$J$10:$J$203,MATCH(D117,'[4]TS BYDem'!$D$10:$D$203,0))</f>
        <v/>
      </c>
      <c r="K117" s="185" t="e">
        <f t="shared" ca="1" si="110"/>
        <v>#VALUE!</v>
      </c>
      <c r="L117" s="185" t="e">
        <f t="shared" ca="1" si="110"/>
        <v>#VALUE!</v>
      </c>
      <c r="M117" s="185" t="e">
        <f t="shared" ca="1" si="110"/>
        <v>#VALUE!</v>
      </c>
      <c r="N117" s="185" t="e">
        <f t="shared" ca="1" si="110"/>
        <v>#VALUE!</v>
      </c>
      <c r="O117" s="185" t="e">
        <f t="shared" ca="1" si="110"/>
        <v>#VALUE!</v>
      </c>
      <c r="P117" s="185" t="e">
        <f t="shared" ca="1" si="110"/>
        <v>#VALUE!</v>
      </c>
      <c r="Q117" s="185" t="e">
        <f t="shared" ca="1" si="110"/>
        <v>#VALUE!</v>
      </c>
      <c r="R117" s="185" t="e">
        <f t="shared" ca="1" si="110"/>
        <v>#VALUE!</v>
      </c>
      <c r="S117" s="185" t="e">
        <f t="shared" ca="1" si="110"/>
        <v>#VALUE!</v>
      </c>
      <c r="T117" s="185" t="e">
        <f t="shared" ca="1" si="110"/>
        <v>#VALUE!</v>
      </c>
      <c r="U117" s="185" t="e">
        <f t="shared" ca="1" si="110"/>
        <v>#VALUE!</v>
      </c>
      <c r="V117" s="185" t="e">
        <f t="shared" ca="1" si="110"/>
        <v>#VALUE!</v>
      </c>
      <c r="W117" s="185" t="e">
        <f t="shared" ca="1" si="110"/>
        <v>#VALUE!</v>
      </c>
      <c r="X117" s="185" t="e">
        <f t="shared" ca="1" si="110"/>
        <v>#VALUE!</v>
      </c>
      <c r="Y117" s="185" t="e">
        <f t="shared" ca="1" si="110"/>
        <v>#VALUE!</v>
      </c>
      <c r="Z117" s="185" t="e">
        <f t="shared" ca="1" si="109"/>
        <v>#VALUE!</v>
      </c>
      <c r="AA117" s="185" t="e">
        <f t="shared" ca="1" si="109"/>
        <v>#VALUE!</v>
      </c>
      <c r="AB117" s="185" t="e">
        <f t="shared" ca="1" si="109"/>
        <v>#VALUE!</v>
      </c>
      <c r="AC117" s="185" t="e">
        <f t="shared" ca="1" si="109"/>
        <v>#VALUE!</v>
      </c>
      <c r="AD117" s="185" t="e">
        <f t="shared" ca="1" si="109"/>
        <v>#VALUE!</v>
      </c>
      <c r="AE117" s="185" t="e">
        <f t="shared" ca="1" si="109"/>
        <v>#VALUE!</v>
      </c>
      <c r="AF117" s="185" t="e">
        <f t="shared" ca="1" si="109"/>
        <v>#VALUE!</v>
      </c>
      <c r="AG117" s="185" t="e">
        <f t="shared" ca="1" si="109"/>
        <v>#VALUE!</v>
      </c>
      <c r="AH117" s="185" t="e">
        <f t="shared" ca="1" si="109"/>
        <v>#VALUE!</v>
      </c>
      <c r="AI117" s="185" t="e">
        <f t="shared" ca="1" si="109"/>
        <v>#VALUE!</v>
      </c>
      <c r="AJ117" s="185" t="e">
        <f t="shared" ca="1" si="109"/>
        <v>#VALUE!</v>
      </c>
      <c r="AK117" s="185" t="e">
        <f t="shared" ca="1" si="109"/>
        <v>#VALUE!</v>
      </c>
      <c r="AL117" s="185" t="e">
        <f t="shared" ca="1" si="109"/>
        <v>#VALUE!</v>
      </c>
      <c r="AM117" s="185" t="e">
        <f t="shared" ca="1" si="109"/>
        <v>#VALUE!</v>
      </c>
      <c r="AN117" s="185" t="e">
        <f t="shared" ca="1" si="109"/>
        <v>#VALUE!</v>
      </c>
      <c r="AO117" s="185" t="e">
        <f t="shared" ca="1" si="109"/>
        <v>#VALUE!</v>
      </c>
      <c r="AP117" s="185" t="e">
        <f t="shared" ref="AP117:AP120" ca="1" si="111">AP$100/AO$100*AO117</f>
        <v>#VALUE!</v>
      </c>
    </row>
    <row r="118" spans="1:42">
      <c r="A118" s="57" t="str">
        <f>'[4]TS BYDem'!A48</f>
        <v>*</v>
      </c>
      <c r="B118" s="185" t="s">
        <v>288</v>
      </c>
      <c r="C118" s="185" t="s">
        <v>137</v>
      </c>
      <c r="D118" s="186" t="str">
        <f>'[4]TS BYDem'!D48</f>
        <v>IFAR</v>
      </c>
      <c r="E118" s="185" t="s">
        <v>137</v>
      </c>
      <c r="F118" s="185" t="s">
        <v>137</v>
      </c>
      <c r="G118" s="185" t="s">
        <v>137</v>
      </c>
      <c r="H118" s="185" t="s">
        <v>137</v>
      </c>
      <c r="I118" s="185">
        <v>0</v>
      </c>
      <c r="J118" s="185" t="str">
        <f>INDEX('[4]TS BYDem'!$J$10:$J$203,MATCH(D118,'[4]TS BYDem'!$D$10:$D$203,0))</f>
        <v/>
      </c>
      <c r="K118" s="185" t="e">
        <f t="shared" ca="1" si="110"/>
        <v>#VALUE!</v>
      </c>
      <c r="L118" s="185" t="e">
        <f t="shared" ca="1" si="110"/>
        <v>#VALUE!</v>
      </c>
      <c r="M118" s="185" t="e">
        <f t="shared" ca="1" si="110"/>
        <v>#VALUE!</v>
      </c>
      <c r="N118" s="185" t="e">
        <f t="shared" ca="1" si="110"/>
        <v>#VALUE!</v>
      </c>
      <c r="O118" s="185" t="e">
        <f t="shared" ca="1" si="110"/>
        <v>#VALUE!</v>
      </c>
      <c r="P118" s="185" t="e">
        <f t="shared" ca="1" si="110"/>
        <v>#VALUE!</v>
      </c>
      <c r="Q118" s="185" t="e">
        <f t="shared" ca="1" si="110"/>
        <v>#VALUE!</v>
      </c>
      <c r="R118" s="185" t="e">
        <f t="shared" ca="1" si="110"/>
        <v>#VALUE!</v>
      </c>
      <c r="S118" s="185" t="e">
        <f t="shared" ca="1" si="110"/>
        <v>#VALUE!</v>
      </c>
      <c r="T118" s="185" t="e">
        <f t="shared" ca="1" si="110"/>
        <v>#VALUE!</v>
      </c>
      <c r="U118" s="185" t="e">
        <f t="shared" ca="1" si="110"/>
        <v>#VALUE!</v>
      </c>
      <c r="V118" s="185" t="e">
        <f t="shared" ca="1" si="110"/>
        <v>#VALUE!</v>
      </c>
      <c r="W118" s="185" t="e">
        <f t="shared" ca="1" si="110"/>
        <v>#VALUE!</v>
      </c>
      <c r="X118" s="185" t="e">
        <f t="shared" ca="1" si="110"/>
        <v>#VALUE!</v>
      </c>
      <c r="Y118" s="185" t="e">
        <f t="shared" ca="1" si="110"/>
        <v>#VALUE!</v>
      </c>
      <c r="Z118" s="185" t="e">
        <f t="shared" ca="1" si="109"/>
        <v>#VALUE!</v>
      </c>
      <c r="AA118" s="185" t="e">
        <f t="shared" ca="1" si="109"/>
        <v>#VALUE!</v>
      </c>
      <c r="AB118" s="185" t="e">
        <f t="shared" ca="1" si="109"/>
        <v>#VALUE!</v>
      </c>
      <c r="AC118" s="185" t="e">
        <f t="shared" ca="1" si="109"/>
        <v>#VALUE!</v>
      </c>
      <c r="AD118" s="185" t="e">
        <f t="shared" ca="1" si="109"/>
        <v>#VALUE!</v>
      </c>
      <c r="AE118" s="185" t="e">
        <f t="shared" ca="1" si="109"/>
        <v>#VALUE!</v>
      </c>
      <c r="AF118" s="185" t="e">
        <f t="shared" ca="1" si="109"/>
        <v>#VALUE!</v>
      </c>
      <c r="AG118" s="185" t="e">
        <f t="shared" ca="1" si="109"/>
        <v>#VALUE!</v>
      </c>
      <c r="AH118" s="185" t="e">
        <f t="shared" ca="1" si="109"/>
        <v>#VALUE!</v>
      </c>
      <c r="AI118" s="185" t="e">
        <f t="shared" ca="1" si="109"/>
        <v>#VALUE!</v>
      </c>
      <c r="AJ118" s="185" t="e">
        <f t="shared" ca="1" si="109"/>
        <v>#VALUE!</v>
      </c>
      <c r="AK118" s="185" t="e">
        <f t="shared" ca="1" si="109"/>
        <v>#VALUE!</v>
      </c>
      <c r="AL118" s="185" t="e">
        <f t="shared" ca="1" si="109"/>
        <v>#VALUE!</v>
      </c>
      <c r="AM118" s="185" t="e">
        <f t="shared" ca="1" si="109"/>
        <v>#VALUE!</v>
      </c>
      <c r="AN118" s="185" t="e">
        <f t="shared" ca="1" si="109"/>
        <v>#VALUE!</v>
      </c>
      <c r="AO118" s="185" t="e">
        <f t="shared" ca="1" si="109"/>
        <v>#VALUE!</v>
      </c>
      <c r="AP118" s="185" t="e">
        <f t="shared" ca="1" si="111"/>
        <v>#VALUE!</v>
      </c>
    </row>
    <row r="119" spans="1:42">
      <c r="A119" s="57" t="str">
        <f>'[4]TS BYDem'!A49</f>
        <v>*</v>
      </c>
      <c r="B119" s="185" t="s">
        <v>288</v>
      </c>
      <c r="C119" s="185" t="s">
        <v>137</v>
      </c>
      <c r="D119" s="186" t="str">
        <f>'[4]TS BYDem'!D49</f>
        <v>Useful Energy Service</v>
      </c>
      <c r="E119" s="185" t="s">
        <v>137</v>
      </c>
      <c r="F119" s="185" t="s">
        <v>137</v>
      </c>
      <c r="G119" s="185" t="s">
        <v>137</v>
      </c>
      <c r="H119" s="185" t="s">
        <v>137</v>
      </c>
      <c r="I119" s="185">
        <v>0</v>
      </c>
      <c r="J119" s="185" t="str">
        <f>INDEX('[4]TS BYDem'!$J$10:$J$203,MATCH(D119,'[4]TS BYDem'!$D$10:$D$203,0))</f>
        <v/>
      </c>
      <c r="K119" s="185" t="e">
        <f t="shared" ca="1" si="110"/>
        <v>#VALUE!</v>
      </c>
      <c r="L119" s="185" t="e">
        <f t="shared" ca="1" si="110"/>
        <v>#VALUE!</v>
      </c>
      <c r="M119" s="185" t="e">
        <f t="shared" ca="1" si="110"/>
        <v>#VALUE!</v>
      </c>
      <c r="N119" s="185" t="e">
        <f t="shared" ca="1" si="110"/>
        <v>#VALUE!</v>
      </c>
      <c r="O119" s="185" t="e">
        <f t="shared" ca="1" si="110"/>
        <v>#VALUE!</v>
      </c>
      <c r="P119" s="185" t="e">
        <f t="shared" ca="1" si="110"/>
        <v>#VALUE!</v>
      </c>
      <c r="Q119" s="185" t="e">
        <f t="shared" ca="1" si="110"/>
        <v>#VALUE!</v>
      </c>
      <c r="R119" s="185" t="e">
        <f t="shared" ca="1" si="110"/>
        <v>#VALUE!</v>
      </c>
      <c r="S119" s="185" t="e">
        <f t="shared" ca="1" si="110"/>
        <v>#VALUE!</v>
      </c>
      <c r="T119" s="185" t="e">
        <f t="shared" ca="1" si="110"/>
        <v>#VALUE!</v>
      </c>
      <c r="U119" s="185" t="e">
        <f t="shared" ca="1" si="110"/>
        <v>#VALUE!</v>
      </c>
      <c r="V119" s="185" t="e">
        <f t="shared" ca="1" si="110"/>
        <v>#VALUE!</v>
      </c>
      <c r="W119" s="185" t="e">
        <f t="shared" ca="1" si="110"/>
        <v>#VALUE!</v>
      </c>
      <c r="X119" s="185" t="e">
        <f t="shared" ca="1" si="110"/>
        <v>#VALUE!</v>
      </c>
      <c r="Y119" s="185" t="e">
        <f t="shared" ca="1" si="110"/>
        <v>#VALUE!</v>
      </c>
      <c r="Z119" s="185" t="e">
        <f t="shared" ca="1" si="109"/>
        <v>#VALUE!</v>
      </c>
      <c r="AA119" s="185" t="e">
        <f t="shared" ca="1" si="109"/>
        <v>#VALUE!</v>
      </c>
      <c r="AB119" s="185" t="e">
        <f t="shared" ca="1" si="109"/>
        <v>#VALUE!</v>
      </c>
      <c r="AC119" s="185" t="e">
        <f t="shared" ca="1" si="109"/>
        <v>#VALUE!</v>
      </c>
      <c r="AD119" s="185" t="e">
        <f t="shared" ca="1" si="109"/>
        <v>#VALUE!</v>
      </c>
      <c r="AE119" s="185" t="e">
        <f t="shared" ca="1" si="109"/>
        <v>#VALUE!</v>
      </c>
      <c r="AF119" s="185" t="e">
        <f t="shared" ca="1" si="109"/>
        <v>#VALUE!</v>
      </c>
      <c r="AG119" s="185" t="e">
        <f t="shared" ca="1" si="109"/>
        <v>#VALUE!</v>
      </c>
      <c r="AH119" s="185" t="e">
        <f t="shared" ca="1" si="109"/>
        <v>#VALUE!</v>
      </c>
      <c r="AI119" s="185" t="e">
        <f t="shared" ca="1" si="109"/>
        <v>#VALUE!</v>
      </c>
      <c r="AJ119" s="185" t="e">
        <f t="shared" ca="1" si="109"/>
        <v>#VALUE!</v>
      </c>
      <c r="AK119" s="185" t="e">
        <f t="shared" ca="1" si="109"/>
        <v>#VALUE!</v>
      </c>
      <c r="AL119" s="185" t="e">
        <f t="shared" ca="1" si="109"/>
        <v>#VALUE!</v>
      </c>
      <c r="AM119" s="185" t="e">
        <f t="shared" ca="1" si="109"/>
        <v>#VALUE!</v>
      </c>
      <c r="AN119" s="185" t="e">
        <f t="shared" ca="1" si="109"/>
        <v>#VALUE!</v>
      </c>
      <c r="AO119" s="185" t="e">
        <f t="shared" ca="1" si="109"/>
        <v>#VALUE!</v>
      </c>
      <c r="AP119" s="185" t="e">
        <f t="shared" ca="1" si="111"/>
        <v>#VALUE!</v>
      </c>
    </row>
    <row r="120" spans="1:42">
      <c r="A120" s="57" t="str">
        <f>'[4]TS BYDem'!A50</f>
        <v>*</v>
      </c>
      <c r="B120" s="185" t="s">
        <v>288</v>
      </c>
      <c r="C120" s="185" t="s">
        <v>137</v>
      </c>
      <c r="D120" s="186">
        <f>'[4]TS BYDem'!D50</f>
        <v>0</v>
      </c>
      <c r="E120" s="185" t="s">
        <v>137</v>
      </c>
      <c r="F120" s="185" t="s">
        <v>137</v>
      </c>
      <c r="G120" s="185" t="s">
        <v>137</v>
      </c>
      <c r="H120" s="185" t="s">
        <v>137</v>
      </c>
      <c r="I120" s="185">
        <v>0</v>
      </c>
      <c r="J120" s="185" t="str">
        <f>INDEX('[4]TS BYDem'!$J$10:$J$203,MATCH(D120,'[4]TS BYDem'!$D$10:$D$203,0))</f>
        <v/>
      </c>
      <c r="K120" s="185" t="e">
        <f t="shared" ca="1" si="110"/>
        <v>#VALUE!</v>
      </c>
      <c r="L120" s="185" t="e">
        <f t="shared" ca="1" si="110"/>
        <v>#VALUE!</v>
      </c>
      <c r="M120" s="185" t="e">
        <f t="shared" ca="1" si="110"/>
        <v>#VALUE!</v>
      </c>
      <c r="N120" s="185" t="e">
        <f t="shared" ca="1" si="110"/>
        <v>#VALUE!</v>
      </c>
      <c r="O120" s="185" t="e">
        <f t="shared" ca="1" si="110"/>
        <v>#VALUE!</v>
      </c>
      <c r="P120" s="185" t="e">
        <f t="shared" ca="1" si="110"/>
        <v>#VALUE!</v>
      </c>
      <c r="Q120" s="185" t="e">
        <f t="shared" ca="1" si="110"/>
        <v>#VALUE!</v>
      </c>
      <c r="R120" s="185" t="e">
        <f t="shared" ca="1" si="110"/>
        <v>#VALUE!</v>
      </c>
      <c r="S120" s="185" t="e">
        <f t="shared" ca="1" si="110"/>
        <v>#VALUE!</v>
      </c>
      <c r="T120" s="185" t="e">
        <f t="shared" ca="1" si="110"/>
        <v>#VALUE!</v>
      </c>
      <c r="U120" s="185" t="e">
        <f t="shared" ca="1" si="110"/>
        <v>#VALUE!</v>
      </c>
      <c r="V120" s="185" t="e">
        <f t="shared" ca="1" si="110"/>
        <v>#VALUE!</v>
      </c>
      <c r="W120" s="185" t="e">
        <f t="shared" ca="1" si="110"/>
        <v>#VALUE!</v>
      </c>
      <c r="X120" s="185" t="e">
        <f t="shared" ca="1" si="110"/>
        <v>#VALUE!</v>
      </c>
      <c r="Y120" s="185" t="e">
        <f t="shared" ca="1" si="110"/>
        <v>#VALUE!</v>
      </c>
      <c r="Z120" s="185" t="e">
        <f t="shared" ca="1" si="109"/>
        <v>#VALUE!</v>
      </c>
      <c r="AA120" s="185" t="e">
        <f t="shared" ca="1" si="109"/>
        <v>#VALUE!</v>
      </c>
      <c r="AB120" s="185" t="e">
        <f t="shared" ca="1" si="109"/>
        <v>#VALUE!</v>
      </c>
      <c r="AC120" s="185" t="e">
        <f t="shared" ca="1" si="109"/>
        <v>#VALUE!</v>
      </c>
      <c r="AD120" s="185" t="e">
        <f t="shared" ca="1" si="109"/>
        <v>#VALUE!</v>
      </c>
      <c r="AE120" s="185" t="e">
        <f t="shared" ca="1" si="109"/>
        <v>#VALUE!</v>
      </c>
      <c r="AF120" s="185" t="e">
        <f t="shared" ca="1" si="109"/>
        <v>#VALUE!</v>
      </c>
      <c r="AG120" s="185" t="e">
        <f t="shared" ca="1" si="109"/>
        <v>#VALUE!</v>
      </c>
      <c r="AH120" s="185" t="e">
        <f t="shared" ca="1" si="109"/>
        <v>#VALUE!</v>
      </c>
      <c r="AI120" s="185" t="e">
        <f t="shared" ca="1" si="109"/>
        <v>#VALUE!</v>
      </c>
      <c r="AJ120" s="185" t="e">
        <f t="shared" ca="1" si="109"/>
        <v>#VALUE!</v>
      </c>
      <c r="AK120" s="185" t="e">
        <f t="shared" ca="1" si="109"/>
        <v>#VALUE!</v>
      </c>
      <c r="AL120" s="185" t="e">
        <f t="shared" ca="1" si="109"/>
        <v>#VALUE!</v>
      </c>
      <c r="AM120" s="185" t="e">
        <f t="shared" ca="1" si="109"/>
        <v>#VALUE!</v>
      </c>
      <c r="AN120" s="185" t="e">
        <f t="shared" ca="1" si="109"/>
        <v>#VALUE!</v>
      </c>
      <c r="AO120" s="185" t="e">
        <f t="shared" ca="1" si="109"/>
        <v>#VALUE!</v>
      </c>
      <c r="AP120" s="185" t="e">
        <f t="shared" ca="1" si="111"/>
        <v>#VALUE!</v>
      </c>
    </row>
    <row r="121" spans="1:42" s="5" customFormat="1">
      <c r="A121" s="57" t="str">
        <f>'[4]TS BYDem'!A51</f>
        <v>*</v>
      </c>
      <c r="B121" s="5">
        <f>B100+2</f>
        <v>5</v>
      </c>
      <c r="C121" s="3" t="str">
        <f ca="1">OFFSET($C$9,$B121,0)</f>
        <v>Iron &amp; Steel</v>
      </c>
      <c r="D121" s="3" t="str">
        <f ca="1">OFFSET($B$9,$B121,0)</f>
        <v>IS</v>
      </c>
      <c r="J121" s="5">
        <f t="shared" ref="J121:AA121" ca="1" si="112">SUMIF($B$10:$B$25,$D121,J$10:J$25)*SUMIF($B$10:$B$25,$D121,J$47:J$62)</f>
        <v>117.12281075206418</v>
      </c>
      <c r="K121" s="5">
        <f t="shared" ca="1" si="112"/>
        <v>119.07275947417872</v>
      </c>
      <c r="L121" s="5">
        <f t="shared" ca="1" si="112"/>
        <v>120.12173328694826</v>
      </c>
      <c r="M121" s="5">
        <f t="shared" ca="1" si="112"/>
        <v>120.67779367214723</v>
      </c>
      <c r="N121" s="5">
        <f t="shared" ca="1" si="112"/>
        <v>119.95882677975034</v>
      </c>
      <c r="O121" s="5">
        <f t="shared" ca="1" si="112"/>
        <v>120.88915701956363</v>
      </c>
      <c r="P121" s="5">
        <f t="shared" ca="1" si="112"/>
        <v>121.14044942310186</v>
      </c>
      <c r="Q121" s="5">
        <f t="shared" ca="1" si="112"/>
        <v>118.31800019705035</v>
      </c>
      <c r="R121" s="5">
        <f t="shared" ca="1" si="112"/>
        <v>107.44112247545156</v>
      </c>
      <c r="S121" s="5">
        <f t="shared" ca="1" si="112"/>
        <v>109.25810993430794</v>
      </c>
      <c r="T121" s="5">
        <f t="shared" ca="1" si="112"/>
        <v>109.85365739646686</v>
      </c>
      <c r="U121" s="5">
        <f t="shared" ca="1" si="112"/>
        <v>111.50551421630099</v>
      </c>
      <c r="V121" s="5">
        <f t="shared" ca="1" si="112"/>
        <v>113.60039926689363</v>
      </c>
      <c r="W121" s="5">
        <f t="shared" ca="1" si="112"/>
        <v>116.4030653016424</v>
      </c>
      <c r="X121" s="5">
        <f t="shared" ca="1" si="112"/>
        <v>120.02703815492215</v>
      </c>
      <c r="Y121" s="5">
        <f t="shared" ca="1" si="112"/>
        <v>123.18463652847295</v>
      </c>
      <c r="Z121" s="5">
        <f t="shared" ca="1" si="112"/>
        <v>129.89357852607372</v>
      </c>
      <c r="AA121" s="5">
        <f t="shared" ca="1" si="112"/>
        <v>134.24449765461446</v>
      </c>
      <c r="AB121" s="5">
        <f ca="1">SUMIF($B$10:$B$25,$D121,AB$10:AB$25)*SUMIF($B$10:$B$25,$D121,AB$46:AB$62)</f>
        <v>137.18299799624225</v>
      </c>
      <c r="AC121" s="5">
        <f t="shared" ref="AC121:AP121" ca="1" si="113">SUMIF($B$10:$B$25,$D121,AC$10:AC$25)*SUMIF($B$10:$B$25,$D121,AC$47:AC$62)</f>
        <v>139.82750138692586</v>
      </c>
      <c r="AD121" s="5">
        <f t="shared" ca="1" si="113"/>
        <v>142.75351279237003</v>
      </c>
      <c r="AE121" s="5">
        <f t="shared" ca="1" si="113"/>
        <v>146.44490096549731</v>
      </c>
      <c r="AF121" s="5">
        <f t="shared" ca="1" si="113"/>
        <v>150.82196993511849</v>
      </c>
      <c r="AG121" s="5">
        <f t="shared" ca="1" si="113"/>
        <v>160.95960202419013</v>
      </c>
      <c r="AH121" s="5">
        <f t="shared" ca="1" si="113"/>
        <v>170.12270783624274</v>
      </c>
      <c r="AI121" s="5">
        <f t="shared" ca="1" si="113"/>
        <v>174.53563845501969</v>
      </c>
      <c r="AJ121" s="5">
        <f t="shared" ca="1" si="113"/>
        <v>179.9471545256539</v>
      </c>
      <c r="AK121" s="5">
        <f t="shared" ca="1" si="113"/>
        <v>185.08006216179297</v>
      </c>
      <c r="AL121" s="5">
        <f t="shared" ca="1" si="113"/>
        <v>191.83508460145327</v>
      </c>
      <c r="AM121" s="5">
        <f t="shared" ca="1" si="113"/>
        <v>207.21036296870062</v>
      </c>
      <c r="AN121" s="5">
        <f t="shared" ca="1" si="113"/>
        <v>225.69573456542935</v>
      </c>
      <c r="AO121" s="5">
        <f t="shared" ca="1" si="113"/>
        <v>259.03803565782528</v>
      </c>
      <c r="AP121" s="5">
        <f t="shared" ca="1" si="113"/>
        <v>292.89868562180072</v>
      </c>
    </row>
    <row r="122" spans="1:42">
      <c r="A122" s="57" t="str">
        <f>'[4]TS BYDem'!A52</f>
        <v>*</v>
      </c>
      <c r="B122" s="185" t="s">
        <v>288</v>
      </c>
      <c r="C122" s="185" t="s">
        <v>137</v>
      </c>
      <c r="D122" s="186" t="str">
        <f>'[4]TS BYDem'!D52</f>
        <v>IISK</v>
      </c>
      <c r="E122" s="185" t="s">
        <v>137</v>
      </c>
      <c r="F122" s="185" t="s">
        <v>137</v>
      </c>
      <c r="G122" s="185" t="s">
        <v>137</v>
      </c>
      <c r="H122" s="185" t="s">
        <v>137</v>
      </c>
      <c r="I122" s="185">
        <v>0</v>
      </c>
      <c r="J122" s="185" t="str">
        <f>INDEX('[4]TS BYDem'!$J$10:$J$203,MATCH(D122,'[4]TS BYDem'!$D$10:$D$203,0))</f>
        <v/>
      </c>
      <c r="K122" s="185" t="e">
        <f t="shared" ref="K122:Z137" ca="1" si="114">K$121/J$121*J122</f>
        <v>#VALUE!</v>
      </c>
      <c r="L122" s="185" t="e">
        <f t="shared" ca="1" si="114"/>
        <v>#VALUE!</v>
      </c>
      <c r="M122" s="185" t="e">
        <f t="shared" ca="1" si="114"/>
        <v>#VALUE!</v>
      </c>
      <c r="N122" s="185" t="e">
        <f t="shared" ca="1" si="114"/>
        <v>#VALUE!</v>
      </c>
      <c r="O122" s="185" t="e">
        <f t="shared" ca="1" si="114"/>
        <v>#VALUE!</v>
      </c>
      <c r="P122" s="185" t="e">
        <f t="shared" ca="1" si="114"/>
        <v>#VALUE!</v>
      </c>
      <c r="Q122" s="185" t="e">
        <f t="shared" ca="1" si="114"/>
        <v>#VALUE!</v>
      </c>
      <c r="R122" s="185" t="e">
        <f t="shared" ca="1" si="114"/>
        <v>#VALUE!</v>
      </c>
      <c r="S122" s="185" t="e">
        <f t="shared" ca="1" si="114"/>
        <v>#VALUE!</v>
      </c>
      <c r="T122" s="185" t="e">
        <f t="shared" ca="1" si="114"/>
        <v>#VALUE!</v>
      </c>
      <c r="U122" s="185" t="e">
        <f t="shared" ca="1" si="114"/>
        <v>#VALUE!</v>
      </c>
      <c r="V122" s="185" t="e">
        <f t="shared" ca="1" si="114"/>
        <v>#VALUE!</v>
      </c>
      <c r="W122" s="185" t="e">
        <f t="shared" ca="1" si="114"/>
        <v>#VALUE!</v>
      </c>
      <c r="X122" s="185" t="e">
        <f t="shared" ca="1" si="114"/>
        <v>#VALUE!</v>
      </c>
      <c r="Y122" s="185" t="e">
        <f t="shared" ca="1" si="114"/>
        <v>#VALUE!</v>
      </c>
      <c r="Z122" s="185" t="e">
        <f t="shared" ca="1" si="114"/>
        <v>#VALUE!</v>
      </c>
      <c r="AA122" s="185" t="e">
        <f t="shared" ref="AA122:AP137" ca="1" si="115">AA$121/Z$121*Z122</f>
        <v>#VALUE!</v>
      </c>
      <c r="AB122" s="185" t="e">
        <f t="shared" ca="1" si="115"/>
        <v>#VALUE!</v>
      </c>
      <c r="AC122" s="185" t="e">
        <f t="shared" ca="1" si="115"/>
        <v>#VALUE!</v>
      </c>
      <c r="AD122" s="185" t="e">
        <f t="shared" ca="1" si="115"/>
        <v>#VALUE!</v>
      </c>
      <c r="AE122" s="185" t="e">
        <f t="shared" ca="1" si="115"/>
        <v>#VALUE!</v>
      </c>
      <c r="AF122" s="185" t="e">
        <f t="shared" ca="1" si="115"/>
        <v>#VALUE!</v>
      </c>
      <c r="AG122" s="185" t="e">
        <f t="shared" ca="1" si="115"/>
        <v>#VALUE!</v>
      </c>
      <c r="AH122" s="185" t="e">
        <f t="shared" ca="1" si="115"/>
        <v>#VALUE!</v>
      </c>
      <c r="AI122" s="185" t="e">
        <f t="shared" ca="1" si="115"/>
        <v>#VALUE!</v>
      </c>
      <c r="AJ122" s="185" t="e">
        <f t="shared" ca="1" si="115"/>
        <v>#VALUE!</v>
      </c>
      <c r="AK122" s="185" t="e">
        <f t="shared" ca="1" si="115"/>
        <v>#VALUE!</v>
      </c>
      <c r="AL122" s="185" t="e">
        <f t="shared" ca="1" si="115"/>
        <v>#VALUE!</v>
      </c>
      <c r="AM122" s="185" t="e">
        <f t="shared" ca="1" si="115"/>
        <v>#VALUE!</v>
      </c>
      <c r="AN122" s="185" t="e">
        <f t="shared" ca="1" si="115"/>
        <v>#VALUE!</v>
      </c>
      <c r="AO122" s="185" t="e">
        <f t="shared" ca="1" si="115"/>
        <v>#VALUE!</v>
      </c>
      <c r="AP122" s="185" t="e">
        <f t="shared" ca="1" si="115"/>
        <v>#VALUE!</v>
      </c>
    </row>
    <row r="123" spans="1:42">
      <c r="A123" s="57" t="str">
        <f>'[4]TS BYDem'!A53</f>
        <v>*</v>
      </c>
      <c r="B123" s="185" t="s">
        <v>288</v>
      </c>
      <c r="C123" s="185" t="s">
        <v>137</v>
      </c>
      <c r="D123" s="186" t="str">
        <f>'[4]TS BYDem'!D53</f>
        <v>IISA</v>
      </c>
      <c r="E123" s="185" t="s">
        <v>137</v>
      </c>
      <c r="F123" s="185" t="s">
        <v>137</v>
      </c>
      <c r="G123" s="185" t="s">
        <v>137</v>
      </c>
      <c r="H123" s="185" t="s">
        <v>137</v>
      </c>
      <c r="I123" s="185">
        <v>0</v>
      </c>
      <c r="J123" s="185" t="str">
        <f>INDEX('[4]TS BYDem'!$J$10:$J$203,MATCH(D123,'[4]TS BYDem'!$D$10:$D$203,0))</f>
        <v/>
      </c>
      <c r="K123" s="185" t="e">
        <f t="shared" ca="1" si="114"/>
        <v>#VALUE!</v>
      </c>
      <c r="L123" s="185" t="e">
        <f t="shared" ca="1" si="114"/>
        <v>#VALUE!</v>
      </c>
      <c r="M123" s="185" t="e">
        <f t="shared" ca="1" si="114"/>
        <v>#VALUE!</v>
      </c>
      <c r="N123" s="185" t="e">
        <f t="shared" ca="1" si="114"/>
        <v>#VALUE!</v>
      </c>
      <c r="O123" s="185" t="e">
        <f t="shared" ca="1" si="114"/>
        <v>#VALUE!</v>
      </c>
      <c r="P123" s="185" t="e">
        <f t="shared" ca="1" si="114"/>
        <v>#VALUE!</v>
      </c>
      <c r="Q123" s="185" t="e">
        <f t="shared" ca="1" si="114"/>
        <v>#VALUE!</v>
      </c>
      <c r="R123" s="185" t="e">
        <f t="shared" ca="1" si="114"/>
        <v>#VALUE!</v>
      </c>
      <c r="S123" s="185" t="e">
        <f t="shared" ca="1" si="114"/>
        <v>#VALUE!</v>
      </c>
      <c r="T123" s="185" t="e">
        <f t="shared" ca="1" si="114"/>
        <v>#VALUE!</v>
      </c>
      <c r="U123" s="185" t="e">
        <f t="shared" ca="1" si="114"/>
        <v>#VALUE!</v>
      </c>
      <c r="V123" s="185" t="e">
        <f t="shared" ca="1" si="114"/>
        <v>#VALUE!</v>
      </c>
      <c r="W123" s="185" t="e">
        <f t="shared" ca="1" si="114"/>
        <v>#VALUE!</v>
      </c>
      <c r="X123" s="185" t="e">
        <f t="shared" ca="1" si="114"/>
        <v>#VALUE!</v>
      </c>
      <c r="Y123" s="185" t="e">
        <f t="shared" ca="1" si="114"/>
        <v>#VALUE!</v>
      </c>
      <c r="Z123" s="185" t="e">
        <f t="shared" ca="1" si="114"/>
        <v>#VALUE!</v>
      </c>
      <c r="AA123" s="185" t="e">
        <f t="shared" ca="1" si="115"/>
        <v>#VALUE!</v>
      </c>
      <c r="AB123" s="185" t="e">
        <f t="shared" ca="1" si="115"/>
        <v>#VALUE!</v>
      </c>
      <c r="AC123" s="185" t="e">
        <f t="shared" ca="1" si="115"/>
        <v>#VALUE!</v>
      </c>
      <c r="AD123" s="185" t="e">
        <f t="shared" ca="1" si="115"/>
        <v>#VALUE!</v>
      </c>
      <c r="AE123" s="185" t="e">
        <f t="shared" ca="1" si="115"/>
        <v>#VALUE!</v>
      </c>
      <c r="AF123" s="185" t="e">
        <f t="shared" ca="1" si="115"/>
        <v>#VALUE!</v>
      </c>
      <c r="AG123" s="185" t="e">
        <f t="shared" ca="1" si="115"/>
        <v>#VALUE!</v>
      </c>
      <c r="AH123" s="185" t="e">
        <f t="shared" ca="1" si="115"/>
        <v>#VALUE!</v>
      </c>
      <c r="AI123" s="185" t="e">
        <f t="shared" ca="1" si="115"/>
        <v>#VALUE!</v>
      </c>
      <c r="AJ123" s="185" t="e">
        <f t="shared" ca="1" si="115"/>
        <v>#VALUE!</v>
      </c>
      <c r="AK123" s="185" t="e">
        <f t="shared" ca="1" si="115"/>
        <v>#VALUE!</v>
      </c>
      <c r="AL123" s="185" t="e">
        <f t="shared" ca="1" si="115"/>
        <v>#VALUE!</v>
      </c>
      <c r="AM123" s="185" t="e">
        <f t="shared" ca="1" si="115"/>
        <v>#VALUE!</v>
      </c>
      <c r="AN123" s="185" t="e">
        <f t="shared" ca="1" si="115"/>
        <v>#VALUE!</v>
      </c>
      <c r="AO123" s="185" t="e">
        <f t="shared" ca="1" si="115"/>
        <v>#VALUE!</v>
      </c>
      <c r="AP123" s="185" t="e">
        <f t="shared" ca="1" si="115"/>
        <v>#VALUE!</v>
      </c>
    </row>
    <row r="124" spans="1:42">
      <c r="A124" s="57" t="str">
        <f>'[4]TS BYDem'!A54</f>
        <v>*</v>
      </c>
      <c r="B124" s="185" t="s">
        <v>288</v>
      </c>
      <c r="C124" s="185" t="s">
        <v>137</v>
      </c>
      <c r="D124" s="186" t="str">
        <f>'[4]TS BYDem'!D54</f>
        <v>IISL</v>
      </c>
      <c r="E124" s="185" t="s">
        <v>137</v>
      </c>
      <c r="F124" s="185" t="s">
        <v>137</v>
      </c>
      <c r="G124" s="185" t="s">
        <v>137</v>
      </c>
      <c r="H124" s="185" t="s">
        <v>137</v>
      </c>
      <c r="I124" s="185">
        <v>0</v>
      </c>
      <c r="J124" s="185" t="str">
        <f>INDEX('[4]TS BYDem'!$J$10:$J$203,MATCH(D124,'[4]TS BYDem'!$D$10:$D$203,0))</f>
        <v/>
      </c>
      <c r="K124" s="185" t="e">
        <f t="shared" ca="1" si="114"/>
        <v>#VALUE!</v>
      </c>
      <c r="L124" s="185" t="e">
        <f t="shared" ca="1" si="114"/>
        <v>#VALUE!</v>
      </c>
      <c r="M124" s="185" t="e">
        <f t="shared" ca="1" si="114"/>
        <v>#VALUE!</v>
      </c>
      <c r="N124" s="185" t="e">
        <f t="shared" ca="1" si="114"/>
        <v>#VALUE!</v>
      </c>
      <c r="O124" s="185" t="e">
        <f t="shared" ca="1" si="114"/>
        <v>#VALUE!</v>
      </c>
      <c r="P124" s="185" t="e">
        <f t="shared" ca="1" si="114"/>
        <v>#VALUE!</v>
      </c>
      <c r="Q124" s="185" t="e">
        <f t="shared" ca="1" si="114"/>
        <v>#VALUE!</v>
      </c>
      <c r="R124" s="185" t="e">
        <f t="shared" ca="1" si="114"/>
        <v>#VALUE!</v>
      </c>
      <c r="S124" s="185" t="e">
        <f t="shared" ca="1" si="114"/>
        <v>#VALUE!</v>
      </c>
      <c r="T124" s="185" t="e">
        <f t="shared" ca="1" si="114"/>
        <v>#VALUE!</v>
      </c>
      <c r="U124" s="185" t="e">
        <f t="shared" ca="1" si="114"/>
        <v>#VALUE!</v>
      </c>
      <c r="V124" s="185" t="e">
        <f t="shared" ca="1" si="114"/>
        <v>#VALUE!</v>
      </c>
      <c r="W124" s="185" t="e">
        <f t="shared" ca="1" si="114"/>
        <v>#VALUE!</v>
      </c>
      <c r="X124" s="185" t="e">
        <f t="shared" ca="1" si="114"/>
        <v>#VALUE!</v>
      </c>
      <c r="Y124" s="185" t="e">
        <f t="shared" ca="1" si="114"/>
        <v>#VALUE!</v>
      </c>
      <c r="Z124" s="185" t="e">
        <f t="shared" ca="1" si="114"/>
        <v>#VALUE!</v>
      </c>
      <c r="AA124" s="185" t="e">
        <f t="shared" ca="1" si="115"/>
        <v>#VALUE!</v>
      </c>
      <c r="AB124" s="185" t="e">
        <f t="shared" ca="1" si="115"/>
        <v>#VALUE!</v>
      </c>
      <c r="AC124" s="185" t="e">
        <f t="shared" ca="1" si="115"/>
        <v>#VALUE!</v>
      </c>
      <c r="AD124" s="185" t="e">
        <f t="shared" ca="1" si="115"/>
        <v>#VALUE!</v>
      </c>
      <c r="AE124" s="185" t="e">
        <f t="shared" ca="1" si="115"/>
        <v>#VALUE!</v>
      </c>
      <c r="AF124" s="185" t="e">
        <f t="shared" ca="1" si="115"/>
        <v>#VALUE!</v>
      </c>
      <c r="AG124" s="185" t="e">
        <f t="shared" ca="1" si="115"/>
        <v>#VALUE!</v>
      </c>
      <c r="AH124" s="185" t="e">
        <f t="shared" ca="1" si="115"/>
        <v>#VALUE!</v>
      </c>
      <c r="AI124" s="185" t="e">
        <f t="shared" ca="1" si="115"/>
        <v>#VALUE!</v>
      </c>
      <c r="AJ124" s="185" t="e">
        <f t="shared" ca="1" si="115"/>
        <v>#VALUE!</v>
      </c>
      <c r="AK124" s="185" t="e">
        <f t="shared" ca="1" si="115"/>
        <v>#VALUE!</v>
      </c>
      <c r="AL124" s="185" t="e">
        <f t="shared" ca="1" si="115"/>
        <v>#VALUE!</v>
      </c>
      <c r="AM124" s="185" t="e">
        <f t="shared" ca="1" si="115"/>
        <v>#VALUE!</v>
      </c>
      <c r="AN124" s="185" t="e">
        <f t="shared" ca="1" si="115"/>
        <v>#VALUE!</v>
      </c>
      <c r="AO124" s="185" t="e">
        <f t="shared" ca="1" si="115"/>
        <v>#VALUE!</v>
      </c>
      <c r="AP124" s="185" t="e">
        <f t="shared" ca="1" si="115"/>
        <v>#VALUE!</v>
      </c>
    </row>
    <row r="125" spans="1:42">
      <c r="A125" s="57" t="str">
        <f>'[4]TS BYDem'!A55</f>
        <v>*</v>
      </c>
      <c r="B125" s="185" t="s">
        <v>288</v>
      </c>
      <c r="C125" s="185" t="s">
        <v>137</v>
      </c>
      <c r="D125" s="186" t="str">
        <f>'[4]TS BYDem'!D55</f>
        <v>IISC</v>
      </c>
      <c r="E125" s="185" t="s">
        <v>137</v>
      </c>
      <c r="F125" s="185" t="s">
        <v>137</v>
      </c>
      <c r="G125" s="185" t="s">
        <v>137</v>
      </c>
      <c r="H125" s="185" t="s">
        <v>137</v>
      </c>
      <c r="I125" s="185">
        <v>0</v>
      </c>
      <c r="J125" s="185" t="str">
        <f>INDEX('[4]TS BYDem'!$J$10:$J$203,MATCH(D125,'[4]TS BYDem'!$D$10:$D$203,0))</f>
        <v/>
      </c>
      <c r="K125" s="185" t="e">
        <f t="shared" ca="1" si="114"/>
        <v>#VALUE!</v>
      </c>
      <c r="L125" s="185" t="e">
        <f t="shared" ca="1" si="114"/>
        <v>#VALUE!</v>
      </c>
      <c r="M125" s="185" t="e">
        <f t="shared" ca="1" si="114"/>
        <v>#VALUE!</v>
      </c>
      <c r="N125" s="185" t="e">
        <f t="shared" ca="1" si="114"/>
        <v>#VALUE!</v>
      </c>
      <c r="O125" s="185" t="e">
        <f t="shared" ca="1" si="114"/>
        <v>#VALUE!</v>
      </c>
      <c r="P125" s="185" t="e">
        <f t="shared" ca="1" si="114"/>
        <v>#VALUE!</v>
      </c>
      <c r="Q125" s="185" t="e">
        <f t="shared" ca="1" si="114"/>
        <v>#VALUE!</v>
      </c>
      <c r="R125" s="185" t="e">
        <f t="shared" ca="1" si="114"/>
        <v>#VALUE!</v>
      </c>
      <c r="S125" s="185" t="e">
        <f t="shared" ca="1" si="114"/>
        <v>#VALUE!</v>
      </c>
      <c r="T125" s="185" t="e">
        <f t="shared" ca="1" si="114"/>
        <v>#VALUE!</v>
      </c>
      <c r="U125" s="185" t="e">
        <f t="shared" ca="1" si="114"/>
        <v>#VALUE!</v>
      </c>
      <c r="V125" s="185" t="e">
        <f t="shared" ca="1" si="114"/>
        <v>#VALUE!</v>
      </c>
      <c r="W125" s="185" t="e">
        <f t="shared" ca="1" si="114"/>
        <v>#VALUE!</v>
      </c>
      <c r="X125" s="185" t="e">
        <f t="shared" ca="1" si="114"/>
        <v>#VALUE!</v>
      </c>
      <c r="Y125" s="185" t="e">
        <f t="shared" ca="1" si="114"/>
        <v>#VALUE!</v>
      </c>
      <c r="Z125" s="185" t="e">
        <f t="shared" ca="1" si="114"/>
        <v>#VALUE!</v>
      </c>
      <c r="AA125" s="185" t="e">
        <f t="shared" ca="1" si="115"/>
        <v>#VALUE!</v>
      </c>
      <c r="AB125" s="185" t="e">
        <f t="shared" ca="1" si="115"/>
        <v>#VALUE!</v>
      </c>
      <c r="AC125" s="185" t="e">
        <f t="shared" ca="1" si="115"/>
        <v>#VALUE!</v>
      </c>
      <c r="AD125" s="185" t="e">
        <f t="shared" ca="1" si="115"/>
        <v>#VALUE!</v>
      </c>
      <c r="AE125" s="185" t="e">
        <f t="shared" ca="1" si="115"/>
        <v>#VALUE!</v>
      </c>
      <c r="AF125" s="185" t="e">
        <f t="shared" ca="1" si="115"/>
        <v>#VALUE!</v>
      </c>
      <c r="AG125" s="185" t="e">
        <f t="shared" ca="1" si="115"/>
        <v>#VALUE!</v>
      </c>
      <c r="AH125" s="185" t="e">
        <f t="shared" ca="1" si="115"/>
        <v>#VALUE!</v>
      </c>
      <c r="AI125" s="185" t="e">
        <f t="shared" ca="1" si="115"/>
        <v>#VALUE!</v>
      </c>
      <c r="AJ125" s="185" t="e">
        <f t="shared" ca="1" si="115"/>
        <v>#VALUE!</v>
      </c>
      <c r="AK125" s="185" t="e">
        <f t="shared" ca="1" si="115"/>
        <v>#VALUE!</v>
      </c>
      <c r="AL125" s="185" t="e">
        <f t="shared" ca="1" si="115"/>
        <v>#VALUE!</v>
      </c>
      <c r="AM125" s="185" t="e">
        <f t="shared" ca="1" si="115"/>
        <v>#VALUE!</v>
      </c>
      <c r="AN125" s="185" t="e">
        <f t="shared" ca="1" si="115"/>
        <v>#VALUE!</v>
      </c>
      <c r="AO125" s="185" t="e">
        <f t="shared" ca="1" si="115"/>
        <v>#VALUE!</v>
      </c>
      <c r="AP125" s="185" t="e">
        <f t="shared" ca="1" si="115"/>
        <v>#VALUE!</v>
      </c>
    </row>
    <row r="126" spans="1:42">
      <c r="A126" s="57" t="str">
        <f>'[4]TS BYDem'!A56</f>
        <v>*</v>
      </c>
      <c r="B126" s="185" t="s">
        <v>288</v>
      </c>
      <c r="C126" s="185" t="s">
        <v>137</v>
      </c>
      <c r="D126" s="186" t="str">
        <f>'[4]TS BYDem'!D56</f>
        <v>IISH</v>
      </c>
      <c r="E126" s="185" t="s">
        <v>137</v>
      </c>
      <c r="F126" s="185" t="s">
        <v>137</v>
      </c>
      <c r="G126" s="185" t="s">
        <v>137</v>
      </c>
      <c r="H126" s="185" t="s">
        <v>137</v>
      </c>
      <c r="I126" s="185">
        <v>0</v>
      </c>
      <c r="J126" s="185" t="str">
        <f>INDEX('[4]TS BYDem'!$J$10:$J$203,MATCH(D126,'[4]TS BYDem'!$D$10:$D$203,0))</f>
        <v/>
      </c>
      <c r="K126" s="185" t="e">
        <f t="shared" ca="1" si="114"/>
        <v>#VALUE!</v>
      </c>
      <c r="L126" s="185" t="e">
        <f t="shared" ca="1" si="114"/>
        <v>#VALUE!</v>
      </c>
      <c r="M126" s="185" t="e">
        <f t="shared" ca="1" si="114"/>
        <v>#VALUE!</v>
      </c>
      <c r="N126" s="185" t="e">
        <f t="shared" ca="1" si="114"/>
        <v>#VALUE!</v>
      </c>
      <c r="O126" s="185" t="e">
        <f t="shared" ca="1" si="114"/>
        <v>#VALUE!</v>
      </c>
      <c r="P126" s="185" t="e">
        <f t="shared" ca="1" si="114"/>
        <v>#VALUE!</v>
      </c>
      <c r="Q126" s="185" t="e">
        <f t="shared" ca="1" si="114"/>
        <v>#VALUE!</v>
      </c>
      <c r="R126" s="185" t="e">
        <f t="shared" ca="1" si="114"/>
        <v>#VALUE!</v>
      </c>
      <c r="S126" s="185" t="e">
        <f t="shared" ca="1" si="114"/>
        <v>#VALUE!</v>
      </c>
      <c r="T126" s="185" t="e">
        <f t="shared" ca="1" si="114"/>
        <v>#VALUE!</v>
      </c>
      <c r="U126" s="185" t="e">
        <f t="shared" ca="1" si="114"/>
        <v>#VALUE!</v>
      </c>
      <c r="V126" s="185" t="e">
        <f t="shared" ca="1" si="114"/>
        <v>#VALUE!</v>
      </c>
      <c r="W126" s="185" t="e">
        <f t="shared" ca="1" si="114"/>
        <v>#VALUE!</v>
      </c>
      <c r="X126" s="185" t="e">
        <f t="shared" ca="1" si="114"/>
        <v>#VALUE!</v>
      </c>
      <c r="Y126" s="185" t="e">
        <f t="shared" ca="1" si="114"/>
        <v>#VALUE!</v>
      </c>
      <c r="Z126" s="185" t="e">
        <f t="shared" ca="1" si="114"/>
        <v>#VALUE!</v>
      </c>
      <c r="AA126" s="185" t="e">
        <f t="shared" ca="1" si="115"/>
        <v>#VALUE!</v>
      </c>
      <c r="AB126" s="185" t="e">
        <f t="shared" ca="1" si="115"/>
        <v>#VALUE!</v>
      </c>
      <c r="AC126" s="185" t="e">
        <f t="shared" ca="1" si="115"/>
        <v>#VALUE!</v>
      </c>
      <c r="AD126" s="185" t="e">
        <f t="shared" ca="1" si="115"/>
        <v>#VALUE!</v>
      </c>
      <c r="AE126" s="185" t="e">
        <f t="shared" ca="1" si="115"/>
        <v>#VALUE!</v>
      </c>
      <c r="AF126" s="185" t="e">
        <f t="shared" ca="1" si="115"/>
        <v>#VALUE!</v>
      </c>
      <c r="AG126" s="185" t="e">
        <f t="shared" ca="1" si="115"/>
        <v>#VALUE!</v>
      </c>
      <c r="AH126" s="185" t="e">
        <f t="shared" ca="1" si="115"/>
        <v>#VALUE!</v>
      </c>
      <c r="AI126" s="185" t="e">
        <f t="shared" ca="1" si="115"/>
        <v>#VALUE!</v>
      </c>
      <c r="AJ126" s="185" t="e">
        <f t="shared" ca="1" si="115"/>
        <v>#VALUE!</v>
      </c>
      <c r="AK126" s="185" t="e">
        <f t="shared" ca="1" si="115"/>
        <v>#VALUE!</v>
      </c>
      <c r="AL126" s="185" t="e">
        <f t="shared" ca="1" si="115"/>
        <v>#VALUE!</v>
      </c>
      <c r="AM126" s="185" t="e">
        <f t="shared" ca="1" si="115"/>
        <v>#VALUE!</v>
      </c>
      <c r="AN126" s="185" t="e">
        <f t="shared" ca="1" si="115"/>
        <v>#VALUE!</v>
      </c>
      <c r="AO126" s="185" t="e">
        <f t="shared" ca="1" si="115"/>
        <v>#VALUE!</v>
      </c>
      <c r="AP126" s="185" t="e">
        <f t="shared" ca="1" si="115"/>
        <v>#VALUE!</v>
      </c>
    </row>
    <row r="127" spans="1:42">
      <c r="A127" s="57" t="str">
        <f>'[4]TS BYDem'!A57</f>
        <v>*</v>
      </c>
      <c r="B127" s="185" t="s">
        <v>288</v>
      </c>
      <c r="C127" s="185" t="s">
        <v>137</v>
      </c>
      <c r="D127" s="186" t="str">
        <f>'[4]TS BYDem'!D57</f>
        <v>IISP</v>
      </c>
      <c r="E127" s="185" t="s">
        <v>137</v>
      </c>
      <c r="F127" s="185" t="s">
        <v>137</v>
      </c>
      <c r="G127" s="185" t="s">
        <v>137</v>
      </c>
      <c r="H127" s="185" t="s">
        <v>137</v>
      </c>
      <c r="I127" s="185">
        <v>0</v>
      </c>
      <c r="J127" s="185" t="str">
        <f>INDEX('[4]TS BYDem'!$J$10:$J$203,MATCH(D127,'[4]TS BYDem'!$D$10:$D$203,0))</f>
        <v/>
      </c>
      <c r="K127" s="185" t="e">
        <f t="shared" ca="1" si="114"/>
        <v>#VALUE!</v>
      </c>
      <c r="L127" s="185" t="e">
        <f t="shared" ca="1" si="114"/>
        <v>#VALUE!</v>
      </c>
      <c r="M127" s="185" t="e">
        <f t="shared" ca="1" si="114"/>
        <v>#VALUE!</v>
      </c>
      <c r="N127" s="185" t="e">
        <f t="shared" ca="1" si="114"/>
        <v>#VALUE!</v>
      </c>
      <c r="O127" s="185" t="e">
        <f t="shared" ca="1" si="114"/>
        <v>#VALUE!</v>
      </c>
      <c r="P127" s="185" t="e">
        <f t="shared" ca="1" si="114"/>
        <v>#VALUE!</v>
      </c>
      <c r="Q127" s="185" t="e">
        <f t="shared" ca="1" si="114"/>
        <v>#VALUE!</v>
      </c>
      <c r="R127" s="185" t="e">
        <f t="shared" ca="1" si="114"/>
        <v>#VALUE!</v>
      </c>
      <c r="S127" s="185" t="e">
        <f t="shared" ca="1" si="114"/>
        <v>#VALUE!</v>
      </c>
      <c r="T127" s="185" t="e">
        <f t="shared" ca="1" si="114"/>
        <v>#VALUE!</v>
      </c>
      <c r="U127" s="185" t="e">
        <f t="shared" ca="1" si="114"/>
        <v>#VALUE!</v>
      </c>
      <c r="V127" s="185" t="e">
        <f t="shared" ca="1" si="114"/>
        <v>#VALUE!</v>
      </c>
      <c r="W127" s="185" t="e">
        <f t="shared" ca="1" si="114"/>
        <v>#VALUE!</v>
      </c>
      <c r="X127" s="185" t="e">
        <f t="shared" ca="1" si="114"/>
        <v>#VALUE!</v>
      </c>
      <c r="Y127" s="185" t="e">
        <f t="shared" ca="1" si="114"/>
        <v>#VALUE!</v>
      </c>
      <c r="Z127" s="185" t="e">
        <f t="shared" ca="1" si="114"/>
        <v>#VALUE!</v>
      </c>
      <c r="AA127" s="185" t="e">
        <f t="shared" ca="1" si="115"/>
        <v>#VALUE!</v>
      </c>
      <c r="AB127" s="185" t="e">
        <f t="shared" ca="1" si="115"/>
        <v>#VALUE!</v>
      </c>
      <c r="AC127" s="185" t="e">
        <f t="shared" ca="1" si="115"/>
        <v>#VALUE!</v>
      </c>
      <c r="AD127" s="185" t="e">
        <f t="shared" ca="1" si="115"/>
        <v>#VALUE!</v>
      </c>
      <c r="AE127" s="185" t="e">
        <f t="shared" ca="1" si="115"/>
        <v>#VALUE!</v>
      </c>
      <c r="AF127" s="185" t="e">
        <f t="shared" ca="1" si="115"/>
        <v>#VALUE!</v>
      </c>
      <c r="AG127" s="185" t="e">
        <f t="shared" ca="1" si="115"/>
        <v>#VALUE!</v>
      </c>
      <c r="AH127" s="185" t="e">
        <f t="shared" ca="1" si="115"/>
        <v>#VALUE!</v>
      </c>
      <c r="AI127" s="185" t="e">
        <f t="shared" ca="1" si="115"/>
        <v>#VALUE!</v>
      </c>
      <c r="AJ127" s="185" t="e">
        <f t="shared" ca="1" si="115"/>
        <v>#VALUE!</v>
      </c>
      <c r="AK127" s="185" t="e">
        <f t="shared" ca="1" si="115"/>
        <v>#VALUE!</v>
      </c>
      <c r="AL127" s="185" t="e">
        <f t="shared" ca="1" si="115"/>
        <v>#VALUE!</v>
      </c>
      <c r="AM127" s="185" t="e">
        <f t="shared" ca="1" si="115"/>
        <v>#VALUE!</v>
      </c>
      <c r="AN127" s="185" t="e">
        <f t="shared" ca="1" si="115"/>
        <v>#VALUE!</v>
      </c>
      <c r="AO127" s="185" t="e">
        <f t="shared" ca="1" si="115"/>
        <v>#VALUE!</v>
      </c>
      <c r="AP127" s="185" t="e">
        <f t="shared" ca="1" si="115"/>
        <v>#VALUE!</v>
      </c>
    </row>
    <row r="128" spans="1:42">
      <c r="A128" s="57" t="str">
        <f>'[4]TS BYDem'!A58</f>
        <v>*</v>
      </c>
      <c r="B128" s="185" t="s">
        <v>288</v>
      </c>
      <c r="C128" s="185" t="s">
        <v>137</v>
      </c>
      <c r="D128" s="186" t="str">
        <f>'[4]TS BYDem'!D58</f>
        <v>IISF</v>
      </c>
      <c r="E128" s="185" t="s">
        <v>137</v>
      </c>
      <c r="F128" s="185" t="s">
        <v>137</v>
      </c>
      <c r="G128" s="185" t="s">
        <v>137</v>
      </c>
      <c r="H128" s="185" t="s">
        <v>137</v>
      </c>
      <c r="I128" s="185">
        <v>0</v>
      </c>
      <c r="J128" s="185" t="str">
        <f>INDEX('[4]TS BYDem'!$J$10:$J$203,MATCH(D128,'[4]TS BYDem'!$D$10:$D$203,0))</f>
        <v/>
      </c>
      <c r="K128" s="185" t="e">
        <f t="shared" ca="1" si="114"/>
        <v>#VALUE!</v>
      </c>
      <c r="L128" s="185" t="e">
        <f t="shared" ca="1" si="114"/>
        <v>#VALUE!</v>
      </c>
      <c r="M128" s="185" t="e">
        <f t="shared" ca="1" si="114"/>
        <v>#VALUE!</v>
      </c>
      <c r="N128" s="185" t="e">
        <f t="shared" ca="1" si="114"/>
        <v>#VALUE!</v>
      </c>
      <c r="O128" s="185" t="e">
        <f t="shared" ca="1" si="114"/>
        <v>#VALUE!</v>
      </c>
      <c r="P128" s="185" t="e">
        <f t="shared" ca="1" si="114"/>
        <v>#VALUE!</v>
      </c>
      <c r="Q128" s="185" t="e">
        <f t="shared" ca="1" si="114"/>
        <v>#VALUE!</v>
      </c>
      <c r="R128" s="185" t="e">
        <f t="shared" ca="1" si="114"/>
        <v>#VALUE!</v>
      </c>
      <c r="S128" s="185" t="e">
        <f t="shared" ca="1" si="114"/>
        <v>#VALUE!</v>
      </c>
      <c r="T128" s="185" t="e">
        <f t="shared" ca="1" si="114"/>
        <v>#VALUE!</v>
      </c>
      <c r="U128" s="185" t="e">
        <f t="shared" ca="1" si="114"/>
        <v>#VALUE!</v>
      </c>
      <c r="V128" s="185" t="e">
        <f t="shared" ca="1" si="114"/>
        <v>#VALUE!</v>
      </c>
      <c r="W128" s="185" t="e">
        <f t="shared" ca="1" si="114"/>
        <v>#VALUE!</v>
      </c>
      <c r="X128" s="185" t="e">
        <f t="shared" ca="1" si="114"/>
        <v>#VALUE!</v>
      </c>
      <c r="Y128" s="185" t="e">
        <f t="shared" ca="1" si="114"/>
        <v>#VALUE!</v>
      </c>
      <c r="Z128" s="185" t="e">
        <f t="shared" ca="1" si="114"/>
        <v>#VALUE!</v>
      </c>
      <c r="AA128" s="185" t="e">
        <f t="shared" ca="1" si="115"/>
        <v>#VALUE!</v>
      </c>
      <c r="AB128" s="185" t="e">
        <f t="shared" ca="1" si="115"/>
        <v>#VALUE!</v>
      </c>
      <c r="AC128" s="185" t="e">
        <f t="shared" ca="1" si="115"/>
        <v>#VALUE!</v>
      </c>
      <c r="AD128" s="185" t="e">
        <f t="shared" ca="1" si="115"/>
        <v>#VALUE!</v>
      </c>
      <c r="AE128" s="185" t="e">
        <f t="shared" ca="1" si="115"/>
        <v>#VALUE!</v>
      </c>
      <c r="AF128" s="185" t="e">
        <f t="shared" ca="1" si="115"/>
        <v>#VALUE!</v>
      </c>
      <c r="AG128" s="185" t="e">
        <f t="shared" ca="1" si="115"/>
        <v>#VALUE!</v>
      </c>
      <c r="AH128" s="185" t="e">
        <f t="shared" ca="1" si="115"/>
        <v>#VALUE!</v>
      </c>
      <c r="AI128" s="185" t="e">
        <f t="shared" ca="1" si="115"/>
        <v>#VALUE!</v>
      </c>
      <c r="AJ128" s="185" t="e">
        <f t="shared" ca="1" si="115"/>
        <v>#VALUE!</v>
      </c>
      <c r="AK128" s="185" t="e">
        <f t="shared" ca="1" si="115"/>
        <v>#VALUE!</v>
      </c>
      <c r="AL128" s="185" t="e">
        <f t="shared" ca="1" si="115"/>
        <v>#VALUE!</v>
      </c>
      <c r="AM128" s="185" t="e">
        <f t="shared" ca="1" si="115"/>
        <v>#VALUE!</v>
      </c>
      <c r="AN128" s="185" t="e">
        <f t="shared" ca="1" si="115"/>
        <v>#VALUE!</v>
      </c>
      <c r="AO128" s="185" t="e">
        <f t="shared" ca="1" si="115"/>
        <v>#VALUE!</v>
      </c>
      <c r="AP128" s="185" t="e">
        <f t="shared" ca="1" si="115"/>
        <v>#VALUE!</v>
      </c>
    </row>
    <row r="129" spans="1:42">
      <c r="A129" s="57" t="str">
        <f>'[4]TS BYDem'!A59</f>
        <v>*</v>
      </c>
      <c r="B129" s="185" t="s">
        <v>288</v>
      </c>
      <c r="C129" s="185" t="s">
        <v>137</v>
      </c>
      <c r="D129" s="186" t="str">
        <f>'[4]TS BYDem'!D59</f>
        <v>IISO</v>
      </c>
      <c r="E129" s="185" t="s">
        <v>137</v>
      </c>
      <c r="F129" s="185" t="s">
        <v>137</v>
      </c>
      <c r="G129" s="185" t="s">
        <v>137</v>
      </c>
      <c r="H129" s="185" t="s">
        <v>137</v>
      </c>
      <c r="I129" s="185">
        <v>0</v>
      </c>
      <c r="J129" s="185" t="str">
        <f>INDEX('[4]TS BYDem'!$J$10:$J$203,MATCH(D129,'[4]TS BYDem'!$D$10:$D$203,0))</f>
        <v/>
      </c>
      <c r="K129" s="185" t="e">
        <f t="shared" ca="1" si="114"/>
        <v>#VALUE!</v>
      </c>
      <c r="L129" s="185" t="e">
        <f t="shared" ca="1" si="114"/>
        <v>#VALUE!</v>
      </c>
      <c r="M129" s="185" t="e">
        <f t="shared" ca="1" si="114"/>
        <v>#VALUE!</v>
      </c>
      <c r="N129" s="185" t="e">
        <f t="shared" ca="1" si="114"/>
        <v>#VALUE!</v>
      </c>
      <c r="O129" s="185" t="e">
        <f t="shared" ca="1" si="114"/>
        <v>#VALUE!</v>
      </c>
      <c r="P129" s="185" t="e">
        <f t="shared" ca="1" si="114"/>
        <v>#VALUE!</v>
      </c>
      <c r="Q129" s="185" t="e">
        <f t="shared" ca="1" si="114"/>
        <v>#VALUE!</v>
      </c>
      <c r="R129" s="185" t="e">
        <f t="shared" ca="1" si="114"/>
        <v>#VALUE!</v>
      </c>
      <c r="S129" s="185" t="e">
        <f t="shared" ca="1" si="114"/>
        <v>#VALUE!</v>
      </c>
      <c r="T129" s="185" t="e">
        <f t="shared" ca="1" si="114"/>
        <v>#VALUE!</v>
      </c>
      <c r="U129" s="185" t="e">
        <f t="shared" ca="1" si="114"/>
        <v>#VALUE!</v>
      </c>
      <c r="V129" s="185" t="e">
        <f t="shared" ca="1" si="114"/>
        <v>#VALUE!</v>
      </c>
      <c r="W129" s="185" t="e">
        <f t="shared" ca="1" si="114"/>
        <v>#VALUE!</v>
      </c>
      <c r="X129" s="185" t="e">
        <f t="shared" ca="1" si="114"/>
        <v>#VALUE!</v>
      </c>
      <c r="Y129" s="185" t="e">
        <f t="shared" ca="1" si="114"/>
        <v>#VALUE!</v>
      </c>
      <c r="Z129" s="185" t="e">
        <f t="shared" ca="1" si="114"/>
        <v>#VALUE!</v>
      </c>
      <c r="AA129" s="185" t="e">
        <f t="shared" ca="1" si="115"/>
        <v>#VALUE!</v>
      </c>
      <c r="AB129" s="185" t="e">
        <f t="shared" ca="1" si="115"/>
        <v>#VALUE!</v>
      </c>
      <c r="AC129" s="185" t="e">
        <f t="shared" ca="1" si="115"/>
        <v>#VALUE!</v>
      </c>
      <c r="AD129" s="185" t="e">
        <f t="shared" ca="1" si="115"/>
        <v>#VALUE!</v>
      </c>
      <c r="AE129" s="185" t="e">
        <f t="shared" ca="1" si="115"/>
        <v>#VALUE!</v>
      </c>
      <c r="AF129" s="185" t="e">
        <f t="shared" ca="1" si="115"/>
        <v>#VALUE!</v>
      </c>
      <c r="AG129" s="185" t="e">
        <f t="shared" ca="1" si="115"/>
        <v>#VALUE!</v>
      </c>
      <c r="AH129" s="185" t="e">
        <f t="shared" ca="1" si="115"/>
        <v>#VALUE!</v>
      </c>
      <c r="AI129" s="185" t="e">
        <f t="shared" ca="1" si="115"/>
        <v>#VALUE!</v>
      </c>
      <c r="AJ129" s="185" t="e">
        <f t="shared" ca="1" si="115"/>
        <v>#VALUE!</v>
      </c>
      <c r="AK129" s="185" t="e">
        <f t="shared" ca="1" si="115"/>
        <v>#VALUE!</v>
      </c>
      <c r="AL129" s="185" t="e">
        <f t="shared" ca="1" si="115"/>
        <v>#VALUE!</v>
      </c>
      <c r="AM129" s="185" t="e">
        <f t="shared" ca="1" si="115"/>
        <v>#VALUE!</v>
      </c>
      <c r="AN129" s="185" t="e">
        <f t="shared" ca="1" si="115"/>
        <v>#VALUE!</v>
      </c>
      <c r="AO129" s="185" t="e">
        <f t="shared" ca="1" si="115"/>
        <v>#VALUE!</v>
      </c>
      <c r="AP129" s="185" t="e">
        <f t="shared" ca="1" si="115"/>
        <v>#VALUE!</v>
      </c>
    </row>
    <row r="130" spans="1:42">
      <c r="A130" s="57" t="str">
        <f>'[4]TS BYDem'!A60</f>
        <v>*</v>
      </c>
      <c r="B130" s="185" t="s">
        <v>288</v>
      </c>
      <c r="C130" s="185" t="s">
        <v>137</v>
      </c>
      <c r="D130" s="186" t="str">
        <f>'[4]TS BYDem'!D60</f>
        <v>IISE</v>
      </c>
      <c r="E130" s="185" t="s">
        <v>137</v>
      </c>
      <c r="F130" s="185" t="s">
        <v>137</v>
      </c>
      <c r="G130" s="185" t="s">
        <v>137</v>
      </c>
      <c r="H130" s="185" t="s">
        <v>137</v>
      </c>
      <c r="I130" s="185">
        <v>0</v>
      </c>
      <c r="J130" s="185" t="str">
        <f>INDEX('[4]TS BYDem'!$J$10:$J$203,MATCH(D130,'[4]TS BYDem'!$D$10:$D$203,0))</f>
        <v/>
      </c>
      <c r="K130" s="185" t="e">
        <f t="shared" ca="1" si="114"/>
        <v>#VALUE!</v>
      </c>
      <c r="L130" s="185" t="e">
        <f t="shared" ca="1" si="114"/>
        <v>#VALUE!</v>
      </c>
      <c r="M130" s="185" t="e">
        <f t="shared" ca="1" si="114"/>
        <v>#VALUE!</v>
      </c>
      <c r="N130" s="185" t="e">
        <f t="shared" ca="1" si="114"/>
        <v>#VALUE!</v>
      </c>
      <c r="O130" s="185" t="e">
        <f t="shared" ca="1" si="114"/>
        <v>#VALUE!</v>
      </c>
      <c r="P130" s="185" t="e">
        <f t="shared" ca="1" si="114"/>
        <v>#VALUE!</v>
      </c>
      <c r="Q130" s="185" t="e">
        <f t="shared" ca="1" si="114"/>
        <v>#VALUE!</v>
      </c>
      <c r="R130" s="185" t="e">
        <f t="shared" ca="1" si="114"/>
        <v>#VALUE!</v>
      </c>
      <c r="S130" s="185" t="e">
        <f t="shared" ca="1" si="114"/>
        <v>#VALUE!</v>
      </c>
      <c r="T130" s="185" t="e">
        <f t="shared" ca="1" si="114"/>
        <v>#VALUE!</v>
      </c>
      <c r="U130" s="185" t="e">
        <f t="shared" ca="1" si="114"/>
        <v>#VALUE!</v>
      </c>
      <c r="V130" s="185" t="e">
        <f t="shared" ca="1" si="114"/>
        <v>#VALUE!</v>
      </c>
      <c r="W130" s="185" t="e">
        <f t="shared" ca="1" si="114"/>
        <v>#VALUE!</v>
      </c>
      <c r="X130" s="185" t="e">
        <f t="shared" ca="1" si="114"/>
        <v>#VALUE!</v>
      </c>
      <c r="Y130" s="185" t="e">
        <f t="shared" ca="1" si="114"/>
        <v>#VALUE!</v>
      </c>
      <c r="Z130" s="185" t="e">
        <f t="shared" ca="1" si="114"/>
        <v>#VALUE!</v>
      </c>
      <c r="AA130" s="185" t="e">
        <f t="shared" ca="1" si="115"/>
        <v>#VALUE!</v>
      </c>
      <c r="AB130" s="185" t="e">
        <f t="shared" ca="1" si="115"/>
        <v>#VALUE!</v>
      </c>
      <c r="AC130" s="185" t="e">
        <f t="shared" ca="1" si="115"/>
        <v>#VALUE!</v>
      </c>
      <c r="AD130" s="185" t="e">
        <f t="shared" ca="1" si="115"/>
        <v>#VALUE!</v>
      </c>
      <c r="AE130" s="185" t="e">
        <f t="shared" ca="1" si="115"/>
        <v>#VALUE!</v>
      </c>
      <c r="AF130" s="185" t="e">
        <f t="shared" ca="1" si="115"/>
        <v>#VALUE!</v>
      </c>
      <c r="AG130" s="185" t="e">
        <f t="shared" ca="1" si="115"/>
        <v>#VALUE!</v>
      </c>
      <c r="AH130" s="185" t="e">
        <f t="shared" ca="1" si="115"/>
        <v>#VALUE!</v>
      </c>
      <c r="AI130" s="185" t="e">
        <f t="shared" ca="1" si="115"/>
        <v>#VALUE!</v>
      </c>
      <c r="AJ130" s="185" t="e">
        <f t="shared" ca="1" si="115"/>
        <v>#VALUE!</v>
      </c>
      <c r="AK130" s="185" t="e">
        <f t="shared" ca="1" si="115"/>
        <v>#VALUE!</v>
      </c>
      <c r="AL130" s="185" t="e">
        <f t="shared" ca="1" si="115"/>
        <v>#VALUE!</v>
      </c>
      <c r="AM130" s="185" t="e">
        <f t="shared" ca="1" si="115"/>
        <v>#VALUE!</v>
      </c>
      <c r="AN130" s="185" t="e">
        <f t="shared" ca="1" si="115"/>
        <v>#VALUE!</v>
      </c>
      <c r="AO130" s="185" t="e">
        <f t="shared" ca="1" si="115"/>
        <v>#VALUE!</v>
      </c>
      <c r="AP130" s="185" t="e">
        <f t="shared" ca="1" si="115"/>
        <v>#VALUE!</v>
      </c>
    </row>
    <row r="131" spans="1:42">
      <c r="A131" s="57" t="str">
        <f>'[4]TS BYDem'!A61</f>
        <v>*</v>
      </c>
      <c r="B131" s="185" t="s">
        <v>288</v>
      </c>
      <c r="C131" s="185" t="s">
        <v>137</v>
      </c>
      <c r="D131" s="186" t="str">
        <f>'[4]TS BYDem'!D61</f>
        <v xml:space="preserve"> </v>
      </c>
      <c r="E131" s="185" t="s">
        <v>137</v>
      </c>
      <c r="F131" s="185" t="s">
        <v>137</v>
      </c>
      <c r="G131" s="185" t="s">
        <v>137</v>
      </c>
      <c r="H131" s="185" t="s">
        <v>137</v>
      </c>
      <c r="I131" s="185">
        <v>0</v>
      </c>
      <c r="J131" s="185" t="str">
        <f>INDEX('[4]TS BYDem'!$J$10:$J$203,MATCH(D131,'[4]TS BYDem'!$D$10:$D$203,0))</f>
        <v/>
      </c>
      <c r="K131" s="185" t="e">
        <f t="shared" ca="1" si="114"/>
        <v>#VALUE!</v>
      </c>
      <c r="L131" s="185" t="e">
        <f t="shared" ca="1" si="114"/>
        <v>#VALUE!</v>
      </c>
      <c r="M131" s="185" t="e">
        <f t="shared" ca="1" si="114"/>
        <v>#VALUE!</v>
      </c>
      <c r="N131" s="185" t="e">
        <f t="shared" ca="1" si="114"/>
        <v>#VALUE!</v>
      </c>
      <c r="O131" s="185" t="e">
        <f t="shared" ca="1" si="114"/>
        <v>#VALUE!</v>
      </c>
      <c r="P131" s="185" t="e">
        <f t="shared" ca="1" si="114"/>
        <v>#VALUE!</v>
      </c>
      <c r="Q131" s="185" t="e">
        <f t="shared" ca="1" si="114"/>
        <v>#VALUE!</v>
      </c>
      <c r="R131" s="185" t="e">
        <f t="shared" ca="1" si="114"/>
        <v>#VALUE!</v>
      </c>
      <c r="S131" s="185" t="e">
        <f t="shared" ca="1" si="114"/>
        <v>#VALUE!</v>
      </c>
      <c r="T131" s="185" t="e">
        <f t="shared" ca="1" si="114"/>
        <v>#VALUE!</v>
      </c>
      <c r="U131" s="185" t="e">
        <f t="shared" ca="1" si="114"/>
        <v>#VALUE!</v>
      </c>
      <c r="V131" s="185" t="e">
        <f t="shared" ca="1" si="114"/>
        <v>#VALUE!</v>
      </c>
      <c r="W131" s="185" t="e">
        <f t="shared" ca="1" si="114"/>
        <v>#VALUE!</v>
      </c>
      <c r="X131" s="185" t="e">
        <f t="shared" ca="1" si="114"/>
        <v>#VALUE!</v>
      </c>
      <c r="Y131" s="185" t="e">
        <f t="shared" ca="1" si="114"/>
        <v>#VALUE!</v>
      </c>
      <c r="Z131" s="185" t="e">
        <f t="shared" ca="1" si="114"/>
        <v>#VALUE!</v>
      </c>
      <c r="AA131" s="185" t="e">
        <f t="shared" ca="1" si="115"/>
        <v>#VALUE!</v>
      </c>
      <c r="AB131" s="185" t="e">
        <f t="shared" ca="1" si="115"/>
        <v>#VALUE!</v>
      </c>
      <c r="AC131" s="185" t="e">
        <f t="shared" ca="1" si="115"/>
        <v>#VALUE!</v>
      </c>
      <c r="AD131" s="185" t="e">
        <f t="shared" ca="1" si="115"/>
        <v>#VALUE!</v>
      </c>
      <c r="AE131" s="185" t="e">
        <f t="shared" ca="1" si="115"/>
        <v>#VALUE!</v>
      </c>
      <c r="AF131" s="185" t="e">
        <f t="shared" ca="1" si="115"/>
        <v>#VALUE!</v>
      </c>
      <c r="AG131" s="185" t="e">
        <f t="shared" ca="1" si="115"/>
        <v>#VALUE!</v>
      </c>
      <c r="AH131" s="185" t="e">
        <f t="shared" ca="1" si="115"/>
        <v>#VALUE!</v>
      </c>
      <c r="AI131" s="185" t="e">
        <f t="shared" ca="1" si="115"/>
        <v>#VALUE!</v>
      </c>
      <c r="AJ131" s="185" t="e">
        <f t="shared" ca="1" si="115"/>
        <v>#VALUE!</v>
      </c>
      <c r="AK131" s="185" t="e">
        <f t="shared" ca="1" si="115"/>
        <v>#VALUE!</v>
      </c>
      <c r="AL131" s="185" t="e">
        <f t="shared" ca="1" si="115"/>
        <v>#VALUE!</v>
      </c>
      <c r="AM131" s="185" t="e">
        <f t="shared" ca="1" si="115"/>
        <v>#VALUE!</v>
      </c>
      <c r="AN131" s="185" t="e">
        <f t="shared" ca="1" si="115"/>
        <v>#VALUE!</v>
      </c>
      <c r="AO131" s="185" t="e">
        <f t="shared" ca="1" si="115"/>
        <v>#VALUE!</v>
      </c>
      <c r="AP131" s="185" t="e">
        <f t="shared" ca="1" si="115"/>
        <v>#VALUE!</v>
      </c>
    </row>
    <row r="132" spans="1:42">
      <c r="A132" s="57" t="str">
        <f>'[4]TS BYDem'!A62</f>
        <v>*</v>
      </c>
      <c r="B132" s="185" t="s">
        <v>288</v>
      </c>
      <c r="C132" s="185" t="s">
        <v>137</v>
      </c>
      <c r="D132" s="186" t="str">
        <f>'[4]TS BYDem'!D62</f>
        <v>IISS</v>
      </c>
      <c r="E132" s="185" t="s">
        <v>137</v>
      </c>
      <c r="F132" s="185" t="s">
        <v>137</v>
      </c>
      <c r="G132" s="185" t="s">
        <v>137</v>
      </c>
      <c r="H132" s="185" t="s">
        <v>137</v>
      </c>
      <c r="I132" s="185">
        <v>0</v>
      </c>
      <c r="J132" s="185" t="str">
        <f>INDEX('[4]TS BYDem'!$J$10:$J$203,MATCH(D132,'[4]TS BYDem'!$D$10:$D$203,0))</f>
        <v/>
      </c>
      <c r="K132" s="185" t="e">
        <f t="shared" ca="1" si="114"/>
        <v>#VALUE!</v>
      </c>
      <c r="L132" s="185" t="e">
        <f t="shared" ca="1" si="114"/>
        <v>#VALUE!</v>
      </c>
      <c r="M132" s="185" t="e">
        <f t="shared" ca="1" si="114"/>
        <v>#VALUE!</v>
      </c>
      <c r="N132" s="185" t="e">
        <f t="shared" ca="1" si="114"/>
        <v>#VALUE!</v>
      </c>
      <c r="O132" s="185" t="e">
        <f t="shared" ca="1" si="114"/>
        <v>#VALUE!</v>
      </c>
      <c r="P132" s="185" t="e">
        <f t="shared" ca="1" si="114"/>
        <v>#VALUE!</v>
      </c>
      <c r="Q132" s="185" t="e">
        <f t="shared" ca="1" si="114"/>
        <v>#VALUE!</v>
      </c>
      <c r="R132" s="185" t="e">
        <f t="shared" ca="1" si="114"/>
        <v>#VALUE!</v>
      </c>
      <c r="S132" s="185" t="e">
        <f t="shared" ca="1" si="114"/>
        <v>#VALUE!</v>
      </c>
      <c r="T132" s="185" t="e">
        <f t="shared" ca="1" si="114"/>
        <v>#VALUE!</v>
      </c>
      <c r="U132" s="185" t="e">
        <f t="shared" ca="1" si="114"/>
        <v>#VALUE!</v>
      </c>
      <c r="V132" s="185" t="e">
        <f t="shared" ca="1" si="114"/>
        <v>#VALUE!</v>
      </c>
      <c r="W132" s="185" t="e">
        <f t="shared" ca="1" si="114"/>
        <v>#VALUE!</v>
      </c>
      <c r="X132" s="185" t="e">
        <f t="shared" ca="1" si="114"/>
        <v>#VALUE!</v>
      </c>
      <c r="Y132" s="185" t="e">
        <f t="shared" ca="1" si="114"/>
        <v>#VALUE!</v>
      </c>
      <c r="Z132" s="185" t="e">
        <f t="shared" ca="1" si="114"/>
        <v>#VALUE!</v>
      </c>
      <c r="AA132" s="185" t="e">
        <f t="shared" ca="1" si="115"/>
        <v>#VALUE!</v>
      </c>
      <c r="AB132" s="185" t="e">
        <f t="shared" ca="1" si="115"/>
        <v>#VALUE!</v>
      </c>
      <c r="AC132" s="185" t="e">
        <f t="shared" ca="1" si="115"/>
        <v>#VALUE!</v>
      </c>
      <c r="AD132" s="185" t="e">
        <f t="shared" ca="1" si="115"/>
        <v>#VALUE!</v>
      </c>
      <c r="AE132" s="185" t="e">
        <f t="shared" ca="1" si="115"/>
        <v>#VALUE!</v>
      </c>
      <c r="AF132" s="185" t="e">
        <f t="shared" ca="1" si="115"/>
        <v>#VALUE!</v>
      </c>
      <c r="AG132" s="185" t="e">
        <f t="shared" ca="1" si="115"/>
        <v>#VALUE!</v>
      </c>
      <c r="AH132" s="185" t="e">
        <f t="shared" ca="1" si="115"/>
        <v>#VALUE!</v>
      </c>
      <c r="AI132" s="185" t="e">
        <f t="shared" ca="1" si="115"/>
        <v>#VALUE!</v>
      </c>
      <c r="AJ132" s="185" t="e">
        <f t="shared" ca="1" si="115"/>
        <v>#VALUE!</v>
      </c>
      <c r="AK132" s="185" t="e">
        <f t="shared" ca="1" si="115"/>
        <v>#VALUE!</v>
      </c>
      <c r="AL132" s="185" t="e">
        <f t="shared" ca="1" si="115"/>
        <v>#VALUE!</v>
      </c>
      <c r="AM132" s="185" t="e">
        <f t="shared" ca="1" si="115"/>
        <v>#VALUE!</v>
      </c>
      <c r="AN132" s="185" t="e">
        <f t="shared" ca="1" si="115"/>
        <v>#VALUE!</v>
      </c>
      <c r="AO132" s="185" t="e">
        <f t="shared" ca="1" si="115"/>
        <v>#VALUE!</v>
      </c>
      <c r="AP132" s="185" t="e">
        <f t="shared" ca="1" si="115"/>
        <v>#VALUE!</v>
      </c>
    </row>
    <row r="133" spans="1:42">
      <c r="A133" s="57" t="str">
        <f>'[4]TS BYDem'!A63</f>
        <v>*</v>
      </c>
      <c r="B133" s="185" t="s">
        <v>288</v>
      </c>
      <c r="C133" s="185" t="s">
        <v>137</v>
      </c>
      <c r="D133" s="186" t="str">
        <f>'[4]TS BYDem'!D63</f>
        <v>IISS</v>
      </c>
      <c r="E133" s="185" t="s">
        <v>137</v>
      </c>
      <c r="F133" s="185" t="s">
        <v>137</v>
      </c>
      <c r="G133" s="185" t="s">
        <v>137</v>
      </c>
      <c r="H133" s="185" t="s">
        <v>137</v>
      </c>
      <c r="I133" s="185">
        <v>0</v>
      </c>
      <c r="J133" s="185" t="str">
        <f>INDEX('[4]TS BYDem'!$J$10:$J$203,MATCH(D133,'[4]TS BYDem'!$D$10:$D$203,0))</f>
        <v/>
      </c>
      <c r="K133" s="185" t="e">
        <f t="shared" ca="1" si="114"/>
        <v>#VALUE!</v>
      </c>
      <c r="L133" s="185" t="e">
        <f t="shared" ca="1" si="114"/>
        <v>#VALUE!</v>
      </c>
      <c r="M133" s="185" t="e">
        <f t="shared" ca="1" si="114"/>
        <v>#VALUE!</v>
      </c>
      <c r="N133" s="185" t="e">
        <f t="shared" ca="1" si="114"/>
        <v>#VALUE!</v>
      </c>
      <c r="O133" s="185" t="e">
        <f t="shared" ca="1" si="114"/>
        <v>#VALUE!</v>
      </c>
      <c r="P133" s="185" t="e">
        <f t="shared" ca="1" si="114"/>
        <v>#VALUE!</v>
      </c>
      <c r="Q133" s="185" t="e">
        <f t="shared" ca="1" si="114"/>
        <v>#VALUE!</v>
      </c>
      <c r="R133" s="185" t="e">
        <f t="shared" ca="1" si="114"/>
        <v>#VALUE!</v>
      </c>
      <c r="S133" s="185" t="e">
        <f t="shared" ca="1" si="114"/>
        <v>#VALUE!</v>
      </c>
      <c r="T133" s="185" t="e">
        <f t="shared" ca="1" si="114"/>
        <v>#VALUE!</v>
      </c>
      <c r="U133" s="185" t="e">
        <f t="shared" ca="1" si="114"/>
        <v>#VALUE!</v>
      </c>
      <c r="V133" s="185" t="e">
        <f t="shared" ca="1" si="114"/>
        <v>#VALUE!</v>
      </c>
      <c r="W133" s="185" t="e">
        <f t="shared" ca="1" si="114"/>
        <v>#VALUE!</v>
      </c>
      <c r="X133" s="185" t="e">
        <f t="shared" ca="1" si="114"/>
        <v>#VALUE!</v>
      </c>
      <c r="Y133" s="185" t="e">
        <f t="shared" ca="1" si="114"/>
        <v>#VALUE!</v>
      </c>
      <c r="Z133" s="185" t="e">
        <f t="shared" ca="1" si="114"/>
        <v>#VALUE!</v>
      </c>
      <c r="AA133" s="185" t="e">
        <f t="shared" ca="1" si="115"/>
        <v>#VALUE!</v>
      </c>
      <c r="AB133" s="185" t="e">
        <f t="shared" ca="1" si="115"/>
        <v>#VALUE!</v>
      </c>
      <c r="AC133" s="185" t="e">
        <f t="shared" ca="1" si="115"/>
        <v>#VALUE!</v>
      </c>
      <c r="AD133" s="185" t="e">
        <f t="shared" ca="1" si="115"/>
        <v>#VALUE!</v>
      </c>
      <c r="AE133" s="185" t="e">
        <f t="shared" ca="1" si="115"/>
        <v>#VALUE!</v>
      </c>
      <c r="AF133" s="185" t="e">
        <f t="shared" ca="1" si="115"/>
        <v>#VALUE!</v>
      </c>
      <c r="AG133" s="185" t="e">
        <f t="shared" ca="1" si="115"/>
        <v>#VALUE!</v>
      </c>
      <c r="AH133" s="185" t="e">
        <f t="shared" ca="1" si="115"/>
        <v>#VALUE!</v>
      </c>
      <c r="AI133" s="185" t="e">
        <f t="shared" ca="1" si="115"/>
        <v>#VALUE!</v>
      </c>
      <c r="AJ133" s="185" t="e">
        <f t="shared" ca="1" si="115"/>
        <v>#VALUE!</v>
      </c>
      <c r="AK133" s="185" t="e">
        <f t="shared" ca="1" si="115"/>
        <v>#VALUE!</v>
      </c>
      <c r="AL133" s="185" t="e">
        <f t="shared" ca="1" si="115"/>
        <v>#VALUE!</v>
      </c>
      <c r="AM133" s="185" t="e">
        <f t="shared" ca="1" si="115"/>
        <v>#VALUE!</v>
      </c>
      <c r="AN133" s="185" t="e">
        <f t="shared" ca="1" si="115"/>
        <v>#VALUE!</v>
      </c>
      <c r="AO133" s="185" t="e">
        <f t="shared" ca="1" si="115"/>
        <v>#VALUE!</v>
      </c>
      <c r="AP133" s="185" t="e">
        <f t="shared" ca="1" si="115"/>
        <v>#VALUE!</v>
      </c>
    </row>
    <row r="134" spans="1:42">
      <c r="A134" s="57" t="str">
        <f>'[4]TS BYDem'!A64</f>
        <v>*</v>
      </c>
      <c r="B134" s="185" t="s">
        <v>288</v>
      </c>
      <c r="C134" s="185" t="s">
        <v>137</v>
      </c>
      <c r="D134" s="186" t="str">
        <f>'[4]TS BYDem'!D64</f>
        <v>IISS</v>
      </c>
      <c r="E134" s="185" t="s">
        <v>137</v>
      </c>
      <c r="F134" s="185" t="s">
        <v>137</v>
      </c>
      <c r="G134" s="185" t="s">
        <v>137</v>
      </c>
      <c r="H134" s="185" t="s">
        <v>137</v>
      </c>
      <c r="I134" s="185">
        <v>0</v>
      </c>
      <c r="J134" s="185" t="str">
        <f>INDEX('[4]TS BYDem'!$J$10:$J$203,MATCH(D134,'[4]TS BYDem'!$D$10:$D$203,0))</f>
        <v/>
      </c>
      <c r="K134" s="185" t="e">
        <f t="shared" ca="1" si="114"/>
        <v>#VALUE!</v>
      </c>
      <c r="L134" s="185" t="e">
        <f t="shared" ca="1" si="114"/>
        <v>#VALUE!</v>
      </c>
      <c r="M134" s="185" t="e">
        <f t="shared" ca="1" si="114"/>
        <v>#VALUE!</v>
      </c>
      <c r="N134" s="185" t="e">
        <f t="shared" ca="1" si="114"/>
        <v>#VALUE!</v>
      </c>
      <c r="O134" s="185" t="e">
        <f t="shared" ca="1" si="114"/>
        <v>#VALUE!</v>
      </c>
      <c r="P134" s="185" t="e">
        <f t="shared" ca="1" si="114"/>
        <v>#VALUE!</v>
      </c>
      <c r="Q134" s="185" t="e">
        <f t="shared" ca="1" si="114"/>
        <v>#VALUE!</v>
      </c>
      <c r="R134" s="185" t="e">
        <f t="shared" ca="1" si="114"/>
        <v>#VALUE!</v>
      </c>
      <c r="S134" s="185" t="e">
        <f t="shared" ca="1" si="114"/>
        <v>#VALUE!</v>
      </c>
      <c r="T134" s="185" t="e">
        <f t="shared" ca="1" si="114"/>
        <v>#VALUE!</v>
      </c>
      <c r="U134" s="185" t="e">
        <f t="shared" ca="1" si="114"/>
        <v>#VALUE!</v>
      </c>
      <c r="V134" s="185" t="e">
        <f t="shared" ca="1" si="114"/>
        <v>#VALUE!</v>
      </c>
      <c r="W134" s="185" t="e">
        <f t="shared" ca="1" si="114"/>
        <v>#VALUE!</v>
      </c>
      <c r="X134" s="185" t="e">
        <f t="shared" ca="1" si="114"/>
        <v>#VALUE!</v>
      </c>
      <c r="Y134" s="185" t="e">
        <f t="shared" ca="1" si="114"/>
        <v>#VALUE!</v>
      </c>
      <c r="Z134" s="185" t="e">
        <f t="shared" ca="1" si="114"/>
        <v>#VALUE!</v>
      </c>
      <c r="AA134" s="185" t="e">
        <f t="shared" ca="1" si="115"/>
        <v>#VALUE!</v>
      </c>
      <c r="AB134" s="185" t="e">
        <f t="shared" ca="1" si="115"/>
        <v>#VALUE!</v>
      </c>
      <c r="AC134" s="185" t="e">
        <f t="shared" ca="1" si="115"/>
        <v>#VALUE!</v>
      </c>
      <c r="AD134" s="185" t="e">
        <f t="shared" ca="1" si="115"/>
        <v>#VALUE!</v>
      </c>
      <c r="AE134" s="185" t="e">
        <f t="shared" ca="1" si="115"/>
        <v>#VALUE!</v>
      </c>
      <c r="AF134" s="185" t="e">
        <f t="shared" ca="1" si="115"/>
        <v>#VALUE!</v>
      </c>
      <c r="AG134" s="185" t="e">
        <f t="shared" ca="1" si="115"/>
        <v>#VALUE!</v>
      </c>
      <c r="AH134" s="185" t="e">
        <f t="shared" ca="1" si="115"/>
        <v>#VALUE!</v>
      </c>
      <c r="AI134" s="185" t="e">
        <f t="shared" ca="1" si="115"/>
        <v>#VALUE!</v>
      </c>
      <c r="AJ134" s="185" t="e">
        <f t="shared" ca="1" si="115"/>
        <v>#VALUE!</v>
      </c>
      <c r="AK134" s="185" t="e">
        <f t="shared" ca="1" si="115"/>
        <v>#VALUE!</v>
      </c>
      <c r="AL134" s="185" t="e">
        <f t="shared" ca="1" si="115"/>
        <v>#VALUE!</v>
      </c>
      <c r="AM134" s="185" t="e">
        <f t="shared" ca="1" si="115"/>
        <v>#VALUE!</v>
      </c>
      <c r="AN134" s="185" t="e">
        <f t="shared" ca="1" si="115"/>
        <v>#VALUE!</v>
      </c>
      <c r="AO134" s="185" t="e">
        <f t="shared" ca="1" si="115"/>
        <v>#VALUE!</v>
      </c>
      <c r="AP134" s="185" t="e">
        <f t="shared" ca="1" si="115"/>
        <v>#VALUE!</v>
      </c>
    </row>
    <row r="135" spans="1:42">
      <c r="A135" s="57" t="str">
        <f>'[4]TS BYDem'!A65</f>
        <v>*</v>
      </c>
      <c r="B135" s="185" t="s">
        <v>288</v>
      </c>
      <c r="C135" s="185" t="s">
        <v>137</v>
      </c>
      <c r="D135" s="186" t="str">
        <f>'[4]TS BYDem'!D65</f>
        <v>IISS</v>
      </c>
      <c r="E135" s="185" t="s">
        <v>137</v>
      </c>
      <c r="F135" s="185" t="s">
        <v>137</v>
      </c>
      <c r="G135" s="185" t="s">
        <v>137</v>
      </c>
      <c r="H135" s="185" t="s">
        <v>137</v>
      </c>
      <c r="I135" s="185">
        <v>0</v>
      </c>
      <c r="J135" s="185" t="str">
        <f>INDEX('[4]TS BYDem'!$J$10:$J$203,MATCH(D135,'[4]TS BYDem'!$D$10:$D$203,0))</f>
        <v/>
      </c>
      <c r="K135" s="185" t="e">
        <f t="shared" ca="1" si="114"/>
        <v>#VALUE!</v>
      </c>
      <c r="L135" s="185" t="e">
        <f t="shared" ca="1" si="114"/>
        <v>#VALUE!</v>
      </c>
      <c r="M135" s="185" t="e">
        <f t="shared" ca="1" si="114"/>
        <v>#VALUE!</v>
      </c>
      <c r="N135" s="185" t="e">
        <f t="shared" ca="1" si="114"/>
        <v>#VALUE!</v>
      </c>
      <c r="O135" s="185" t="e">
        <f t="shared" ca="1" si="114"/>
        <v>#VALUE!</v>
      </c>
      <c r="P135" s="185" t="e">
        <f t="shared" ca="1" si="114"/>
        <v>#VALUE!</v>
      </c>
      <c r="Q135" s="185" t="e">
        <f t="shared" ca="1" si="114"/>
        <v>#VALUE!</v>
      </c>
      <c r="R135" s="185" t="e">
        <f t="shared" ca="1" si="114"/>
        <v>#VALUE!</v>
      </c>
      <c r="S135" s="185" t="e">
        <f t="shared" ca="1" si="114"/>
        <v>#VALUE!</v>
      </c>
      <c r="T135" s="185" t="e">
        <f t="shared" ca="1" si="114"/>
        <v>#VALUE!</v>
      </c>
      <c r="U135" s="185" t="e">
        <f t="shared" ca="1" si="114"/>
        <v>#VALUE!</v>
      </c>
      <c r="V135" s="185" t="e">
        <f t="shared" ca="1" si="114"/>
        <v>#VALUE!</v>
      </c>
      <c r="W135" s="185" t="e">
        <f t="shared" ca="1" si="114"/>
        <v>#VALUE!</v>
      </c>
      <c r="X135" s="185" t="e">
        <f t="shared" ca="1" si="114"/>
        <v>#VALUE!</v>
      </c>
      <c r="Y135" s="185" t="e">
        <f t="shared" ca="1" si="114"/>
        <v>#VALUE!</v>
      </c>
      <c r="Z135" s="185" t="e">
        <f t="shared" ca="1" si="114"/>
        <v>#VALUE!</v>
      </c>
      <c r="AA135" s="185" t="e">
        <f t="shared" ca="1" si="115"/>
        <v>#VALUE!</v>
      </c>
      <c r="AB135" s="185" t="e">
        <f t="shared" ca="1" si="115"/>
        <v>#VALUE!</v>
      </c>
      <c r="AC135" s="185" t="e">
        <f t="shared" ca="1" si="115"/>
        <v>#VALUE!</v>
      </c>
      <c r="AD135" s="185" t="e">
        <f t="shared" ca="1" si="115"/>
        <v>#VALUE!</v>
      </c>
      <c r="AE135" s="185" t="e">
        <f t="shared" ca="1" si="115"/>
        <v>#VALUE!</v>
      </c>
      <c r="AF135" s="185" t="e">
        <f t="shared" ca="1" si="115"/>
        <v>#VALUE!</v>
      </c>
      <c r="AG135" s="185" t="e">
        <f t="shared" ca="1" si="115"/>
        <v>#VALUE!</v>
      </c>
      <c r="AH135" s="185" t="e">
        <f t="shared" ca="1" si="115"/>
        <v>#VALUE!</v>
      </c>
      <c r="AI135" s="185" t="e">
        <f t="shared" ca="1" si="115"/>
        <v>#VALUE!</v>
      </c>
      <c r="AJ135" s="185" t="e">
        <f t="shared" ca="1" si="115"/>
        <v>#VALUE!</v>
      </c>
      <c r="AK135" s="185" t="e">
        <f t="shared" ca="1" si="115"/>
        <v>#VALUE!</v>
      </c>
      <c r="AL135" s="185" t="e">
        <f t="shared" ca="1" si="115"/>
        <v>#VALUE!</v>
      </c>
      <c r="AM135" s="185" t="e">
        <f t="shared" ca="1" si="115"/>
        <v>#VALUE!</v>
      </c>
      <c r="AN135" s="185" t="e">
        <f t="shared" ca="1" si="115"/>
        <v>#VALUE!</v>
      </c>
      <c r="AO135" s="185" t="e">
        <f t="shared" ca="1" si="115"/>
        <v>#VALUE!</v>
      </c>
      <c r="AP135" s="185" t="e">
        <f t="shared" ca="1" si="115"/>
        <v>#VALUE!</v>
      </c>
    </row>
    <row r="136" spans="1:42">
      <c r="A136" s="57" t="str">
        <f>'[4]TS BYDem'!A66</f>
        <v>*</v>
      </c>
      <c r="B136" s="185" t="s">
        <v>288</v>
      </c>
      <c r="C136" s="185" t="s">
        <v>137</v>
      </c>
      <c r="D136" s="186" t="str">
        <f>'[4]TS BYDem'!D66</f>
        <v>IISS</v>
      </c>
      <c r="E136" s="185" t="s">
        <v>137</v>
      </c>
      <c r="F136" s="185" t="s">
        <v>137</v>
      </c>
      <c r="G136" s="185" t="s">
        <v>137</v>
      </c>
      <c r="H136" s="185" t="s">
        <v>137</v>
      </c>
      <c r="I136" s="185">
        <v>0</v>
      </c>
      <c r="J136" s="185" t="str">
        <f>INDEX('[4]TS BYDem'!$J$10:$J$203,MATCH(D136,'[4]TS BYDem'!$D$10:$D$203,0))</f>
        <v/>
      </c>
      <c r="K136" s="185" t="e">
        <f t="shared" ca="1" si="114"/>
        <v>#VALUE!</v>
      </c>
      <c r="L136" s="185" t="e">
        <f t="shared" ca="1" si="114"/>
        <v>#VALUE!</v>
      </c>
      <c r="M136" s="185" t="e">
        <f t="shared" ca="1" si="114"/>
        <v>#VALUE!</v>
      </c>
      <c r="N136" s="185" t="e">
        <f t="shared" ca="1" si="114"/>
        <v>#VALUE!</v>
      </c>
      <c r="O136" s="185" t="e">
        <f t="shared" ca="1" si="114"/>
        <v>#VALUE!</v>
      </c>
      <c r="P136" s="185" t="e">
        <f t="shared" ca="1" si="114"/>
        <v>#VALUE!</v>
      </c>
      <c r="Q136" s="185" t="e">
        <f t="shared" ca="1" si="114"/>
        <v>#VALUE!</v>
      </c>
      <c r="R136" s="185" t="e">
        <f t="shared" ca="1" si="114"/>
        <v>#VALUE!</v>
      </c>
      <c r="S136" s="185" t="e">
        <f t="shared" ca="1" si="114"/>
        <v>#VALUE!</v>
      </c>
      <c r="T136" s="185" t="e">
        <f t="shared" ca="1" si="114"/>
        <v>#VALUE!</v>
      </c>
      <c r="U136" s="185" t="e">
        <f t="shared" ca="1" si="114"/>
        <v>#VALUE!</v>
      </c>
      <c r="V136" s="185" t="e">
        <f t="shared" ca="1" si="114"/>
        <v>#VALUE!</v>
      </c>
      <c r="W136" s="185" t="e">
        <f t="shared" ca="1" si="114"/>
        <v>#VALUE!</v>
      </c>
      <c r="X136" s="185" t="e">
        <f t="shared" ca="1" si="114"/>
        <v>#VALUE!</v>
      </c>
      <c r="Y136" s="185" t="e">
        <f t="shared" ca="1" si="114"/>
        <v>#VALUE!</v>
      </c>
      <c r="Z136" s="185" t="e">
        <f t="shared" ca="1" si="114"/>
        <v>#VALUE!</v>
      </c>
      <c r="AA136" s="185" t="e">
        <f t="shared" ca="1" si="115"/>
        <v>#VALUE!</v>
      </c>
      <c r="AB136" s="185" t="e">
        <f t="shared" ca="1" si="115"/>
        <v>#VALUE!</v>
      </c>
      <c r="AC136" s="185" t="e">
        <f t="shared" ca="1" si="115"/>
        <v>#VALUE!</v>
      </c>
      <c r="AD136" s="185" t="e">
        <f t="shared" ca="1" si="115"/>
        <v>#VALUE!</v>
      </c>
      <c r="AE136" s="185" t="e">
        <f t="shared" ca="1" si="115"/>
        <v>#VALUE!</v>
      </c>
      <c r="AF136" s="185" t="e">
        <f t="shared" ca="1" si="115"/>
        <v>#VALUE!</v>
      </c>
      <c r="AG136" s="185" t="e">
        <f t="shared" ca="1" si="115"/>
        <v>#VALUE!</v>
      </c>
      <c r="AH136" s="185" t="e">
        <f t="shared" ca="1" si="115"/>
        <v>#VALUE!</v>
      </c>
      <c r="AI136" s="185" t="e">
        <f t="shared" ca="1" si="115"/>
        <v>#VALUE!</v>
      </c>
      <c r="AJ136" s="185" t="e">
        <f t="shared" ca="1" si="115"/>
        <v>#VALUE!</v>
      </c>
      <c r="AK136" s="185" t="e">
        <f t="shared" ca="1" si="115"/>
        <v>#VALUE!</v>
      </c>
      <c r="AL136" s="185" t="e">
        <f t="shared" ca="1" si="115"/>
        <v>#VALUE!</v>
      </c>
      <c r="AM136" s="185" t="e">
        <f t="shared" ca="1" si="115"/>
        <v>#VALUE!</v>
      </c>
      <c r="AN136" s="185" t="e">
        <f t="shared" ca="1" si="115"/>
        <v>#VALUE!</v>
      </c>
      <c r="AO136" s="185" t="e">
        <f t="shared" ca="1" si="115"/>
        <v>#VALUE!</v>
      </c>
      <c r="AP136" s="185" t="e">
        <f t="shared" ca="1" si="115"/>
        <v>#VALUE!</v>
      </c>
    </row>
    <row r="137" spans="1:42">
      <c r="A137" s="57" t="str">
        <f>'[4]TS BYDem'!A67</f>
        <v>*</v>
      </c>
      <c r="B137" s="185" t="s">
        <v>288</v>
      </c>
      <c r="C137" s="185" t="s">
        <v>137</v>
      </c>
      <c r="D137" s="186" t="str">
        <f>'[4]TS BYDem'!D67</f>
        <v>IISS</v>
      </c>
      <c r="E137" s="185" t="s">
        <v>137</v>
      </c>
      <c r="F137" s="185" t="s">
        <v>137</v>
      </c>
      <c r="G137" s="185" t="s">
        <v>137</v>
      </c>
      <c r="H137" s="185" t="s">
        <v>137</v>
      </c>
      <c r="I137" s="185">
        <v>0</v>
      </c>
      <c r="J137" s="185" t="str">
        <f>INDEX('[4]TS BYDem'!$J$10:$J$203,MATCH(D137,'[4]TS BYDem'!$D$10:$D$203,0))</f>
        <v/>
      </c>
      <c r="K137" s="185" t="e">
        <f t="shared" ca="1" si="114"/>
        <v>#VALUE!</v>
      </c>
      <c r="L137" s="185" t="e">
        <f t="shared" ca="1" si="114"/>
        <v>#VALUE!</v>
      </c>
      <c r="M137" s="185" t="e">
        <f t="shared" ca="1" si="114"/>
        <v>#VALUE!</v>
      </c>
      <c r="N137" s="185" t="e">
        <f t="shared" ca="1" si="114"/>
        <v>#VALUE!</v>
      </c>
      <c r="O137" s="185" t="e">
        <f t="shared" ca="1" si="114"/>
        <v>#VALUE!</v>
      </c>
      <c r="P137" s="185" t="e">
        <f t="shared" ca="1" si="114"/>
        <v>#VALUE!</v>
      </c>
      <c r="Q137" s="185" t="e">
        <f t="shared" ca="1" si="114"/>
        <v>#VALUE!</v>
      </c>
      <c r="R137" s="185" t="e">
        <f t="shared" ca="1" si="114"/>
        <v>#VALUE!</v>
      </c>
      <c r="S137" s="185" t="e">
        <f t="shared" ca="1" si="114"/>
        <v>#VALUE!</v>
      </c>
      <c r="T137" s="185" t="e">
        <f t="shared" ca="1" si="114"/>
        <v>#VALUE!</v>
      </c>
      <c r="U137" s="185" t="e">
        <f t="shared" ca="1" si="114"/>
        <v>#VALUE!</v>
      </c>
      <c r="V137" s="185" t="e">
        <f t="shared" ca="1" si="114"/>
        <v>#VALUE!</v>
      </c>
      <c r="W137" s="185" t="e">
        <f t="shared" ca="1" si="114"/>
        <v>#VALUE!</v>
      </c>
      <c r="X137" s="185" t="e">
        <f t="shared" ca="1" si="114"/>
        <v>#VALUE!</v>
      </c>
      <c r="Y137" s="185" t="e">
        <f t="shared" ca="1" si="114"/>
        <v>#VALUE!</v>
      </c>
      <c r="Z137" s="185" t="e">
        <f t="shared" ref="Z137:AO141" ca="1" si="116">Z$121/Y$121*Y137</f>
        <v>#VALUE!</v>
      </c>
      <c r="AA137" s="185" t="e">
        <f t="shared" ca="1" si="115"/>
        <v>#VALUE!</v>
      </c>
      <c r="AB137" s="185" t="e">
        <f t="shared" ca="1" si="115"/>
        <v>#VALUE!</v>
      </c>
      <c r="AC137" s="185" t="e">
        <f t="shared" ca="1" si="115"/>
        <v>#VALUE!</v>
      </c>
      <c r="AD137" s="185" t="e">
        <f t="shared" ca="1" si="115"/>
        <v>#VALUE!</v>
      </c>
      <c r="AE137" s="185" t="e">
        <f t="shared" ca="1" si="115"/>
        <v>#VALUE!</v>
      </c>
      <c r="AF137" s="185" t="e">
        <f t="shared" ca="1" si="115"/>
        <v>#VALUE!</v>
      </c>
      <c r="AG137" s="185" t="e">
        <f t="shared" ca="1" si="115"/>
        <v>#VALUE!</v>
      </c>
      <c r="AH137" s="185" t="e">
        <f t="shared" ca="1" si="115"/>
        <v>#VALUE!</v>
      </c>
      <c r="AI137" s="185" t="e">
        <f t="shared" ca="1" si="115"/>
        <v>#VALUE!</v>
      </c>
      <c r="AJ137" s="185" t="e">
        <f t="shared" ca="1" si="115"/>
        <v>#VALUE!</v>
      </c>
      <c r="AK137" s="185" t="e">
        <f t="shared" ca="1" si="115"/>
        <v>#VALUE!</v>
      </c>
      <c r="AL137" s="185" t="e">
        <f t="shared" ca="1" si="115"/>
        <v>#VALUE!</v>
      </c>
      <c r="AM137" s="185" t="e">
        <f t="shared" ca="1" si="115"/>
        <v>#VALUE!</v>
      </c>
      <c r="AN137" s="185" t="e">
        <f t="shared" ca="1" si="115"/>
        <v>#VALUE!</v>
      </c>
      <c r="AO137" s="185" t="e">
        <f t="shared" ca="1" si="115"/>
        <v>#VALUE!</v>
      </c>
      <c r="AP137" s="185" t="e">
        <f t="shared" ref="AP137:AP141" ca="1" si="117">AP$121/AO$121*AO137</f>
        <v>#VALUE!</v>
      </c>
    </row>
    <row r="138" spans="1:42">
      <c r="A138" s="57" t="str">
        <f>'[4]TS BYDem'!A68</f>
        <v>*</v>
      </c>
      <c r="B138" s="185" t="s">
        <v>288</v>
      </c>
      <c r="C138" s="185" t="s">
        <v>137</v>
      </c>
      <c r="D138" s="186">
        <f>'[4]TS BYDem'!D68</f>
        <v>0</v>
      </c>
      <c r="E138" s="185" t="s">
        <v>137</v>
      </c>
      <c r="F138" s="185" t="s">
        <v>137</v>
      </c>
      <c r="G138" s="185" t="s">
        <v>137</v>
      </c>
      <c r="H138" s="185" t="s">
        <v>137</v>
      </c>
      <c r="I138" s="185">
        <v>0</v>
      </c>
      <c r="J138" s="185" t="str">
        <f>INDEX('[4]TS BYDem'!$J$10:$J$203,MATCH(D138,'[4]TS BYDem'!$D$10:$D$203,0))</f>
        <v/>
      </c>
      <c r="K138" s="185" t="e">
        <f t="shared" ref="K138:Z141" ca="1" si="118">K$121/J$121*J138</f>
        <v>#VALUE!</v>
      </c>
      <c r="L138" s="185" t="e">
        <f t="shared" ca="1" si="118"/>
        <v>#VALUE!</v>
      </c>
      <c r="M138" s="185" t="e">
        <f t="shared" ca="1" si="118"/>
        <v>#VALUE!</v>
      </c>
      <c r="N138" s="185" t="e">
        <f t="shared" ca="1" si="118"/>
        <v>#VALUE!</v>
      </c>
      <c r="O138" s="185" t="e">
        <f t="shared" ca="1" si="118"/>
        <v>#VALUE!</v>
      </c>
      <c r="P138" s="185" t="e">
        <f t="shared" ca="1" si="118"/>
        <v>#VALUE!</v>
      </c>
      <c r="Q138" s="185" t="e">
        <f t="shared" ca="1" si="118"/>
        <v>#VALUE!</v>
      </c>
      <c r="R138" s="185" t="e">
        <f t="shared" ca="1" si="118"/>
        <v>#VALUE!</v>
      </c>
      <c r="S138" s="185" t="e">
        <f t="shared" ca="1" si="118"/>
        <v>#VALUE!</v>
      </c>
      <c r="T138" s="185" t="e">
        <f t="shared" ca="1" si="118"/>
        <v>#VALUE!</v>
      </c>
      <c r="U138" s="185" t="e">
        <f t="shared" ca="1" si="118"/>
        <v>#VALUE!</v>
      </c>
      <c r="V138" s="185" t="e">
        <f t="shared" ca="1" si="118"/>
        <v>#VALUE!</v>
      </c>
      <c r="W138" s="185" t="e">
        <f t="shared" ca="1" si="118"/>
        <v>#VALUE!</v>
      </c>
      <c r="X138" s="185" t="e">
        <f t="shared" ca="1" si="118"/>
        <v>#VALUE!</v>
      </c>
      <c r="Y138" s="185" t="e">
        <f t="shared" ca="1" si="118"/>
        <v>#VALUE!</v>
      </c>
      <c r="Z138" s="185" t="e">
        <f t="shared" ca="1" si="116"/>
        <v>#VALUE!</v>
      </c>
      <c r="AA138" s="185" t="e">
        <f t="shared" ca="1" si="116"/>
        <v>#VALUE!</v>
      </c>
      <c r="AB138" s="185" t="e">
        <f t="shared" ca="1" si="116"/>
        <v>#VALUE!</v>
      </c>
      <c r="AC138" s="185" t="e">
        <f t="shared" ca="1" si="116"/>
        <v>#VALUE!</v>
      </c>
      <c r="AD138" s="185" t="e">
        <f t="shared" ca="1" si="116"/>
        <v>#VALUE!</v>
      </c>
      <c r="AE138" s="185" t="e">
        <f t="shared" ca="1" si="116"/>
        <v>#VALUE!</v>
      </c>
      <c r="AF138" s="185" t="e">
        <f t="shared" ca="1" si="116"/>
        <v>#VALUE!</v>
      </c>
      <c r="AG138" s="185" t="e">
        <f t="shared" ca="1" si="116"/>
        <v>#VALUE!</v>
      </c>
      <c r="AH138" s="185" t="e">
        <f t="shared" ca="1" si="116"/>
        <v>#VALUE!</v>
      </c>
      <c r="AI138" s="185" t="e">
        <f t="shared" ca="1" si="116"/>
        <v>#VALUE!</v>
      </c>
      <c r="AJ138" s="185" t="e">
        <f t="shared" ca="1" si="116"/>
        <v>#VALUE!</v>
      </c>
      <c r="AK138" s="185" t="e">
        <f t="shared" ca="1" si="116"/>
        <v>#VALUE!</v>
      </c>
      <c r="AL138" s="185" t="e">
        <f t="shared" ca="1" si="116"/>
        <v>#VALUE!</v>
      </c>
      <c r="AM138" s="185" t="e">
        <f t="shared" ca="1" si="116"/>
        <v>#VALUE!</v>
      </c>
      <c r="AN138" s="185" t="e">
        <f t="shared" ca="1" si="116"/>
        <v>#VALUE!</v>
      </c>
      <c r="AO138" s="185" t="e">
        <f t="shared" ca="1" si="116"/>
        <v>#VALUE!</v>
      </c>
      <c r="AP138" s="185" t="e">
        <f t="shared" ca="1" si="117"/>
        <v>#VALUE!</v>
      </c>
    </row>
    <row r="139" spans="1:42">
      <c r="A139" s="57" t="str">
        <f>'[4]TS BYDem'!A69</f>
        <v>*</v>
      </c>
      <c r="B139" s="185" t="s">
        <v>288</v>
      </c>
      <c r="C139" s="185" t="s">
        <v>137</v>
      </c>
      <c r="D139" s="186" t="str">
        <f>'[4]TS BYDem'!D69</f>
        <v>IIST</v>
      </c>
      <c r="E139" s="185" t="s">
        <v>137</v>
      </c>
      <c r="F139" s="185" t="s">
        <v>137</v>
      </c>
      <c r="G139" s="185" t="s">
        <v>137</v>
      </c>
      <c r="H139" s="185" t="s">
        <v>137</v>
      </c>
      <c r="I139" s="185">
        <v>0</v>
      </c>
      <c r="J139" s="185" t="str">
        <f>INDEX('[4]TS BYDem'!$J$10:$J$203,MATCH(D139,'[4]TS BYDem'!$D$10:$D$203,0))</f>
        <v/>
      </c>
      <c r="K139" s="185" t="e">
        <f t="shared" ca="1" si="118"/>
        <v>#VALUE!</v>
      </c>
      <c r="L139" s="185" t="e">
        <f t="shared" ca="1" si="118"/>
        <v>#VALUE!</v>
      </c>
      <c r="M139" s="185" t="e">
        <f t="shared" ca="1" si="118"/>
        <v>#VALUE!</v>
      </c>
      <c r="N139" s="185" t="e">
        <f t="shared" ca="1" si="118"/>
        <v>#VALUE!</v>
      </c>
      <c r="O139" s="185" t="e">
        <f t="shared" ca="1" si="118"/>
        <v>#VALUE!</v>
      </c>
      <c r="P139" s="185" t="e">
        <f t="shared" ca="1" si="118"/>
        <v>#VALUE!</v>
      </c>
      <c r="Q139" s="185" t="e">
        <f t="shared" ca="1" si="118"/>
        <v>#VALUE!</v>
      </c>
      <c r="R139" s="185" t="e">
        <f t="shared" ca="1" si="118"/>
        <v>#VALUE!</v>
      </c>
      <c r="S139" s="185" t="e">
        <f t="shared" ca="1" si="118"/>
        <v>#VALUE!</v>
      </c>
      <c r="T139" s="185" t="e">
        <f t="shared" ca="1" si="118"/>
        <v>#VALUE!</v>
      </c>
      <c r="U139" s="185" t="e">
        <f t="shared" ca="1" si="118"/>
        <v>#VALUE!</v>
      </c>
      <c r="V139" s="185" t="e">
        <f t="shared" ca="1" si="118"/>
        <v>#VALUE!</v>
      </c>
      <c r="W139" s="185" t="e">
        <f t="shared" ca="1" si="118"/>
        <v>#VALUE!</v>
      </c>
      <c r="X139" s="185" t="e">
        <f t="shared" ca="1" si="118"/>
        <v>#VALUE!</v>
      </c>
      <c r="Y139" s="185" t="e">
        <f t="shared" ca="1" si="118"/>
        <v>#VALUE!</v>
      </c>
      <c r="Z139" s="185" t="e">
        <f t="shared" ca="1" si="116"/>
        <v>#VALUE!</v>
      </c>
      <c r="AA139" s="185" t="e">
        <f t="shared" ca="1" si="116"/>
        <v>#VALUE!</v>
      </c>
      <c r="AB139" s="185" t="e">
        <f t="shared" ca="1" si="116"/>
        <v>#VALUE!</v>
      </c>
      <c r="AC139" s="185" t="e">
        <f t="shared" ca="1" si="116"/>
        <v>#VALUE!</v>
      </c>
      <c r="AD139" s="185" t="e">
        <f t="shared" ca="1" si="116"/>
        <v>#VALUE!</v>
      </c>
      <c r="AE139" s="185" t="e">
        <f t="shared" ca="1" si="116"/>
        <v>#VALUE!</v>
      </c>
      <c r="AF139" s="185" t="e">
        <f t="shared" ca="1" si="116"/>
        <v>#VALUE!</v>
      </c>
      <c r="AG139" s="185" t="e">
        <f t="shared" ca="1" si="116"/>
        <v>#VALUE!</v>
      </c>
      <c r="AH139" s="185" t="e">
        <f t="shared" ca="1" si="116"/>
        <v>#VALUE!</v>
      </c>
      <c r="AI139" s="185" t="e">
        <f t="shared" ca="1" si="116"/>
        <v>#VALUE!</v>
      </c>
      <c r="AJ139" s="185" t="e">
        <f t="shared" ca="1" si="116"/>
        <v>#VALUE!</v>
      </c>
      <c r="AK139" s="185" t="e">
        <f t="shared" ca="1" si="116"/>
        <v>#VALUE!</v>
      </c>
      <c r="AL139" s="185" t="e">
        <f t="shared" ca="1" si="116"/>
        <v>#VALUE!</v>
      </c>
      <c r="AM139" s="185" t="e">
        <f t="shared" ca="1" si="116"/>
        <v>#VALUE!</v>
      </c>
      <c r="AN139" s="185" t="e">
        <f t="shared" ca="1" si="116"/>
        <v>#VALUE!</v>
      </c>
      <c r="AO139" s="185" t="e">
        <f t="shared" ca="1" si="116"/>
        <v>#VALUE!</v>
      </c>
      <c r="AP139" s="185" t="e">
        <f t="shared" ca="1" si="117"/>
        <v>#VALUE!</v>
      </c>
    </row>
    <row r="140" spans="1:42">
      <c r="A140" s="57" t="str">
        <f>'[4]TS BYDem'!A70</f>
        <v>*</v>
      </c>
      <c r="B140" s="185" t="s">
        <v>288</v>
      </c>
      <c r="C140" s="185" t="s">
        <v>137</v>
      </c>
      <c r="D140" s="186" t="str">
        <f>'[4]TS BYDem'!D70</f>
        <v>Useful Energy Service</v>
      </c>
      <c r="E140" s="185" t="s">
        <v>137</v>
      </c>
      <c r="F140" s="185" t="s">
        <v>137</v>
      </c>
      <c r="G140" s="185" t="s">
        <v>137</v>
      </c>
      <c r="H140" s="185" t="s">
        <v>137</v>
      </c>
      <c r="I140" s="185">
        <v>0</v>
      </c>
      <c r="J140" s="185" t="str">
        <f>INDEX('[4]TS BYDem'!$J$10:$J$203,MATCH(D140,'[4]TS BYDem'!$D$10:$D$203,0))</f>
        <v/>
      </c>
      <c r="K140" s="185" t="e">
        <f t="shared" ca="1" si="118"/>
        <v>#VALUE!</v>
      </c>
      <c r="L140" s="185" t="e">
        <f t="shared" ca="1" si="118"/>
        <v>#VALUE!</v>
      </c>
      <c r="M140" s="185" t="e">
        <f t="shared" ca="1" si="118"/>
        <v>#VALUE!</v>
      </c>
      <c r="N140" s="185" t="e">
        <f t="shared" ca="1" si="118"/>
        <v>#VALUE!</v>
      </c>
      <c r="O140" s="185" t="e">
        <f t="shared" ca="1" si="118"/>
        <v>#VALUE!</v>
      </c>
      <c r="P140" s="185" t="e">
        <f t="shared" ca="1" si="118"/>
        <v>#VALUE!</v>
      </c>
      <c r="Q140" s="185" t="e">
        <f t="shared" ca="1" si="118"/>
        <v>#VALUE!</v>
      </c>
      <c r="R140" s="185" t="e">
        <f t="shared" ca="1" si="118"/>
        <v>#VALUE!</v>
      </c>
      <c r="S140" s="185" t="e">
        <f t="shared" ca="1" si="118"/>
        <v>#VALUE!</v>
      </c>
      <c r="T140" s="185" t="e">
        <f t="shared" ca="1" si="118"/>
        <v>#VALUE!</v>
      </c>
      <c r="U140" s="185" t="e">
        <f t="shared" ca="1" si="118"/>
        <v>#VALUE!</v>
      </c>
      <c r="V140" s="185" t="e">
        <f t="shared" ca="1" si="118"/>
        <v>#VALUE!</v>
      </c>
      <c r="W140" s="185" t="e">
        <f t="shared" ca="1" si="118"/>
        <v>#VALUE!</v>
      </c>
      <c r="X140" s="185" t="e">
        <f t="shared" ca="1" si="118"/>
        <v>#VALUE!</v>
      </c>
      <c r="Y140" s="185" t="e">
        <f t="shared" ca="1" si="118"/>
        <v>#VALUE!</v>
      </c>
      <c r="Z140" s="185" t="e">
        <f t="shared" ca="1" si="116"/>
        <v>#VALUE!</v>
      </c>
      <c r="AA140" s="185" t="e">
        <f t="shared" ca="1" si="116"/>
        <v>#VALUE!</v>
      </c>
      <c r="AB140" s="185" t="e">
        <f t="shared" ca="1" si="116"/>
        <v>#VALUE!</v>
      </c>
      <c r="AC140" s="185" t="e">
        <f t="shared" ca="1" si="116"/>
        <v>#VALUE!</v>
      </c>
      <c r="AD140" s="185" t="e">
        <f t="shared" ca="1" si="116"/>
        <v>#VALUE!</v>
      </c>
      <c r="AE140" s="185" t="e">
        <f t="shared" ca="1" si="116"/>
        <v>#VALUE!</v>
      </c>
      <c r="AF140" s="185" t="e">
        <f t="shared" ca="1" si="116"/>
        <v>#VALUE!</v>
      </c>
      <c r="AG140" s="185" t="e">
        <f t="shared" ca="1" si="116"/>
        <v>#VALUE!</v>
      </c>
      <c r="AH140" s="185" t="e">
        <f t="shared" ca="1" si="116"/>
        <v>#VALUE!</v>
      </c>
      <c r="AI140" s="185" t="e">
        <f t="shared" ca="1" si="116"/>
        <v>#VALUE!</v>
      </c>
      <c r="AJ140" s="185" t="e">
        <f t="shared" ca="1" si="116"/>
        <v>#VALUE!</v>
      </c>
      <c r="AK140" s="185" t="e">
        <f t="shared" ca="1" si="116"/>
        <v>#VALUE!</v>
      </c>
      <c r="AL140" s="185" t="e">
        <f t="shared" ca="1" si="116"/>
        <v>#VALUE!</v>
      </c>
      <c r="AM140" s="185" t="e">
        <f t="shared" ca="1" si="116"/>
        <v>#VALUE!</v>
      </c>
      <c r="AN140" s="185" t="e">
        <f t="shared" ca="1" si="116"/>
        <v>#VALUE!</v>
      </c>
      <c r="AO140" s="185" t="e">
        <f t="shared" ca="1" si="116"/>
        <v>#VALUE!</v>
      </c>
      <c r="AP140" s="185" t="e">
        <f t="shared" ca="1" si="117"/>
        <v>#VALUE!</v>
      </c>
    </row>
    <row r="141" spans="1:42">
      <c r="A141" s="57" t="str">
        <f>'[4]TS BYDem'!A71</f>
        <v>*</v>
      </c>
      <c r="B141" s="185" t="s">
        <v>288</v>
      </c>
      <c r="C141" s="185" t="s">
        <v>137</v>
      </c>
      <c r="D141" s="186">
        <f>'[4]TS BYDem'!D71</f>
        <v>0</v>
      </c>
      <c r="E141" s="185" t="s">
        <v>137</v>
      </c>
      <c r="F141" s="185" t="s">
        <v>137</v>
      </c>
      <c r="G141" s="185" t="s">
        <v>137</v>
      </c>
      <c r="H141" s="185" t="s">
        <v>137</v>
      </c>
      <c r="I141" s="185">
        <v>0</v>
      </c>
      <c r="J141" s="185" t="str">
        <f>INDEX('[4]TS BYDem'!$J$10:$J$203,MATCH(D141,'[4]TS BYDem'!$D$10:$D$203,0))</f>
        <v/>
      </c>
      <c r="K141" s="185" t="e">
        <f t="shared" ca="1" si="118"/>
        <v>#VALUE!</v>
      </c>
      <c r="L141" s="185" t="e">
        <f t="shared" ca="1" si="118"/>
        <v>#VALUE!</v>
      </c>
      <c r="M141" s="185" t="e">
        <f t="shared" ca="1" si="118"/>
        <v>#VALUE!</v>
      </c>
      <c r="N141" s="185" t="e">
        <f t="shared" ca="1" si="118"/>
        <v>#VALUE!</v>
      </c>
      <c r="O141" s="185" t="e">
        <f t="shared" ca="1" si="118"/>
        <v>#VALUE!</v>
      </c>
      <c r="P141" s="185" t="e">
        <f t="shared" ca="1" si="118"/>
        <v>#VALUE!</v>
      </c>
      <c r="Q141" s="185" t="e">
        <f t="shared" ca="1" si="118"/>
        <v>#VALUE!</v>
      </c>
      <c r="R141" s="185" t="e">
        <f t="shared" ca="1" si="118"/>
        <v>#VALUE!</v>
      </c>
      <c r="S141" s="185" t="e">
        <f t="shared" ca="1" si="118"/>
        <v>#VALUE!</v>
      </c>
      <c r="T141" s="185" t="e">
        <f t="shared" ca="1" si="118"/>
        <v>#VALUE!</v>
      </c>
      <c r="U141" s="185" t="e">
        <f t="shared" ca="1" si="118"/>
        <v>#VALUE!</v>
      </c>
      <c r="V141" s="185" t="e">
        <f t="shared" ca="1" si="118"/>
        <v>#VALUE!</v>
      </c>
      <c r="W141" s="185" t="e">
        <f t="shared" ca="1" si="118"/>
        <v>#VALUE!</v>
      </c>
      <c r="X141" s="185" t="e">
        <f t="shared" ca="1" si="118"/>
        <v>#VALUE!</v>
      </c>
      <c r="Y141" s="185" t="e">
        <f t="shared" ca="1" si="118"/>
        <v>#VALUE!</v>
      </c>
      <c r="Z141" s="185" t="e">
        <f t="shared" ca="1" si="118"/>
        <v>#VALUE!</v>
      </c>
      <c r="AA141" s="185" t="e">
        <f t="shared" ca="1" si="116"/>
        <v>#VALUE!</v>
      </c>
      <c r="AB141" s="185" t="e">
        <f t="shared" ca="1" si="116"/>
        <v>#VALUE!</v>
      </c>
      <c r="AC141" s="185" t="e">
        <f t="shared" ca="1" si="116"/>
        <v>#VALUE!</v>
      </c>
      <c r="AD141" s="185" t="e">
        <f t="shared" ca="1" si="116"/>
        <v>#VALUE!</v>
      </c>
      <c r="AE141" s="185" t="e">
        <f t="shared" ca="1" si="116"/>
        <v>#VALUE!</v>
      </c>
      <c r="AF141" s="185" t="e">
        <f t="shared" ca="1" si="116"/>
        <v>#VALUE!</v>
      </c>
      <c r="AG141" s="185" t="e">
        <f t="shared" ca="1" si="116"/>
        <v>#VALUE!</v>
      </c>
      <c r="AH141" s="185" t="e">
        <f t="shared" ca="1" si="116"/>
        <v>#VALUE!</v>
      </c>
      <c r="AI141" s="185" t="e">
        <f t="shared" ca="1" si="116"/>
        <v>#VALUE!</v>
      </c>
      <c r="AJ141" s="185" t="e">
        <f t="shared" ca="1" si="116"/>
        <v>#VALUE!</v>
      </c>
      <c r="AK141" s="185" t="e">
        <f t="shared" ca="1" si="116"/>
        <v>#VALUE!</v>
      </c>
      <c r="AL141" s="185" t="e">
        <f t="shared" ca="1" si="116"/>
        <v>#VALUE!</v>
      </c>
      <c r="AM141" s="185" t="e">
        <f t="shared" ca="1" si="116"/>
        <v>#VALUE!</v>
      </c>
      <c r="AN141" s="185" t="e">
        <f t="shared" ca="1" si="116"/>
        <v>#VALUE!</v>
      </c>
      <c r="AO141" s="185" t="e">
        <f t="shared" ca="1" si="116"/>
        <v>#VALUE!</v>
      </c>
      <c r="AP141" s="185" t="e">
        <f t="shared" ca="1" si="117"/>
        <v>#VALUE!</v>
      </c>
    </row>
    <row r="142" spans="1:42" s="5" customFormat="1">
      <c r="A142" s="57" t="str">
        <f>'[4]TS BYDem'!A70</f>
        <v>*</v>
      </c>
      <c r="B142" s="5">
        <f>B121+1</f>
        <v>6</v>
      </c>
      <c r="C142" s="3" t="str">
        <f ca="1">OFFSET($C$9,$B142,0)</f>
        <v>Chemicals</v>
      </c>
      <c r="D142" s="3" t="str">
        <f ca="1">OFFSET($B$9,$B142,0)</f>
        <v>CP</v>
      </c>
      <c r="J142" s="5">
        <f t="shared" ref="J142:AA142" ca="1" si="119">SUMIF($B$10:$B$25,$D142,J$10:J$25)*SUMIF($B$10:$B$25,$D142,J$47:J$62)</f>
        <v>72.107894835057621</v>
      </c>
      <c r="K142" s="5">
        <f t="shared" ca="1" si="119"/>
        <v>74.266300997437128</v>
      </c>
      <c r="L142" s="5">
        <f t="shared" ca="1" si="119"/>
        <v>75.801027741220466</v>
      </c>
      <c r="M142" s="5">
        <f t="shared" ca="1" si="119"/>
        <v>76.644854367250801</v>
      </c>
      <c r="N142" s="5">
        <f t="shared" ca="1" si="119"/>
        <v>77.466834349241523</v>
      </c>
      <c r="O142" s="5">
        <f t="shared" ca="1" si="119"/>
        <v>78.131791577197461</v>
      </c>
      <c r="P142" s="5">
        <f t="shared" ca="1" si="119"/>
        <v>79.016580660802092</v>
      </c>
      <c r="Q142" s="5">
        <f t="shared" ca="1" si="119"/>
        <v>78.849999999999994</v>
      </c>
      <c r="R142" s="5">
        <f t="shared" ca="1" si="119"/>
        <v>77.7</v>
      </c>
      <c r="S142" s="5">
        <f t="shared" ca="1" si="119"/>
        <v>80.843822337333677</v>
      </c>
      <c r="T142" s="3">
        <f t="shared" ca="1" si="119"/>
        <v>80.29398645561939</v>
      </c>
      <c r="U142" s="5">
        <f t="shared" ca="1" si="119"/>
        <v>80.030465017517415</v>
      </c>
      <c r="V142" s="5">
        <f t="shared" ca="1" si="119"/>
        <v>79.692710207077042</v>
      </c>
      <c r="W142" s="5">
        <f t="shared" ca="1" si="119"/>
        <v>79.357216378140308</v>
      </c>
      <c r="X142" s="5">
        <f t="shared" ca="1" si="119"/>
        <v>79.969561313848601</v>
      </c>
      <c r="Y142" s="5">
        <f t="shared" ca="1" si="119"/>
        <v>80.656513046445909</v>
      </c>
      <c r="Z142" s="5">
        <f t="shared" ca="1" si="119"/>
        <v>81.696890878403806</v>
      </c>
      <c r="AA142" s="5">
        <f t="shared" ca="1" si="119"/>
        <v>82.100651721116606</v>
      </c>
      <c r="AB142" s="5">
        <f ca="1">SUMIF($B$10:$B$25,$D142,AB$10:AB$25)*SUMIF($B$10:$B$25,$D142,AB$46:AB$62)</f>
        <v>82.718763267498147</v>
      </c>
      <c r="AC142" s="5">
        <f t="shared" ref="AC142:AP142" ca="1" si="120">SUMIF($B$10:$B$25,$D142,AC$10:AC$25)*SUMIF($B$10:$B$25,$D142,AC$47:AC$62)</f>
        <v>83.514674916713773</v>
      </c>
      <c r="AD142" s="5">
        <f t="shared" ca="1" si="120"/>
        <v>83.926327206641176</v>
      </c>
      <c r="AE142" s="5">
        <f t="shared" ca="1" si="120"/>
        <v>84.829402212242655</v>
      </c>
      <c r="AF142" s="5">
        <f t="shared" ca="1" si="120"/>
        <v>85.873420877431641</v>
      </c>
      <c r="AG142" s="5">
        <f t="shared" ca="1" si="120"/>
        <v>67.186334083364272</v>
      </c>
      <c r="AH142" s="5">
        <f t="shared" ca="1" si="120"/>
        <v>51.482485333048764</v>
      </c>
      <c r="AI142" s="5">
        <f t="shared" ca="1" si="120"/>
        <v>49.578431184346599</v>
      </c>
      <c r="AJ142" s="5">
        <f t="shared" ca="1" si="120"/>
        <v>50.861807724258945</v>
      </c>
      <c r="AK142" s="5">
        <f t="shared" ca="1" si="120"/>
        <v>52.512673184696553</v>
      </c>
      <c r="AL142" s="5">
        <f t="shared" ca="1" si="120"/>
        <v>51.382529832664247</v>
      </c>
      <c r="AM142" s="5">
        <f t="shared" ca="1" si="120"/>
        <v>56.021082402120015</v>
      </c>
      <c r="AN142" s="5">
        <f t="shared" ca="1" si="120"/>
        <v>60.04774777320749</v>
      </c>
      <c r="AO142" s="5">
        <f t="shared" ca="1" si="120"/>
        <v>68.814946913478707</v>
      </c>
      <c r="AP142" s="5">
        <f t="shared" ca="1" si="120"/>
        <v>77.48016485402195</v>
      </c>
    </row>
    <row r="143" spans="1:42">
      <c r="A143" s="57" t="str">
        <f>'[4]TS BYDem'!A73</f>
        <v/>
      </c>
      <c r="B143" s="185" t="s">
        <v>288</v>
      </c>
      <c r="C143" s="185" t="s">
        <v>137</v>
      </c>
      <c r="D143" s="186" t="str">
        <f>'[4]TS BYDem'!D73</f>
        <v>ICPK</v>
      </c>
      <c r="E143" s="185" t="s">
        <v>137</v>
      </c>
      <c r="F143" s="185" t="s">
        <v>137</v>
      </c>
      <c r="G143" s="185" t="s">
        <v>137</v>
      </c>
      <c r="H143" s="185" t="s">
        <v>137</v>
      </c>
      <c r="I143" s="185">
        <v>0</v>
      </c>
      <c r="J143" s="185">
        <f>INDEX('[4]TS BYDem'!$J$10:$J$203,MATCH(D143,'[4]TS BYDem'!$D$10:$D$203,0))</f>
        <v>0.55647663194961794</v>
      </c>
      <c r="K143" s="185">
        <f ca="1">K$142/J$142*J143</f>
        <v>0.57313365118957349</v>
      </c>
      <c r="L143" s="185">
        <f t="shared" ref="L143:AA143" ca="1" si="121">L$142/K$142*K143</f>
        <v>0.5849775633062303</v>
      </c>
      <c r="M143" s="192">
        <f t="shared" ref="M143:M151" si="122">O143</f>
        <v>0.80918000000000012</v>
      </c>
      <c r="N143" s="192">
        <f t="shared" ref="N143:N151" si="123">O143</f>
        <v>0.80918000000000012</v>
      </c>
      <c r="O143" s="192">
        <f>INDEX('[4]TS BYDem'!$O$10:$O$203,MATCH(D143,'[4]TS BYDem'!$D$10:$D$203,0))</f>
        <v>0.80918000000000012</v>
      </c>
      <c r="P143" s="185">
        <f t="shared" ca="1" si="121"/>
        <v>0.81834340987732002</v>
      </c>
      <c r="Q143" s="185">
        <f t="shared" ca="1" si="121"/>
        <v>0.81661819999300989</v>
      </c>
      <c r="R143" s="185">
        <f t="shared" ca="1" si="121"/>
        <v>0.80470810576356211</v>
      </c>
      <c r="S143" s="185">
        <f t="shared" ca="1" si="121"/>
        <v>0.83726742774468133</v>
      </c>
      <c r="T143" s="185">
        <f t="shared" ca="1" si="121"/>
        <v>0.83157299542994334</v>
      </c>
      <c r="U143" s="185">
        <f t="shared" ca="1" si="121"/>
        <v>0.82884380833492233</v>
      </c>
      <c r="V143" s="185">
        <f t="shared" ca="1" si="121"/>
        <v>0.82534581562292741</v>
      </c>
      <c r="W143" s="185">
        <f t="shared" ca="1" si="121"/>
        <v>0.82187123900028847</v>
      </c>
      <c r="X143" s="185">
        <f t="shared" ca="1" si="121"/>
        <v>0.82821305281351543</v>
      </c>
      <c r="Y143" s="185">
        <f t="shared" ca="1" si="121"/>
        <v>0.83532753965379059</v>
      </c>
      <c r="Z143" s="185">
        <f t="shared" ca="1" si="121"/>
        <v>0.84610232053452727</v>
      </c>
      <c r="AA143" s="185">
        <f t="shared" ca="1" si="121"/>
        <v>0.85028391156311056</v>
      </c>
      <c r="AB143" s="185">
        <f t="shared" ref="AA143:AP158" ca="1" si="124">AB$142/AA$142*AA143</f>
        <v>0.85668544787764445</v>
      </c>
      <c r="AC143" s="185">
        <f t="shared" ca="1" si="124"/>
        <v>0.86492838939109951</v>
      </c>
      <c r="AD143" s="185">
        <f t="shared" ca="1" si="124"/>
        <v>0.86919170901092846</v>
      </c>
      <c r="AE143" s="185">
        <f t="shared" ca="1" si="124"/>
        <v>0.87854449893525255</v>
      </c>
      <c r="AF143" s="185">
        <f t="shared" ca="1" si="124"/>
        <v>0.88935698648282047</v>
      </c>
      <c r="AG143" s="185">
        <f t="shared" ca="1" si="124"/>
        <v>0.69582223466437476</v>
      </c>
      <c r="AH143" s="185">
        <f t="shared" ca="1" si="124"/>
        <v>0.53318369694154499</v>
      </c>
      <c r="AI143" s="185">
        <f t="shared" ca="1" si="124"/>
        <v>0.51346416274240247</v>
      </c>
      <c r="AJ143" s="185">
        <f t="shared" ca="1" si="124"/>
        <v>0.52675558493563623</v>
      </c>
      <c r="AK143" s="185">
        <f t="shared" ca="1" si="124"/>
        <v>0.54385294423472552</v>
      </c>
      <c r="AL143" s="185">
        <f t="shared" ca="1" si="124"/>
        <v>0.53214849743864834</v>
      </c>
      <c r="AM143" s="185">
        <f t="shared" ca="1" si="124"/>
        <v>0.58018814803905316</v>
      </c>
      <c r="AN143" s="185">
        <f t="shared" ca="1" si="124"/>
        <v>0.62189072543044999</v>
      </c>
      <c r="AO143" s="185">
        <f t="shared" ca="1" si="124"/>
        <v>0.71268913229041897</v>
      </c>
      <c r="AP143" s="185">
        <f t="shared" ca="1" si="124"/>
        <v>0.80243136028222073</v>
      </c>
    </row>
    <row r="144" spans="1:42">
      <c r="A144" s="57" t="str">
        <f>'[4]TS BYDem'!A74</f>
        <v/>
      </c>
      <c r="B144" s="185" t="s">
        <v>288</v>
      </c>
      <c r="C144" s="185" t="s">
        <v>137</v>
      </c>
      <c r="D144" s="186" t="str">
        <f>'[4]TS BYDem'!D74</f>
        <v>ICPA</v>
      </c>
      <c r="E144" s="185" t="s">
        <v>137</v>
      </c>
      <c r="F144" s="185" t="s">
        <v>137</v>
      </c>
      <c r="G144" s="185" t="s">
        <v>137</v>
      </c>
      <c r="H144" s="185" t="s">
        <v>137</v>
      </c>
      <c r="I144" s="185">
        <v>0</v>
      </c>
      <c r="J144" s="185">
        <f>INDEX('[4]TS BYDem'!$J$10:$J$203,MATCH(D144,'[4]TS BYDem'!$D$10:$D$203,0))</f>
        <v>0.2086787369811067</v>
      </c>
      <c r="K144" s="185">
        <f t="shared" ref="K144:Z159" ca="1" si="125">K$142/J$142*J144</f>
        <v>0.21492511919609003</v>
      </c>
      <c r="L144" s="185">
        <f t="shared" ca="1" si="125"/>
        <v>0.21936658623983632</v>
      </c>
      <c r="M144" s="192">
        <f t="shared" si="122"/>
        <v>0.30344250000000006</v>
      </c>
      <c r="N144" s="192">
        <f t="shared" si="123"/>
        <v>0.30344250000000006</v>
      </c>
      <c r="O144" s="192">
        <f>INDEX('[4]TS BYDem'!$O$10:$O$203,MATCH(D144,'[4]TS BYDem'!$D$10:$D$203,0))</f>
        <v>0.30344250000000006</v>
      </c>
      <c r="P144" s="185">
        <f t="shared" ca="1" si="125"/>
        <v>0.30687877870399505</v>
      </c>
      <c r="Q144" s="185">
        <f t="shared" ca="1" si="125"/>
        <v>0.30623182499737872</v>
      </c>
      <c r="R144" s="185">
        <f t="shared" ca="1" si="125"/>
        <v>0.30176553966133579</v>
      </c>
      <c r="S144" s="185">
        <f t="shared" ca="1" si="125"/>
        <v>0.31397528540425551</v>
      </c>
      <c r="T144" s="185">
        <f t="shared" ca="1" si="125"/>
        <v>0.31183987328622875</v>
      </c>
      <c r="U144" s="185">
        <f t="shared" ca="1" si="125"/>
        <v>0.3108164281255959</v>
      </c>
      <c r="V144" s="185">
        <f t="shared" ca="1" si="125"/>
        <v>0.30950468085859784</v>
      </c>
      <c r="W144" s="185">
        <f t="shared" ca="1" si="125"/>
        <v>0.30820171462510826</v>
      </c>
      <c r="X144" s="185">
        <f t="shared" ca="1" si="125"/>
        <v>0.31057989480506837</v>
      </c>
      <c r="Y144" s="185">
        <f t="shared" ca="1" si="125"/>
        <v>0.31324782737017154</v>
      </c>
      <c r="Z144" s="185">
        <f t="shared" ca="1" si="125"/>
        <v>0.31728837020044781</v>
      </c>
      <c r="AA144" s="185">
        <f t="shared" ca="1" si="124"/>
        <v>0.31885646683616653</v>
      </c>
      <c r="AB144" s="185">
        <f t="shared" ca="1" si="124"/>
        <v>0.32125704295411672</v>
      </c>
      <c r="AC144" s="185">
        <f t="shared" ca="1" si="124"/>
        <v>0.3243481460216624</v>
      </c>
      <c r="AD144" s="185">
        <f t="shared" ca="1" si="124"/>
        <v>0.32594689087909828</v>
      </c>
      <c r="AE144" s="185">
        <f t="shared" ca="1" si="124"/>
        <v>0.32945418710071983</v>
      </c>
      <c r="AF144" s="185">
        <f t="shared" ca="1" si="124"/>
        <v>0.33350886993105777</v>
      </c>
      <c r="AG144" s="185">
        <f t="shared" ca="1" si="124"/>
        <v>0.26093333799914065</v>
      </c>
      <c r="AH144" s="185">
        <f t="shared" ca="1" si="124"/>
        <v>0.19994388635307944</v>
      </c>
      <c r="AI144" s="185">
        <f t="shared" ca="1" si="124"/>
        <v>0.192549061028401</v>
      </c>
      <c r="AJ144" s="185">
        <f t="shared" ca="1" si="124"/>
        <v>0.19753334435086364</v>
      </c>
      <c r="AK144" s="185">
        <f t="shared" ca="1" si="124"/>
        <v>0.20394485408802213</v>
      </c>
      <c r="AL144" s="185">
        <f t="shared" ca="1" si="124"/>
        <v>0.19955568653949318</v>
      </c>
      <c r="AM144" s="185">
        <f t="shared" ca="1" si="124"/>
        <v>0.21757055551464499</v>
      </c>
      <c r="AN144" s="185">
        <f t="shared" ca="1" si="124"/>
        <v>0.2332090220364188</v>
      </c>
      <c r="AO144" s="185">
        <f t="shared" ca="1" si="124"/>
        <v>0.26725842460890714</v>
      </c>
      <c r="AP144" s="185">
        <f t="shared" ca="1" si="124"/>
        <v>0.30091176010583276</v>
      </c>
    </row>
    <row r="145" spans="1:42">
      <c r="A145" s="57" t="str">
        <f>'[4]TS BYDem'!A75</f>
        <v/>
      </c>
      <c r="B145" s="185" t="s">
        <v>288</v>
      </c>
      <c r="C145" s="185" t="s">
        <v>137</v>
      </c>
      <c r="D145" s="186" t="str">
        <f>'[4]TS BYDem'!D75</f>
        <v>ICPL</v>
      </c>
      <c r="E145" s="185" t="s">
        <v>137</v>
      </c>
      <c r="F145" s="185" t="s">
        <v>137</v>
      </c>
      <c r="G145" s="185" t="s">
        <v>137</v>
      </c>
      <c r="H145" s="185" t="s">
        <v>137</v>
      </c>
      <c r="I145" s="185">
        <v>0</v>
      </c>
      <c r="J145" s="185">
        <f>INDEX('[4]TS BYDem'!$J$10:$J$203,MATCH(D145,'[4]TS BYDem'!$D$10:$D$203,0))</f>
        <v>0.3338859791697707</v>
      </c>
      <c r="K145" s="185">
        <f t="shared" ca="1" si="125"/>
        <v>0.34388019071374404</v>
      </c>
      <c r="L145" s="185">
        <f t="shared" ca="1" si="125"/>
        <v>0.35098653798373813</v>
      </c>
      <c r="M145" s="192">
        <f t="shared" si="122"/>
        <v>0.48550800000000005</v>
      </c>
      <c r="N145" s="192">
        <f t="shared" si="123"/>
        <v>0.48550800000000005</v>
      </c>
      <c r="O145" s="192">
        <f>INDEX('[4]TS BYDem'!$O$10:$O$203,MATCH(D145,'[4]TS BYDem'!$D$10:$D$203,0))</f>
        <v>0.48550800000000005</v>
      </c>
      <c r="P145" s="185">
        <f t="shared" ca="1" si="125"/>
        <v>0.49100604592639202</v>
      </c>
      <c r="Q145" s="185">
        <f t="shared" ca="1" si="125"/>
        <v>0.48997091999580589</v>
      </c>
      <c r="R145" s="185">
        <f t="shared" ca="1" si="125"/>
        <v>0.48282486345813724</v>
      </c>
      <c r="S145" s="185">
        <f t="shared" ca="1" si="125"/>
        <v>0.50236045664680873</v>
      </c>
      <c r="T145" s="185">
        <f t="shared" ca="1" si="125"/>
        <v>0.49894379725796595</v>
      </c>
      <c r="U145" s="185">
        <f t="shared" ca="1" si="125"/>
        <v>0.49730628500095336</v>
      </c>
      <c r="V145" s="185">
        <f t="shared" ca="1" si="125"/>
        <v>0.49520748937375642</v>
      </c>
      <c r="W145" s="185">
        <f t="shared" ca="1" si="125"/>
        <v>0.49312274340017304</v>
      </c>
      <c r="X145" s="185">
        <f t="shared" ca="1" si="125"/>
        <v>0.49692783168810922</v>
      </c>
      <c r="Y145" s="185">
        <f t="shared" ca="1" si="125"/>
        <v>0.50119652379227431</v>
      </c>
      <c r="Z145" s="185">
        <f t="shared" ca="1" si="125"/>
        <v>0.50766139232071628</v>
      </c>
      <c r="AA145" s="185">
        <f t="shared" ca="1" si="124"/>
        <v>0.51017034693786623</v>
      </c>
      <c r="AB145" s="185">
        <f t="shared" ca="1" si="124"/>
        <v>0.51401126872658653</v>
      </c>
      <c r="AC145" s="185">
        <f t="shared" ca="1" si="124"/>
        <v>0.51895703363465961</v>
      </c>
      <c r="AD145" s="185">
        <f t="shared" ca="1" si="124"/>
        <v>0.52151502540655703</v>
      </c>
      <c r="AE145" s="185">
        <f t="shared" ca="1" si="124"/>
        <v>0.52712669936115153</v>
      </c>
      <c r="AF145" s="185">
        <f t="shared" ca="1" si="124"/>
        <v>0.53361419188969228</v>
      </c>
      <c r="AG145" s="185">
        <f t="shared" ca="1" si="124"/>
        <v>0.41749334079862488</v>
      </c>
      <c r="AH145" s="185">
        <f t="shared" ca="1" si="124"/>
        <v>0.31991021816492698</v>
      </c>
      <c r="AI145" s="185">
        <f t="shared" ca="1" si="124"/>
        <v>0.30807849764544148</v>
      </c>
      <c r="AJ145" s="185">
        <f t="shared" ca="1" si="124"/>
        <v>0.31605335096138171</v>
      </c>
      <c r="AK145" s="185">
        <f t="shared" ca="1" si="124"/>
        <v>0.32631176654083532</v>
      </c>
      <c r="AL145" s="185">
        <f t="shared" ca="1" si="124"/>
        <v>0.31928909846318904</v>
      </c>
      <c r="AM145" s="185">
        <f t="shared" ca="1" si="124"/>
        <v>0.34811288882343194</v>
      </c>
      <c r="AN145" s="185">
        <f t="shared" ca="1" si="124"/>
        <v>0.37313443525827006</v>
      </c>
      <c r="AO145" s="185">
        <f t="shared" ca="1" si="124"/>
        <v>0.42761347937425143</v>
      </c>
      <c r="AP145" s="185">
        <f t="shared" ca="1" si="124"/>
        <v>0.48145881616933245</v>
      </c>
    </row>
    <row r="146" spans="1:42">
      <c r="A146" s="57" t="str">
        <f>'[4]TS BYDem'!A76</f>
        <v/>
      </c>
      <c r="B146" s="185" t="s">
        <v>288</v>
      </c>
      <c r="C146" s="185" t="s">
        <v>137</v>
      </c>
      <c r="D146" s="186" t="str">
        <f>'[4]TS BYDem'!D76</f>
        <v>ICPC</v>
      </c>
      <c r="E146" s="185" t="s">
        <v>137</v>
      </c>
      <c r="F146" s="185" t="s">
        <v>137</v>
      </c>
      <c r="G146" s="185" t="s">
        <v>137</v>
      </c>
      <c r="H146" s="185" t="s">
        <v>137</v>
      </c>
      <c r="I146" s="185">
        <v>0</v>
      </c>
      <c r="J146" s="185">
        <f>INDEX('[4]TS BYDem'!$J$10:$J$203,MATCH(D146,'[4]TS BYDem'!$D$10:$D$203,0))</f>
        <v>2.7823831597480893</v>
      </c>
      <c r="K146" s="185">
        <f ca="1">K$142/J$142*J146</f>
        <v>2.8656682559478672</v>
      </c>
      <c r="L146" s="185">
        <f t="shared" ca="1" si="125"/>
        <v>2.9248878165311512</v>
      </c>
      <c r="M146" s="192">
        <f t="shared" si="122"/>
        <v>4.0459000000000005</v>
      </c>
      <c r="N146" s="192">
        <f t="shared" si="123"/>
        <v>4.0459000000000005</v>
      </c>
      <c r="O146" s="192">
        <f>INDEX('[4]TS BYDem'!$O$10:$O$203,MATCH(D146,'[4]TS BYDem'!$D$10:$D$203,0))</f>
        <v>4.0459000000000005</v>
      </c>
      <c r="P146" s="185">
        <f t="shared" ca="1" si="125"/>
        <v>4.0917170493866006</v>
      </c>
      <c r="Q146" s="185">
        <f t="shared" ca="1" si="125"/>
        <v>4.0830909999650498</v>
      </c>
      <c r="R146" s="185">
        <f t="shared" ca="1" si="125"/>
        <v>4.0235405288178114</v>
      </c>
      <c r="S146" s="185">
        <f t="shared" ca="1" si="125"/>
        <v>4.1863371387234078</v>
      </c>
      <c r="T146" s="185">
        <f t="shared" ca="1" si="125"/>
        <v>4.1578649771497185</v>
      </c>
      <c r="U146" s="185">
        <f t="shared" ca="1" si="125"/>
        <v>4.1442190416746136</v>
      </c>
      <c r="V146" s="185">
        <f t="shared" ca="1" si="125"/>
        <v>4.1267290781146393</v>
      </c>
      <c r="W146" s="185">
        <f t="shared" ca="1" si="125"/>
        <v>4.1093561950014443</v>
      </c>
      <c r="X146" s="185">
        <f t="shared" ca="1" si="125"/>
        <v>4.1410652640675796</v>
      </c>
      <c r="Y146" s="185">
        <f t="shared" ca="1" si="125"/>
        <v>4.1766376982689559</v>
      </c>
      <c r="Z146" s="185">
        <f t="shared" ca="1" si="125"/>
        <v>4.2305116026726388</v>
      </c>
      <c r="AA146" s="185">
        <f t="shared" ca="1" si="124"/>
        <v>4.2514195578155549</v>
      </c>
      <c r="AB146" s="185">
        <f t="shared" ca="1" si="124"/>
        <v>4.2834272393882245</v>
      </c>
      <c r="AC146" s="185">
        <f t="shared" ca="1" si="124"/>
        <v>4.3246419469554995</v>
      </c>
      <c r="AD146" s="185">
        <f t="shared" ca="1" si="124"/>
        <v>4.3459585450546445</v>
      </c>
      <c r="AE146" s="185">
        <f t="shared" ca="1" si="124"/>
        <v>4.3927224946762653</v>
      </c>
      <c r="AF146" s="185">
        <f t="shared" ca="1" si="124"/>
        <v>4.4467849324141051</v>
      </c>
      <c r="AG146" s="185">
        <f t="shared" ca="1" si="124"/>
        <v>3.479111173321876</v>
      </c>
      <c r="AH146" s="185">
        <f t="shared" ca="1" si="124"/>
        <v>2.6659184847077264</v>
      </c>
      <c r="AI146" s="185">
        <f t="shared" ca="1" si="124"/>
        <v>2.5673208137120138</v>
      </c>
      <c r="AJ146" s="185">
        <f t="shared" ca="1" si="124"/>
        <v>2.6337779246781823</v>
      </c>
      <c r="AK146" s="185">
        <f t="shared" ca="1" si="124"/>
        <v>2.7192647211736287</v>
      </c>
      <c r="AL146" s="185">
        <f t="shared" ca="1" si="124"/>
        <v>2.6607424871932426</v>
      </c>
      <c r="AM146" s="185">
        <f t="shared" ca="1" si="124"/>
        <v>2.9009407401952667</v>
      </c>
      <c r="AN146" s="185">
        <f t="shared" ca="1" si="124"/>
        <v>3.1094536271522508</v>
      </c>
      <c r="AO146" s="185">
        <f t="shared" ca="1" si="124"/>
        <v>3.5634456614520955</v>
      </c>
      <c r="AP146" s="185">
        <f t="shared" ca="1" si="124"/>
        <v>4.0121568014111038</v>
      </c>
    </row>
    <row r="147" spans="1:42">
      <c r="A147" s="57" t="str">
        <f>'[4]TS BYDem'!A77</f>
        <v/>
      </c>
      <c r="B147" s="185" t="s">
        <v>288</v>
      </c>
      <c r="C147" s="185" t="s">
        <v>137</v>
      </c>
      <c r="D147" s="186" t="str">
        <f>'[4]TS BYDem'!D77</f>
        <v>ICPH</v>
      </c>
      <c r="E147" s="185" t="s">
        <v>137</v>
      </c>
      <c r="F147" s="185" t="s">
        <v>137</v>
      </c>
      <c r="G147" s="185" t="s">
        <v>137</v>
      </c>
      <c r="H147" s="185" t="s">
        <v>137</v>
      </c>
      <c r="I147" s="185">
        <v>0</v>
      </c>
      <c r="J147" s="185">
        <f>INDEX('[4]TS BYDem'!$J$10:$J$203,MATCH(D147,'[4]TS BYDem'!$D$10:$D$203,0))</f>
        <v>0.5008289687546561</v>
      </c>
      <c r="K147" s="185">
        <f t="shared" ref="K147:O162" ca="1" si="126">K$142/J$142*J147</f>
        <v>0.51582028607061614</v>
      </c>
      <c r="L147" s="185">
        <f t="shared" ca="1" si="125"/>
        <v>0.52647980697560726</v>
      </c>
      <c r="M147" s="192">
        <f t="shared" si="122"/>
        <v>0.72826200000000008</v>
      </c>
      <c r="N147" s="192">
        <f t="shared" si="123"/>
        <v>0.72826200000000008</v>
      </c>
      <c r="O147" s="192">
        <f>INDEX('[4]TS BYDem'!$O$10:$O$203,MATCH(D147,'[4]TS BYDem'!$D$10:$D$203,0))</f>
        <v>0.72826200000000008</v>
      </c>
      <c r="P147" s="185">
        <f t="shared" ca="1" si="125"/>
        <v>0.736509068889588</v>
      </c>
      <c r="Q147" s="185">
        <f t="shared" ca="1" si="125"/>
        <v>0.73495637999370889</v>
      </c>
      <c r="R147" s="185">
        <f t="shared" ca="1" si="125"/>
        <v>0.72423729518720592</v>
      </c>
      <c r="S147" s="185">
        <f t="shared" ca="1" si="125"/>
        <v>0.7535406849702132</v>
      </c>
      <c r="T147" s="185">
        <f t="shared" ca="1" si="125"/>
        <v>0.74841569588694901</v>
      </c>
      <c r="U147" s="185">
        <f t="shared" ca="1" si="125"/>
        <v>0.74595942750143007</v>
      </c>
      <c r="V147" s="185">
        <f t="shared" ca="1" si="125"/>
        <v>0.74281123406063465</v>
      </c>
      <c r="W147" s="185">
        <f t="shared" ca="1" si="125"/>
        <v>0.73968411510025966</v>
      </c>
      <c r="X147" s="185">
        <f t="shared" ca="1" si="125"/>
        <v>0.74539174753216397</v>
      </c>
      <c r="Y147" s="185">
        <f t="shared" ca="1" si="125"/>
        <v>0.75179478568841163</v>
      </c>
      <c r="Z147" s="185">
        <f t="shared" ca="1" si="125"/>
        <v>0.76149208848107464</v>
      </c>
      <c r="AA147" s="185">
        <f t="shared" ca="1" si="124"/>
        <v>0.76525552040679956</v>
      </c>
      <c r="AB147" s="185">
        <f t="shared" ca="1" si="124"/>
        <v>0.77101690308988002</v>
      </c>
      <c r="AC147" s="185">
        <f t="shared" ca="1" si="124"/>
        <v>0.77843555045198964</v>
      </c>
      <c r="AD147" s="185">
        <f t="shared" ca="1" si="124"/>
        <v>0.78227253810983577</v>
      </c>
      <c r="AE147" s="185">
        <f t="shared" ca="1" si="124"/>
        <v>0.79069004904172746</v>
      </c>
      <c r="AF147" s="185">
        <f t="shared" ca="1" si="124"/>
        <v>0.80042128783453859</v>
      </c>
      <c r="AG147" s="185">
        <f t="shared" ca="1" si="124"/>
        <v>0.62624001119793749</v>
      </c>
      <c r="AH147" s="185">
        <f t="shared" ca="1" si="124"/>
        <v>0.47986532724739062</v>
      </c>
      <c r="AI147" s="185">
        <f t="shared" ca="1" si="124"/>
        <v>0.46211774646816239</v>
      </c>
      <c r="AJ147" s="185">
        <f t="shared" ca="1" si="124"/>
        <v>0.47408002644207275</v>
      </c>
      <c r="AK147" s="185">
        <f t="shared" ca="1" si="124"/>
        <v>0.48946764981125312</v>
      </c>
      <c r="AL147" s="185">
        <f t="shared" ca="1" si="124"/>
        <v>0.47893364769478364</v>
      </c>
      <c r="AM147" s="185">
        <f t="shared" ca="1" si="124"/>
        <v>0.52216933323514803</v>
      </c>
      <c r="AN147" s="185">
        <f t="shared" ca="1" si="124"/>
        <v>0.55970165288740514</v>
      </c>
      <c r="AO147" s="185">
        <f t="shared" ca="1" si="124"/>
        <v>0.64142021906137725</v>
      </c>
      <c r="AP147" s="185">
        <f t="shared" ca="1" si="124"/>
        <v>0.72218822425399876</v>
      </c>
    </row>
    <row r="148" spans="1:42">
      <c r="A148" s="57" t="str">
        <f>'[4]TS BYDem'!A78</f>
        <v/>
      </c>
      <c r="B148" s="185" t="s">
        <v>288</v>
      </c>
      <c r="C148" s="185" t="s">
        <v>137</v>
      </c>
      <c r="D148" s="186" t="str">
        <f>'[4]TS BYDem'!D78</f>
        <v>ICPP</v>
      </c>
      <c r="E148" s="185" t="s">
        <v>137</v>
      </c>
      <c r="F148" s="185" t="s">
        <v>137</v>
      </c>
      <c r="G148" s="185" t="s">
        <v>137</v>
      </c>
      <c r="H148" s="185" t="s">
        <v>137</v>
      </c>
      <c r="I148" s="185">
        <v>0</v>
      </c>
      <c r="J148" s="185">
        <f>INDEX('[4]TS BYDem'!$J$10:$J$203,MATCH(D148,'[4]TS BYDem'!$D$10:$D$203,0))</f>
        <v>7.7906728472946494</v>
      </c>
      <c r="K148" s="185">
        <f t="shared" ca="1" si="126"/>
        <v>8.0238711166540284</v>
      </c>
      <c r="L148" s="185">
        <f t="shared" ca="1" si="125"/>
        <v>8.1896858862872239</v>
      </c>
      <c r="M148" s="192">
        <f t="shared" si="122"/>
        <v>11.328520000000001</v>
      </c>
      <c r="N148" s="192">
        <f t="shared" si="123"/>
        <v>11.328520000000001</v>
      </c>
      <c r="O148" s="192">
        <f>INDEX('[4]TS BYDem'!$O$10:$O$203,MATCH(D148,'[4]TS BYDem'!$D$10:$D$203,0))</f>
        <v>11.328520000000001</v>
      </c>
      <c r="P148" s="185">
        <f t="shared" ca="1" si="125"/>
        <v>11.45680773828248</v>
      </c>
      <c r="Q148" s="185">
        <f t="shared" ca="1" si="125"/>
        <v>11.432654799902137</v>
      </c>
      <c r="R148" s="185">
        <f t="shared" ca="1" si="125"/>
        <v>11.265913480689868</v>
      </c>
      <c r="S148" s="185">
        <f t="shared" ca="1" si="125"/>
        <v>11.721743988425537</v>
      </c>
      <c r="T148" s="185">
        <f t="shared" ca="1" si="125"/>
        <v>11.642021936019205</v>
      </c>
      <c r="U148" s="185">
        <f t="shared" ca="1" si="125"/>
        <v>11.60381331668891</v>
      </c>
      <c r="V148" s="185">
        <f t="shared" ca="1" si="125"/>
        <v>11.554841418720983</v>
      </c>
      <c r="W148" s="185">
        <f t="shared" ca="1" si="125"/>
        <v>11.506197346004038</v>
      </c>
      <c r="X148" s="185">
        <f t="shared" ca="1" si="125"/>
        <v>11.594982739389215</v>
      </c>
      <c r="Y148" s="185">
        <f t="shared" ca="1" si="125"/>
        <v>11.694585555153067</v>
      </c>
      <c r="Z148" s="185">
        <f t="shared" ca="1" si="125"/>
        <v>11.845432487483381</v>
      </c>
      <c r="AA148" s="185">
        <f t="shared" ca="1" si="124"/>
        <v>11.903974761883546</v>
      </c>
      <c r="AB148" s="185">
        <f t="shared" ca="1" si="124"/>
        <v>11.99359627028702</v>
      </c>
      <c r="AC148" s="185">
        <f t="shared" ca="1" si="124"/>
        <v>12.108997451475391</v>
      </c>
      <c r="AD148" s="185">
        <f t="shared" ca="1" si="124"/>
        <v>12.168683926152996</v>
      </c>
      <c r="AE148" s="185">
        <f t="shared" ca="1" si="124"/>
        <v>12.299622985093533</v>
      </c>
      <c r="AF148" s="185">
        <f t="shared" ca="1" si="124"/>
        <v>12.450997810759484</v>
      </c>
      <c r="AG148" s="185">
        <f t="shared" ca="1" si="124"/>
        <v>9.7415112853012449</v>
      </c>
      <c r="AH148" s="185">
        <f t="shared" ca="1" si="124"/>
        <v>7.4645717571816279</v>
      </c>
      <c r="AI148" s="185">
        <f t="shared" ca="1" si="124"/>
        <v>7.1884982783936335</v>
      </c>
      <c r="AJ148" s="185">
        <f t="shared" ca="1" si="124"/>
        <v>7.3745781890989051</v>
      </c>
      <c r="AK148" s="185">
        <f t="shared" ca="1" si="124"/>
        <v>7.6139412192861551</v>
      </c>
      <c r="AL148" s="185">
        <f t="shared" ca="1" si="124"/>
        <v>7.450078964141075</v>
      </c>
      <c r="AM148" s="185">
        <f t="shared" ca="1" si="124"/>
        <v>8.1226340725467416</v>
      </c>
      <c r="AN148" s="185">
        <f t="shared" ca="1" si="124"/>
        <v>8.7064701560262971</v>
      </c>
      <c r="AO148" s="185">
        <f t="shared" ca="1" si="124"/>
        <v>9.9776478520658625</v>
      </c>
      <c r="AP148" s="185">
        <f t="shared" ca="1" si="124"/>
        <v>11.234039043951086</v>
      </c>
    </row>
    <row r="149" spans="1:42">
      <c r="A149" s="57" t="str">
        <f>'[4]TS BYDem'!A79</f>
        <v/>
      </c>
      <c r="B149" s="185" t="s">
        <v>288</v>
      </c>
      <c r="C149" s="185" t="s">
        <v>137</v>
      </c>
      <c r="D149" s="186" t="str">
        <f>'[4]TS BYDem'!D79</f>
        <v>ICPF</v>
      </c>
      <c r="E149" s="185" t="s">
        <v>137</v>
      </c>
      <c r="F149" s="185" t="s">
        <v>137</v>
      </c>
      <c r="G149" s="185" t="s">
        <v>137</v>
      </c>
      <c r="H149" s="185" t="s">
        <v>137</v>
      </c>
      <c r="I149" s="185">
        <v>0</v>
      </c>
      <c r="J149" s="185">
        <f>INDEX('[4]TS BYDem'!$J$10:$J$203,MATCH(D149,'[4]TS BYDem'!$D$10:$D$203,0))</f>
        <v>1.7807252222387775</v>
      </c>
      <c r="K149" s="185">
        <f t="shared" ca="1" si="126"/>
        <v>1.8340276838066354</v>
      </c>
      <c r="L149" s="185">
        <f t="shared" ca="1" si="125"/>
        <v>1.8719282025799371</v>
      </c>
      <c r="M149" s="192">
        <f t="shared" si="122"/>
        <v>2.5893760000000006</v>
      </c>
      <c r="N149" s="192">
        <f t="shared" si="123"/>
        <v>2.5893760000000006</v>
      </c>
      <c r="O149" s="192">
        <f>INDEX('[4]TS BYDem'!$O$10:$O$203,MATCH(D149,'[4]TS BYDem'!$D$10:$D$203,0))</f>
        <v>2.5893760000000006</v>
      </c>
      <c r="P149" s="185">
        <f t="shared" ca="1" si="125"/>
        <v>2.6186989116074244</v>
      </c>
      <c r="Q149" s="185">
        <f t="shared" ca="1" si="125"/>
        <v>2.613178239977632</v>
      </c>
      <c r="R149" s="185">
        <f t="shared" ca="1" si="125"/>
        <v>2.5750659384433994</v>
      </c>
      <c r="S149" s="185">
        <f t="shared" ca="1" si="125"/>
        <v>2.6792557687829808</v>
      </c>
      <c r="T149" s="185">
        <f t="shared" ca="1" si="125"/>
        <v>2.6610335853758191</v>
      </c>
      <c r="U149" s="185">
        <f t="shared" ca="1" si="125"/>
        <v>2.6523001866717522</v>
      </c>
      <c r="V149" s="185">
        <f t="shared" ca="1" si="125"/>
        <v>2.6411066099933684</v>
      </c>
      <c r="W149" s="185">
        <f t="shared" ca="1" si="125"/>
        <v>2.6299879648009239</v>
      </c>
      <c r="X149" s="185">
        <f t="shared" ca="1" si="125"/>
        <v>2.6502817690032501</v>
      </c>
      <c r="Y149" s="185">
        <f t="shared" ca="1" si="125"/>
        <v>2.6730481268921307</v>
      </c>
      <c r="Z149" s="185">
        <f t="shared" ca="1" si="125"/>
        <v>2.707527425710488</v>
      </c>
      <c r="AA149" s="185">
        <f t="shared" ca="1" si="124"/>
        <v>2.7209085170019547</v>
      </c>
      <c r="AB149" s="185">
        <f t="shared" ca="1" si="124"/>
        <v>2.7413934332084628</v>
      </c>
      <c r="AC149" s="185">
        <f t="shared" ca="1" si="124"/>
        <v>2.7677708460515191</v>
      </c>
      <c r="AD149" s="185">
        <f t="shared" ca="1" si="124"/>
        <v>2.7814134688349719</v>
      </c>
      <c r="AE149" s="185">
        <f t="shared" ca="1" si="124"/>
        <v>2.811342396592809</v>
      </c>
      <c r="AF149" s="185">
        <f t="shared" ca="1" si="124"/>
        <v>2.8459423567450264</v>
      </c>
      <c r="AG149" s="185">
        <f t="shared" ca="1" si="124"/>
        <v>2.2266311509259999</v>
      </c>
      <c r="AH149" s="185">
        <f t="shared" ca="1" si="124"/>
        <v>1.7061878302129445</v>
      </c>
      <c r="AI149" s="185">
        <f t="shared" ca="1" si="124"/>
        <v>1.6430853207756886</v>
      </c>
      <c r="AJ149" s="185">
        <f t="shared" ca="1" si="124"/>
        <v>1.6856178717940364</v>
      </c>
      <c r="AK149" s="185">
        <f t="shared" ca="1" si="124"/>
        <v>1.7403294215511222</v>
      </c>
      <c r="AL149" s="185">
        <f t="shared" ca="1" si="124"/>
        <v>1.7028751918036753</v>
      </c>
      <c r="AM149" s="185">
        <f t="shared" ca="1" si="124"/>
        <v>1.8566020737249709</v>
      </c>
      <c r="AN149" s="185">
        <f t="shared" ca="1" si="124"/>
        <v>1.9900503213774408</v>
      </c>
      <c r="AO149" s="185">
        <f t="shared" ca="1" si="124"/>
        <v>2.2806052233293417</v>
      </c>
      <c r="AP149" s="185">
        <f t="shared" ca="1" si="124"/>
        <v>2.5677803529031071</v>
      </c>
    </row>
    <row r="150" spans="1:42">
      <c r="A150" s="57" t="str">
        <f>'[4]TS BYDem'!A80</f>
        <v/>
      </c>
      <c r="B150" s="185" t="s">
        <v>288</v>
      </c>
      <c r="C150" s="185" t="s">
        <v>137</v>
      </c>
      <c r="D150" s="186" t="str">
        <f>'[4]TS BYDem'!D80</f>
        <v>ICPO</v>
      </c>
      <c r="E150" s="185" t="s">
        <v>137</v>
      </c>
      <c r="F150" s="185" t="s">
        <v>137</v>
      </c>
      <c r="G150" s="185" t="s">
        <v>137</v>
      </c>
      <c r="H150" s="185" t="s">
        <v>137</v>
      </c>
      <c r="I150" s="185">
        <v>0</v>
      </c>
      <c r="J150" s="185">
        <f>INDEX('[4]TS BYDem'!$J$10:$J$203,MATCH(D150,'[4]TS BYDem'!$D$10:$D$203,0))</f>
        <v>4.4518130555969435</v>
      </c>
      <c r="K150" s="185">
        <f t="shared" ca="1" si="126"/>
        <v>4.5850692095165879</v>
      </c>
      <c r="L150" s="185">
        <f t="shared" ca="1" si="125"/>
        <v>4.6798205064498424</v>
      </c>
      <c r="M150" s="192">
        <f t="shared" si="122"/>
        <v>6.473440000000001</v>
      </c>
      <c r="N150" s="192">
        <f t="shared" si="123"/>
        <v>6.473440000000001</v>
      </c>
      <c r="O150" s="192">
        <f>INDEX('[4]TS BYDem'!$O$10:$O$203,MATCH(D150,'[4]TS BYDem'!$D$10:$D$203,0))</f>
        <v>6.473440000000001</v>
      </c>
      <c r="P150" s="185">
        <f t="shared" ca="1" si="125"/>
        <v>6.5467472790185601</v>
      </c>
      <c r="Q150" s="185">
        <f t="shared" ca="1" si="125"/>
        <v>6.5329455999440791</v>
      </c>
      <c r="R150" s="185">
        <f t="shared" ca="1" si="125"/>
        <v>6.4376648461084969</v>
      </c>
      <c r="S150" s="185">
        <f t="shared" ca="1" si="125"/>
        <v>6.6981394219574506</v>
      </c>
      <c r="T150" s="185">
        <f t="shared" ca="1" si="125"/>
        <v>6.6525839634395467</v>
      </c>
      <c r="U150" s="185">
        <f t="shared" ca="1" si="125"/>
        <v>6.6307504666793786</v>
      </c>
      <c r="V150" s="185">
        <f t="shared" ca="1" si="125"/>
        <v>6.6027665249834193</v>
      </c>
      <c r="W150" s="185">
        <f t="shared" ca="1" si="125"/>
        <v>6.5749699120023077</v>
      </c>
      <c r="X150" s="185">
        <f t="shared" ca="1" si="125"/>
        <v>6.6257044225081234</v>
      </c>
      <c r="Y150" s="185">
        <f t="shared" ca="1" si="125"/>
        <v>6.6826203172303247</v>
      </c>
      <c r="Z150" s="185">
        <f t="shared" ca="1" si="125"/>
        <v>6.7688185642762182</v>
      </c>
      <c r="AA150" s="185">
        <f t="shared" ca="1" si="124"/>
        <v>6.8022712925048845</v>
      </c>
      <c r="AB150" s="185">
        <f t="shared" ca="1" si="124"/>
        <v>6.8534835830211556</v>
      </c>
      <c r="AC150" s="185">
        <f t="shared" ca="1" si="124"/>
        <v>6.919427115128796</v>
      </c>
      <c r="AD150" s="185">
        <f t="shared" ca="1" si="124"/>
        <v>6.9535336720874277</v>
      </c>
      <c r="AE150" s="185">
        <f t="shared" ca="1" si="124"/>
        <v>7.0283559914820204</v>
      </c>
      <c r="AF150" s="185">
        <f t="shared" ca="1" si="124"/>
        <v>7.1148558918625637</v>
      </c>
      <c r="AG150" s="185">
        <f t="shared" ca="1" si="124"/>
        <v>5.5665778773149981</v>
      </c>
      <c r="AH150" s="185">
        <f t="shared" ca="1" si="124"/>
        <v>4.2654695755323599</v>
      </c>
      <c r="AI150" s="185">
        <f t="shared" ca="1" si="124"/>
        <v>4.1077133019392198</v>
      </c>
      <c r="AJ150" s="185">
        <f t="shared" ca="1" si="124"/>
        <v>4.2140446794850899</v>
      </c>
      <c r="AK150" s="185">
        <f t="shared" ca="1" si="124"/>
        <v>4.3508235538778042</v>
      </c>
      <c r="AL150" s="185">
        <f t="shared" ca="1" si="124"/>
        <v>4.2571879795091867</v>
      </c>
      <c r="AM150" s="185">
        <f t="shared" ca="1" si="124"/>
        <v>4.6415051843124253</v>
      </c>
      <c r="AN150" s="185">
        <f t="shared" ca="1" si="124"/>
        <v>4.9751258034435999</v>
      </c>
      <c r="AO150" s="185">
        <f t="shared" ca="1" si="124"/>
        <v>5.7015130583233518</v>
      </c>
      <c r="AP150" s="185">
        <f t="shared" ca="1" si="124"/>
        <v>6.4194508822577658</v>
      </c>
    </row>
    <row r="151" spans="1:42">
      <c r="A151" s="57" t="str">
        <f>'[4]TS BYDem'!A81</f>
        <v/>
      </c>
      <c r="B151" s="185" t="s">
        <v>288</v>
      </c>
      <c r="C151" s="185" t="s">
        <v>137</v>
      </c>
      <c r="D151" s="186" t="str">
        <f>'[4]TS BYDem'!D81</f>
        <v>ICPE</v>
      </c>
      <c r="E151" s="185" t="s">
        <v>137</v>
      </c>
      <c r="F151" s="185" t="s">
        <v>137</v>
      </c>
      <c r="G151" s="185" t="s">
        <v>137</v>
      </c>
      <c r="H151" s="185" t="s">
        <v>137</v>
      </c>
      <c r="I151" s="185">
        <v>0</v>
      </c>
      <c r="J151" s="185">
        <f>INDEX('[4]TS BYDem'!$J$10:$J$203,MATCH(D151,'[4]TS BYDem'!$D$10:$D$203,0))</f>
        <v>1.6916889611268384</v>
      </c>
      <c r="K151" s="185">
        <f t="shared" ca="1" si="126"/>
        <v>1.7423262996163034</v>
      </c>
      <c r="L151" s="185">
        <f t="shared" ca="1" si="125"/>
        <v>1.7783317924509401</v>
      </c>
      <c r="M151" s="192">
        <f t="shared" si="122"/>
        <v>2.4599072000000004</v>
      </c>
      <c r="N151" s="192">
        <f t="shared" si="123"/>
        <v>2.4599072000000004</v>
      </c>
      <c r="O151" s="192">
        <f>INDEX('[4]TS BYDem'!$O$10:$O$203,MATCH(D151,'[4]TS BYDem'!$D$10:$D$203,0))</f>
        <v>2.4599072000000004</v>
      </c>
      <c r="P151" s="185">
        <f t="shared" ca="1" si="125"/>
        <v>2.4877639660270532</v>
      </c>
      <c r="Q151" s="185">
        <f t="shared" ca="1" si="125"/>
        <v>2.4825193279787503</v>
      </c>
      <c r="R151" s="185">
        <f t="shared" ca="1" si="125"/>
        <v>2.4463126415212293</v>
      </c>
      <c r="S151" s="185">
        <f t="shared" ca="1" si="125"/>
        <v>2.5452929803438318</v>
      </c>
      <c r="T151" s="185">
        <f t="shared" ca="1" si="125"/>
        <v>2.5279819061070286</v>
      </c>
      <c r="U151" s="185">
        <f t="shared" ca="1" si="125"/>
        <v>2.5196851773381646</v>
      </c>
      <c r="V151" s="185">
        <f t="shared" ca="1" si="125"/>
        <v>2.5090512794937001</v>
      </c>
      <c r="W151" s="185">
        <f t="shared" ca="1" si="125"/>
        <v>2.4984885665608778</v>
      </c>
      <c r="X151" s="185">
        <f t="shared" ca="1" si="125"/>
        <v>2.5177676805530878</v>
      </c>
      <c r="Y151" s="185">
        <f t="shared" ca="1" si="125"/>
        <v>2.5393957205475242</v>
      </c>
      <c r="Z151" s="185">
        <f t="shared" ca="1" si="125"/>
        <v>2.5721510544249635</v>
      </c>
      <c r="AA151" s="185">
        <f t="shared" ca="1" si="124"/>
        <v>2.5848630911518566</v>
      </c>
      <c r="AB151" s="185">
        <f t="shared" ca="1" si="124"/>
        <v>2.6043237615480397</v>
      </c>
      <c r="AC151" s="185">
        <f t="shared" ca="1" si="124"/>
        <v>2.629382303748943</v>
      </c>
      <c r="AD151" s="185">
        <f t="shared" ca="1" si="124"/>
        <v>2.642342795393223</v>
      </c>
      <c r="AE151" s="185">
        <f t="shared" ca="1" si="124"/>
        <v>2.6707752767631683</v>
      </c>
      <c r="AF151" s="185">
        <f t="shared" ca="1" si="124"/>
        <v>2.7036452389077748</v>
      </c>
      <c r="AG151" s="185">
        <f t="shared" ca="1" si="124"/>
        <v>2.1152995933796999</v>
      </c>
      <c r="AH151" s="185">
        <f t="shared" ca="1" si="124"/>
        <v>1.6208784387022972</v>
      </c>
      <c r="AI151" s="185">
        <f t="shared" ca="1" si="124"/>
        <v>1.560931054736904</v>
      </c>
      <c r="AJ151" s="185">
        <f t="shared" ca="1" si="124"/>
        <v>1.6013369782043345</v>
      </c>
      <c r="AK151" s="185">
        <f t="shared" ca="1" si="124"/>
        <v>1.653312950473566</v>
      </c>
      <c r="AL151" s="185">
        <f t="shared" ca="1" si="124"/>
        <v>1.6177314322134912</v>
      </c>
      <c r="AM151" s="185">
        <f t="shared" ca="1" si="124"/>
        <v>1.763771970038722</v>
      </c>
      <c r="AN151" s="185">
        <f t="shared" ca="1" si="124"/>
        <v>1.8905478053085683</v>
      </c>
      <c r="AO151" s="185">
        <f t="shared" ca="1" si="124"/>
        <v>2.166574962162874</v>
      </c>
      <c r="AP151" s="185">
        <f t="shared" ca="1" si="124"/>
        <v>2.4393913352579513</v>
      </c>
    </row>
    <row r="152" spans="1:42">
      <c r="A152" s="57" t="str">
        <f>'[4]TS BYDem'!A82</f>
        <v>*</v>
      </c>
      <c r="B152" s="185" t="s">
        <v>288</v>
      </c>
      <c r="C152" s="185" t="s">
        <v>137</v>
      </c>
      <c r="D152" s="186" t="str">
        <f>'[4]TS BYDem'!D82</f>
        <v xml:space="preserve"> </v>
      </c>
      <c r="E152" s="185" t="s">
        <v>137</v>
      </c>
      <c r="F152" s="185" t="s">
        <v>137</v>
      </c>
      <c r="G152" s="185" t="s">
        <v>137</v>
      </c>
      <c r="H152" s="185" t="s">
        <v>137</v>
      </c>
      <c r="I152" s="185">
        <v>0</v>
      </c>
      <c r="J152" s="185" t="str">
        <f>INDEX('[4]TS BYDem'!$J$10:$J$203,MATCH(D152,'[4]TS BYDem'!$D$10:$D$203,0))</f>
        <v/>
      </c>
      <c r="K152" s="185" t="e">
        <f t="shared" ca="1" si="126"/>
        <v>#VALUE!</v>
      </c>
      <c r="L152" s="185" t="e">
        <f t="shared" ca="1" si="125"/>
        <v>#VALUE!</v>
      </c>
      <c r="M152" s="185" t="e">
        <f t="shared" ca="1" si="125"/>
        <v>#VALUE!</v>
      </c>
      <c r="N152" s="185" t="e">
        <f t="shared" ca="1" si="125"/>
        <v>#VALUE!</v>
      </c>
      <c r="O152" s="185" t="e">
        <f t="shared" ca="1" si="125"/>
        <v>#VALUE!</v>
      </c>
      <c r="P152" s="185" t="e">
        <f t="shared" ca="1" si="125"/>
        <v>#VALUE!</v>
      </c>
      <c r="Q152" s="185" t="e">
        <f t="shared" ca="1" si="125"/>
        <v>#VALUE!</v>
      </c>
      <c r="R152" s="185" t="e">
        <f t="shared" ca="1" si="125"/>
        <v>#VALUE!</v>
      </c>
      <c r="S152" s="185" t="e">
        <f t="shared" ca="1" si="125"/>
        <v>#VALUE!</v>
      </c>
      <c r="T152" s="185" t="e">
        <f t="shared" ca="1" si="125"/>
        <v>#VALUE!</v>
      </c>
      <c r="U152" s="185" t="e">
        <f t="shared" ca="1" si="125"/>
        <v>#VALUE!</v>
      </c>
      <c r="V152" s="185" t="e">
        <f t="shared" ca="1" si="125"/>
        <v>#VALUE!</v>
      </c>
      <c r="W152" s="185" t="e">
        <f t="shared" ca="1" si="125"/>
        <v>#VALUE!</v>
      </c>
      <c r="X152" s="185" t="e">
        <f t="shared" ca="1" si="125"/>
        <v>#VALUE!</v>
      </c>
      <c r="Y152" s="185" t="e">
        <f t="shared" ca="1" si="125"/>
        <v>#VALUE!</v>
      </c>
      <c r="Z152" s="185" t="e">
        <f t="shared" ca="1" si="125"/>
        <v>#VALUE!</v>
      </c>
      <c r="AA152" s="185" t="e">
        <f t="shared" ca="1" si="124"/>
        <v>#VALUE!</v>
      </c>
      <c r="AB152" s="185" t="e">
        <f t="shared" ca="1" si="124"/>
        <v>#VALUE!</v>
      </c>
      <c r="AC152" s="185" t="e">
        <f t="shared" ca="1" si="124"/>
        <v>#VALUE!</v>
      </c>
      <c r="AD152" s="185" t="e">
        <f t="shared" ca="1" si="124"/>
        <v>#VALUE!</v>
      </c>
      <c r="AE152" s="185" t="e">
        <f t="shared" ca="1" si="124"/>
        <v>#VALUE!</v>
      </c>
      <c r="AF152" s="185" t="e">
        <f t="shared" ca="1" si="124"/>
        <v>#VALUE!</v>
      </c>
      <c r="AG152" s="185" t="e">
        <f t="shared" ca="1" si="124"/>
        <v>#VALUE!</v>
      </c>
      <c r="AH152" s="185" t="e">
        <f t="shared" ca="1" si="124"/>
        <v>#VALUE!</v>
      </c>
      <c r="AI152" s="185" t="e">
        <f t="shared" ca="1" si="124"/>
        <v>#VALUE!</v>
      </c>
      <c r="AJ152" s="185" t="e">
        <f t="shared" ca="1" si="124"/>
        <v>#VALUE!</v>
      </c>
      <c r="AK152" s="185" t="e">
        <f t="shared" ca="1" si="124"/>
        <v>#VALUE!</v>
      </c>
      <c r="AL152" s="185" t="e">
        <f t="shared" ca="1" si="124"/>
        <v>#VALUE!</v>
      </c>
      <c r="AM152" s="185" t="e">
        <f t="shared" ca="1" si="124"/>
        <v>#VALUE!</v>
      </c>
      <c r="AN152" s="185" t="e">
        <f t="shared" ca="1" si="124"/>
        <v>#VALUE!</v>
      </c>
      <c r="AO152" s="185" t="e">
        <f t="shared" ca="1" si="124"/>
        <v>#VALUE!</v>
      </c>
      <c r="AP152" s="185" t="e">
        <f t="shared" ca="1" si="124"/>
        <v>#VALUE!</v>
      </c>
    </row>
    <row r="153" spans="1:42">
      <c r="A153" s="57" t="str">
        <f>'[4]TS BYDem'!A83</f>
        <v/>
      </c>
      <c r="B153" s="185" t="s">
        <v>288</v>
      </c>
      <c r="C153" s="185" t="s">
        <v>137</v>
      </c>
      <c r="D153" s="186" t="str">
        <f>'[4]TS BYDem'!D83</f>
        <v>ICPS</v>
      </c>
      <c r="E153" s="185" t="s">
        <v>137</v>
      </c>
      <c r="F153" s="185" t="s">
        <v>137</v>
      </c>
      <c r="G153" s="185" t="s">
        <v>137</v>
      </c>
      <c r="H153" s="185" t="s">
        <v>137</v>
      </c>
      <c r="I153" s="185">
        <v>0</v>
      </c>
      <c r="J153" s="185">
        <f>INDEX('[4]TS BYDem'!$J$10:$J$203,MATCH(D153,'[4]TS BYDem'!$D$10:$D$203,0))</f>
        <v>27.288197120140854</v>
      </c>
      <c r="K153" s="185">
        <f t="shared" ca="1" si="126"/>
        <v>28.105014931270503</v>
      </c>
      <c r="L153" s="185">
        <f t="shared" ca="1" si="125"/>
        <v>28.68581022429229</v>
      </c>
      <c r="M153" s="192">
        <f t="shared" ref="M153" si="127">O153</f>
        <v>19.307168400000002</v>
      </c>
      <c r="N153" s="192">
        <f t="shared" ref="N153" si="128">O153</f>
        <v>19.307168400000002</v>
      </c>
      <c r="O153" s="192">
        <f>INDEX('[4]TS BYDem'!$O$10:$O$203,MATCH(D153,'[4]TS BYDem'!$D$10:$D$203,0))</f>
        <v>19.307168400000002</v>
      </c>
      <c r="P153" s="185">
        <f t="shared" ca="1" si="125"/>
        <v>19.525808872601448</v>
      </c>
      <c r="Q153" s="185">
        <f t="shared" ca="1" si="125"/>
        <v>19.484645079920313</v>
      </c>
      <c r="R153" s="185">
        <f t="shared" ca="1" si="125"/>
        <v>19.200468265184636</v>
      </c>
      <c r="S153" s="185">
        <f t="shared" ca="1" si="125"/>
        <v>19.977339063374519</v>
      </c>
      <c r="T153" s="185">
        <f t="shared" ca="1" si="125"/>
        <v>19.841468968163259</v>
      </c>
      <c r="U153" s="185">
        <f t="shared" ca="1" si="125"/>
        <v>19.776350113472489</v>
      </c>
      <c r="V153" s="185">
        <f t="shared" ca="1" si="125"/>
        <v>19.692887429826751</v>
      </c>
      <c r="W153" s="185">
        <f t="shared" ca="1" si="125"/>
        <v>19.609983457939169</v>
      </c>
      <c r="X153" s="185">
        <f t="shared" ca="1" si="125"/>
        <v>19.761300182590567</v>
      </c>
      <c r="Y153" s="185">
        <f t="shared" ca="1" si="125"/>
        <v>19.931053013239836</v>
      </c>
      <c r="Z153" s="185">
        <f t="shared" ca="1" si="125"/>
        <v>20.188141064028887</v>
      </c>
      <c r="AA153" s="185">
        <f t="shared" ca="1" si="124"/>
        <v>20.287914516374208</v>
      </c>
      <c r="AB153" s="185">
        <f t="shared" ca="1" si="124"/>
        <v>20.440656229767299</v>
      </c>
      <c r="AC153" s="185">
        <f t="shared" ca="1" si="124"/>
        <v>20.63733417523262</v>
      </c>
      <c r="AD153" s="185">
        <f t="shared" ca="1" si="124"/>
        <v>20.739057685258896</v>
      </c>
      <c r="AE153" s="185">
        <f t="shared" ca="1" si="124"/>
        <v>20.962216797049532</v>
      </c>
      <c r="AF153" s="185">
        <f t="shared" ca="1" si="124"/>
        <v>21.220204535134748</v>
      </c>
      <c r="AG153" s="185">
        <f t="shared" ca="1" si="124"/>
        <v>16.60243340311105</v>
      </c>
      <c r="AH153" s="185">
        <f t="shared" ca="1" si="124"/>
        <v>12.721851040541008</v>
      </c>
      <c r="AI153" s="185">
        <f t="shared" ca="1" si="124"/>
        <v>12.251339698747584</v>
      </c>
      <c r="AJ153" s="185">
        <f t="shared" ca="1" si="124"/>
        <v>12.568475226763923</v>
      </c>
      <c r="AK153" s="185">
        <f t="shared" ca="1" si="124"/>
        <v>12.976421042506802</v>
      </c>
      <c r="AL153" s="185">
        <f t="shared" ca="1" si="124"/>
        <v>12.69715100948485</v>
      </c>
      <c r="AM153" s="185">
        <f t="shared" ca="1" si="124"/>
        <v>13.843385004416975</v>
      </c>
      <c r="AN153" s="185">
        <f t="shared" ca="1" si="124"/>
        <v>14.838415386297065</v>
      </c>
      <c r="AO153" s="185">
        <f t="shared" ca="1" si="124"/>
        <v>17.004880365284603</v>
      </c>
      <c r="AP153" s="185">
        <f t="shared" ca="1" si="124"/>
        <v>19.146144742096819</v>
      </c>
    </row>
    <row r="154" spans="1:42">
      <c r="A154" s="57" t="str">
        <f>'[4]TS BYDem'!A84</f>
        <v>*</v>
      </c>
      <c r="B154" s="185" t="s">
        <v>288</v>
      </c>
      <c r="C154" s="185" t="s">
        <v>137</v>
      </c>
      <c r="D154" s="186" t="str">
        <f>'[4]TS BYDem'!D84</f>
        <v>ICPS</v>
      </c>
      <c r="E154" s="185" t="s">
        <v>137</v>
      </c>
      <c r="F154" s="185" t="s">
        <v>137</v>
      </c>
      <c r="G154" s="185" t="s">
        <v>137</v>
      </c>
      <c r="H154" s="185" t="s">
        <v>137</v>
      </c>
      <c r="I154" s="185">
        <v>0</v>
      </c>
      <c r="J154" s="185">
        <f>INDEX('[4]TS BYDem'!$J$10:$J$203,MATCH(D154,'[4]TS BYDem'!$D$10:$D$203,0))</f>
        <v>27.288197120140854</v>
      </c>
      <c r="K154" s="185">
        <f t="shared" ca="1" si="126"/>
        <v>28.105014931270503</v>
      </c>
      <c r="L154" s="185">
        <f t="shared" ca="1" si="125"/>
        <v>28.68581022429229</v>
      </c>
      <c r="M154" s="185">
        <f t="shared" ca="1" si="125"/>
        <v>29.00514429109608</v>
      </c>
      <c r="N154" s="185">
        <f t="shared" ca="1" si="125"/>
        <v>29.316210809244762</v>
      </c>
      <c r="O154" s="185">
        <f t="shared" ca="1" si="125"/>
        <v>29.567854321434805</v>
      </c>
      <c r="P154" s="185">
        <f t="shared" ca="1" si="125"/>
        <v>29.902690041966938</v>
      </c>
      <c r="Q154" s="185">
        <f t="shared" ca="1" si="125"/>
        <v>29.839649983471691</v>
      </c>
      <c r="R154" s="185">
        <f t="shared" ca="1" si="125"/>
        <v>29.404449000833871</v>
      </c>
      <c r="S154" s="185">
        <f t="shared" ca="1" si="125"/>
        <v>30.594183409917662</v>
      </c>
      <c r="T154" s="185">
        <f t="shared" ca="1" si="125"/>
        <v>30.386105917733669</v>
      </c>
      <c r="U154" s="185">
        <f t="shared" ca="1" si="125"/>
        <v>30.286380014422267</v>
      </c>
      <c r="V154" s="185">
        <f t="shared" ca="1" si="125"/>
        <v>30.158561557557658</v>
      </c>
      <c r="W154" s="185">
        <f t="shared" ca="1" si="125"/>
        <v>30.031598736668794</v>
      </c>
      <c r="X154" s="185">
        <f t="shared" ca="1" si="125"/>
        <v>30.263331882524053</v>
      </c>
      <c r="Y154" s="185">
        <f t="shared" ca="1" si="125"/>
        <v>30.523298899090232</v>
      </c>
      <c r="Z154" s="185">
        <f t="shared" ca="1" si="125"/>
        <v>30.917014946727349</v>
      </c>
      <c r="AA154" s="185">
        <f t="shared" ca="1" si="124"/>
        <v>31.06981243846586</v>
      </c>
      <c r="AB154" s="185">
        <f t="shared" ca="1" si="124"/>
        <v>31.303727875305018</v>
      </c>
      <c r="AC154" s="185">
        <f t="shared" ca="1" si="124"/>
        <v>31.604929207332436</v>
      </c>
      <c r="AD154" s="185">
        <f t="shared" ca="1" si="124"/>
        <v>31.76071310392506</v>
      </c>
      <c r="AE154" s="185">
        <f t="shared" ca="1" si="124"/>
        <v>32.102468868997597</v>
      </c>
      <c r="AF154" s="185">
        <f t="shared" ca="1" si="124"/>
        <v>32.49756273767801</v>
      </c>
      <c r="AG154" s="185">
        <f t="shared" ca="1" si="124"/>
        <v>25.425703141663725</v>
      </c>
      <c r="AH154" s="185">
        <f t="shared" ca="1" si="124"/>
        <v>19.482807135287132</v>
      </c>
      <c r="AI154" s="185">
        <f t="shared" ca="1" si="124"/>
        <v>18.762245190495126</v>
      </c>
      <c r="AJ154" s="185">
        <f t="shared" ca="1" si="124"/>
        <v>19.247920608985719</v>
      </c>
      <c r="AK154" s="185">
        <f t="shared" ca="1" si="124"/>
        <v>19.872666931233798</v>
      </c>
      <c r="AL154" s="185">
        <f t="shared" ca="1" si="124"/>
        <v>19.444980411819831</v>
      </c>
      <c r="AM154" s="185">
        <f t="shared" ca="1" si="124"/>
        <v>21.200374008554054</v>
      </c>
      <c r="AN154" s="185">
        <f t="shared" ca="1" si="124"/>
        <v>22.724207683554894</v>
      </c>
      <c r="AO154" s="185">
        <f t="shared" ca="1" si="124"/>
        <v>26.042028275578829</v>
      </c>
      <c r="AP154" s="185">
        <f t="shared" ca="1" si="124"/>
        <v>29.321255547313896</v>
      </c>
    </row>
    <row r="155" spans="1:42">
      <c r="A155" s="57" t="str">
        <f>'[4]TS BYDem'!A85</f>
        <v>*</v>
      </c>
      <c r="B155" s="185" t="s">
        <v>288</v>
      </c>
      <c r="C155" s="185" t="s">
        <v>137</v>
      </c>
      <c r="D155" s="186" t="str">
        <f>'[4]TS BYDem'!D85</f>
        <v>ICPS</v>
      </c>
      <c r="E155" s="185" t="s">
        <v>137</v>
      </c>
      <c r="F155" s="185" t="s">
        <v>137</v>
      </c>
      <c r="G155" s="185" t="s">
        <v>137</v>
      </c>
      <c r="H155" s="185" t="s">
        <v>137</v>
      </c>
      <c r="I155" s="185">
        <v>0</v>
      </c>
      <c r="J155" s="185">
        <f>INDEX('[4]TS BYDem'!$J$10:$J$203,MATCH(D155,'[4]TS BYDem'!$D$10:$D$203,0))</f>
        <v>27.288197120140854</v>
      </c>
      <c r="K155" s="185">
        <f t="shared" ca="1" si="126"/>
        <v>28.105014931270503</v>
      </c>
      <c r="L155" s="185">
        <f t="shared" ca="1" si="125"/>
        <v>28.68581022429229</v>
      </c>
      <c r="M155" s="185">
        <f t="shared" ca="1" si="125"/>
        <v>29.00514429109608</v>
      </c>
      <c r="N155" s="185">
        <f t="shared" ca="1" si="125"/>
        <v>29.316210809244762</v>
      </c>
      <c r="O155" s="185">
        <f t="shared" ca="1" si="125"/>
        <v>29.567854321434805</v>
      </c>
      <c r="P155" s="185">
        <f t="shared" ca="1" si="125"/>
        <v>29.902690041966938</v>
      </c>
      <c r="Q155" s="185">
        <f t="shared" ca="1" si="125"/>
        <v>29.839649983471691</v>
      </c>
      <c r="R155" s="185">
        <f t="shared" ca="1" si="125"/>
        <v>29.404449000833871</v>
      </c>
      <c r="S155" s="185">
        <f t="shared" ca="1" si="125"/>
        <v>30.594183409917662</v>
      </c>
      <c r="T155" s="185">
        <f t="shared" ca="1" si="125"/>
        <v>30.386105917733669</v>
      </c>
      <c r="U155" s="185">
        <f t="shared" ca="1" si="125"/>
        <v>30.286380014422267</v>
      </c>
      <c r="V155" s="185">
        <f t="shared" ca="1" si="125"/>
        <v>30.158561557557658</v>
      </c>
      <c r="W155" s="185">
        <f t="shared" ca="1" si="125"/>
        <v>30.031598736668794</v>
      </c>
      <c r="X155" s="185">
        <f t="shared" ca="1" si="125"/>
        <v>30.263331882524053</v>
      </c>
      <c r="Y155" s="185">
        <f t="shared" ca="1" si="125"/>
        <v>30.523298899090232</v>
      </c>
      <c r="Z155" s="185">
        <f t="shared" ca="1" si="125"/>
        <v>30.917014946727349</v>
      </c>
      <c r="AA155" s="185">
        <f t="shared" ca="1" si="124"/>
        <v>31.06981243846586</v>
      </c>
      <c r="AB155" s="185">
        <f t="shared" ca="1" si="124"/>
        <v>31.303727875305018</v>
      </c>
      <c r="AC155" s="185">
        <f t="shared" ca="1" si="124"/>
        <v>31.604929207332436</v>
      </c>
      <c r="AD155" s="185">
        <f t="shared" ca="1" si="124"/>
        <v>31.76071310392506</v>
      </c>
      <c r="AE155" s="185">
        <f t="shared" ca="1" si="124"/>
        <v>32.102468868997597</v>
      </c>
      <c r="AF155" s="185">
        <f t="shared" ca="1" si="124"/>
        <v>32.49756273767801</v>
      </c>
      <c r="AG155" s="185">
        <f t="shared" ca="1" si="124"/>
        <v>25.425703141663725</v>
      </c>
      <c r="AH155" s="185">
        <f t="shared" ca="1" si="124"/>
        <v>19.482807135287132</v>
      </c>
      <c r="AI155" s="185">
        <f t="shared" ca="1" si="124"/>
        <v>18.762245190495126</v>
      </c>
      <c r="AJ155" s="185">
        <f t="shared" ca="1" si="124"/>
        <v>19.247920608985719</v>
      </c>
      <c r="AK155" s="185">
        <f t="shared" ca="1" si="124"/>
        <v>19.872666931233798</v>
      </c>
      <c r="AL155" s="185">
        <f t="shared" ca="1" si="124"/>
        <v>19.444980411819831</v>
      </c>
      <c r="AM155" s="185">
        <f t="shared" ca="1" si="124"/>
        <v>21.200374008554054</v>
      </c>
      <c r="AN155" s="185">
        <f t="shared" ca="1" si="124"/>
        <v>22.724207683554894</v>
      </c>
      <c r="AO155" s="185">
        <f t="shared" ca="1" si="124"/>
        <v>26.042028275578829</v>
      </c>
      <c r="AP155" s="185">
        <f t="shared" ca="1" si="124"/>
        <v>29.321255547313896</v>
      </c>
    </row>
    <row r="156" spans="1:42">
      <c r="A156" s="57" t="str">
        <f>'[4]TS BYDem'!A86</f>
        <v>*</v>
      </c>
      <c r="B156" s="185" t="s">
        <v>288</v>
      </c>
      <c r="C156" s="185" t="s">
        <v>137</v>
      </c>
      <c r="D156" s="186" t="str">
        <f>'[4]TS BYDem'!D86</f>
        <v>ICPS</v>
      </c>
      <c r="E156" s="185" t="s">
        <v>137</v>
      </c>
      <c r="F156" s="185" t="s">
        <v>137</v>
      </c>
      <c r="G156" s="185" t="s">
        <v>137</v>
      </c>
      <c r="H156" s="185" t="s">
        <v>137</v>
      </c>
      <c r="I156" s="185">
        <v>0</v>
      </c>
      <c r="J156" s="185">
        <f>INDEX('[4]TS BYDem'!$J$10:$J$203,MATCH(D156,'[4]TS BYDem'!$D$10:$D$203,0))</f>
        <v>27.288197120140854</v>
      </c>
      <c r="K156" s="185">
        <f t="shared" ca="1" si="126"/>
        <v>28.105014931270503</v>
      </c>
      <c r="L156" s="185">
        <f t="shared" ca="1" si="125"/>
        <v>28.68581022429229</v>
      </c>
      <c r="M156" s="185">
        <f t="shared" ca="1" si="125"/>
        <v>29.00514429109608</v>
      </c>
      <c r="N156" s="185">
        <f t="shared" ca="1" si="125"/>
        <v>29.316210809244762</v>
      </c>
      <c r="O156" s="185">
        <f t="shared" ca="1" si="125"/>
        <v>29.567854321434805</v>
      </c>
      <c r="P156" s="185">
        <f t="shared" ca="1" si="125"/>
        <v>29.902690041966938</v>
      </c>
      <c r="Q156" s="185">
        <f t="shared" ca="1" si="125"/>
        <v>29.839649983471691</v>
      </c>
      <c r="R156" s="185">
        <f t="shared" ca="1" si="125"/>
        <v>29.404449000833871</v>
      </c>
      <c r="S156" s="185">
        <f t="shared" ca="1" si="125"/>
        <v>30.594183409917662</v>
      </c>
      <c r="T156" s="185">
        <f t="shared" ca="1" si="125"/>
        <v>30.386105917733669</v>
      </c>
      <c r="U156" s="185">
        <f t="shared" ca="1" si="125"/>
        <v>30.286380014422267</v>
      </c>
      <c r="V156" s="185">
        <f t="shared" ca="1" si="125"/>
        <v>30.158561557557658</v>
      </c>
      <c r="W156" s="185">
        <f t="shared" ca="1" si="125"/>
        <v>30.031598736668794</v>
      </c>
      <c r="X156" s="185">
        <f t="shared" ca="1" si="125"/>
        <v>30.263331882524053</v>
      </c>
      <c r="Y156" s="185">
        <f t="shared" ca="1" si="125"/>
        <v>30.523298899090232</v>
      </c>
      <c r="Z156" s="185">
        <f t="shared" ca="1" si="125"/>
        <v>30.917014946727349</v>
      </c>
      <c r="AA156" s="185">
        <f t="shared" ca="1" si="124"/>
        <v>31.06981243846586</v>
      </c>
      <c r="AB156" s="185">
        <f t="shared" ca="1" si="124"/>
        <v>31.303727875305018</v>
      </c>
      <c r="AC156" s="185">
        <f t="shared" ca="1" si="124"/>
        <v>31.604929207332436</v>
      </c>
      <c r="AD156" s="185">
        <f t="shared" ca="1" si="124"/>
        <v>31.76071310392506</v>
      </c>
      <c r="AE156" s="185">
        <f t="shared" ca="1" si="124"/>
        <v>32.102468868997597</v>
      </c>
      <c r="AF156" s="185">
        <f t="shared" ca="1" si="124"/>
        <v>32.49756273767801</v>
      </c>
      <c r="AG156" s="185">
        <f t="shared" ca="1" si="124"/>
        <v>25.425703141663725</v>
      </c>
      <c r="AH156" s="185">
        <f t="shared" ca="1" si="124"/>
        <v>19.482807135287132</v>
      </c>
      <c r="AI156" s="185">
        <f t="shared" ca="1" si="124"/>
        <v>18.762245190495126</v>
      </c>
      <c r="AJ156" s="185">
        <f t="shared" ca="1" si="124"/>
        <v>19.247920608985719</v>
      </c>
      <c r="AK156" s="185">
        <f t="shared" ca="1" si="124"/>
        <v>19.872666931233798</v>
      </c>
      <c r="AL156" s="185">
        <f t="shared" ca="1" si="124"/>
        <v>19.444980411819831</v>
      </c>
      <c r="AM156" s="185">
        <f t="shared" ca="1" si="124"/>
        <v>21.200374008554054</v>
      </c>
      <c r="AN156" s="185">
        <f t="shared" ca="1" si="124"/>
        <v>22.724207683554894</v>
      </c>
      <c r="AO156" s="185">
        <f t="shared" ca="1" si="124"/>
        <v>26.042028275578829</v>
      </c>
      <c r="AP156" s="185">
        <f t="shared" ca="1" si="124"/>
        <v>29.321255547313896</v>
      </c>
    </row>
    <row r="157" spans="1:42">
      <c r="A157" s="57" t="str">
        <f>'[4]TS BYDem'!A87</f>
        <v>*</v>
      </c>
      <c r="B157" s="185" t="s">
        <v>288</v>
      </c>
      <c r="C157" s="185" t="s">
        <v>137</v>
      </c>
      <c r="D157" s="186" t="str">
        <f>'[4]TS BYDem'!D87</f>
        <v>ICPS</v>
      </c>
      <c r="E157" s="185" t="s">
        <v>137</v>
      </c>
      <c r="F157" s="185" t="s">
        <v>137</v>
      </c>
      <c r="G157" s="185" t="s">
        <v>137</v>
      </c>
      <c r="H157" s="185" t="s">
        <v>137</v>
      </c>
      <c r="I157" s="185">
        <v>0</v>
      </c>
      <c r="J157" s="185">
        <f>INDEX('[4]TS BYDem'!$J$10:$J$203,MATCH(D157,'[4]TS BYDem'!$D$10:$D$203,0))</f>
        <v>27.288197120140854</v>
      </c>
      <c r="K157" s="185">
        <f t="shared" ca="1" si="126"/>
        <v>28.105014931270503</v>
      </c>
      <c r="L157" s="185">
        <f t="shared" ca="1" si="125"/>
        <v>28.68581022429229</v>
      </c>
      <c r="M157" s="185">
        <f t="shared" ca="1" si="125"/>
        <v>29.00514429109608</v>
      </c>
      <c r="N157" s="185">
        <f t="shared" ca="1" si="125"/>
        <v>29.316210809244762</v>
      </c>
      <c r="O157" s="185">
        <f t="shared" ca="1" si="125"/>
        <v>29.567854321434805</v>
      </c>
      <c r="P157" s="185">
        <f t="shared" ca="1" si="125"/>
        <v>29.902690041966938</v>
      </c>
      <c r="Q157" s="185">
        <f t="shared" ca="1" si="125"/>
        <v>29.839649983471691</v>
      </c>
      <c r="R157" s="185">
        <f t="shared" ca="1" si="125"/>
        <v>29.404449000833871</v>
      </c>
      <c r="S157" s="185">
        <f t="shared" ca="1" si="125"/>
        <v>30.594183409917662</v>
      </c>
      <c r="T157" s="185">
        <f t="shared" ca="1" si="125"/>
        <v>30.386105917733669</v>
      </c>
      <c r="U157" s="185">
        <f t="shared" ca="1" si="125"/>
        <v>30.286380014422267</v>
      </c>
      <c r="V157" s="185">
        <f t="shared" ca="1" si="125"/>
        <v>30.158561557557658</v>
      </c>
      <c r="W157" s="185">
        <f t="shared" ca="1" si="125"/>
        <v>30.031598736668794</v>
      </c>
      <c r="X157" s="185">
        <f t="shared" ca="1" si="125"/>
        <v>30.263331882524053</v>
      </c>
      <c r="Y157" s="185">
        <f t="shared" ca="1" si="125"/>
        <v>30.523298899090232</v>
      </c>
      <c r="Z157" s="185">
        <f t="shared" ca="1" si="125"/>
        <v>30.917014946727349</v>
      </c>
      <c r="AA157" s="185">
        <f t="shared" ca="1" si="124"/>
        <v>31.06981243846586</v>
      </c>
      <c r="AB157" s="185">
        <f t="shared" ca="1" si="124"/>
        <v>31.303727875305018</v>
      </c>
      <c r="AC157" s="185">
        <f t="shared" ca="1" si="124"/>
        <v>31.604929207332436</v>
      </c>
      <c r="AD157" s="185">
        <f t="shared" ca="1" si="124"/>
        <v>31.76071310392506</v>
      </c>
      <c r="AE157" s="185">
        <f t="shared" ca="1" si="124"/>
        <v>32.102468868997597</v>
      </c>
      <c r="AF157" s="185">
        <f t="shared" ca="1" si="124"/>
        <v>32.49756273767801</v>
      </c>
      <c r="AG157" s="185">
        <f t="shared" ca="1" si="124"/>
        <v>25.425703141663725</v>
      </c>
      <c r="AH157" s="185">
        <f t="shared" ca="1" si="124"/>
        <v>19.482807135287132</v>
      </c>
      <c r="AI157" s="185">
        <f t="shared" ca="1" si="124"/>
        <v>18.762245190495126</v>
      </c>
      <c r="AJ157" s="185">
        <f t="shared" ca="1" si="124"/>
        <v>19.247920608985719</v>
      </c>
      <c r="AK157" s="185">
        <f t="shared" ca="1" si="124"/>
        <v>19.872666931233798</v>
      </c>
      <c r="AL157" s="185">
        <f t="shared" ca="1" si="124"/>
        <v>19.444980411819831</v>
      </c>
      <c r="AM157" s="185">
        <f t="shared" ca="1" si="124"/>
        <v>21.200374008554054</v>
      </c>
      <c r="AN157" s="185">
        <f t="shared" ca="1" si="124"/>
        <v>22.724207683554894</v>
      </c>
      <c r="AO157" s="185">
        <f t="shared" ca="1" si="124"/>
        <v>26.042028275578829</v>
      </c>
      <c r="AP157" s="185">
        <f t="shared" ca="1" si="124"/>
        <v>29.321255547313896</v>
      </c>
    </row>
    <row r="158" spans="1:42">
      <c r="A158" s="57" t="str">
        <f>'[4]TS BYDem'!A88</f>
        <v>*</v>
      </c>
      <c r="B158" s="185" t="s">
        <v>288</v>
      </c>
      <c r="C158" s="185" t="s">
        <v>137</v>
      </c>
      <c r="D158" s="186" t="str">
        <f>'[4]TS BYDem'!D88</f>
        <v>ICPS</v>
      </c>
      <c r="E158" s="185" t="s">
        <v>137</v>
      </c>
      <c r="F158" s="185" t="s">
        <v>137</v>
      </c>
      <c r="G158" s="185" t="s">
        <v>137</v>
      </c>
      <c r="H158" s="185" t="s">
        <v>137</v>
      </c>
      <c r="I158" s="185">
        <v>0</v>
      </c>
      <c r="J158" s="185">
        <f>INDEX('[4]TS BYDem'!$J$10:$J$203,MATCH(D158,'[4]TS BYDem'!$D$10:$D$203,0))</f>
        <v>27.288197120140854</v>
      </c>
      <c r="K158" s="185">
        <f t="shared" ca="1" si="126"/>
        <v>28.105014931270503</v>
      </c>
      <c r="L158" s="185">
        <f t="shared" ca="1" si="125"/>
        <v>28.68581022429229</v>
      </c>
      <c r="M158" s="185">
        <f t="shared" ca="1" si="125"/>
        <v>29.00514429109608</v>
      </c>
      <c r="N158" s="185">
        <f t="shared" ca="1" si="125"/>
        <v>29.316210809244762</v>
      </c>
      <c r="O158" s="185">
        <f t="shared" ca="1" si="125"/>
        <v>29.567854321434805</v>
      </c>
      <c r="P158" s="185">
        <f t="shared" ca="1" si="125"/>
        <v>29.902690041966938</v>
      </c>
      <c r="Q158" s="185">
        <f t="shared" ca="1" si="125"/>
        <v>29.839649983471691</v>
      </c>
      <c r="R158" s="185">
        <f t="shared" ca="1" si="125"/>
        <v>29.404449000833871</v>
      </c>
      <c r="S158" s="185">
        <f t="shared" ca="1" si="125"/>
        <v>30.594183409917662</v>
      </c>
      <c r="T158" s="185">
        <f t="shared" ca="1" si="125"/>
        <v>30.386105917733669</v>
      </c>
      <c r="U158" s="185">
        <f t="shared" ca="1" si="125"/>
        <v>30.286380014422267</v>
      </c>
      <c r="V158" s="185">
        <f t="shared" ca="1" si="125"/>
        <v>30.158561557557658</v>
      </c>
      <c r="W158" s="185">
        <f t="shared" ca="1" si="125"/>
        <v>30.031598736668794</v>
      </c>
      <c r="X158" s="185">
        <f t="shared" ca="1" si="125"/>
        <v>30.263331882524053</v>
      </c>
      <c r="Y158" s="185">
        <f t="shared" ca="1" si="125"/>
        <v>30.523298899090232</v>
      </c>
      <c r="Z158" s="185">
        <f t="shared" ca="1" si="125"/>
        <v>30.917014946727349</v>
      </c>
      <c r="AA158" s="185">
        <f t="shared" ca="1" si="124"/>
        <v>31.06981243846586</v>
      </c>
      <c r="AB158" s="185">
        <f t="shared" ca="1" si="124"/>
        <v>31.303727875305018</v>
      </c>
      <c r="AC158" s="185">
        <f t="shared" ca="1" si="124"/>
        <v>31.604929207332436</v>
      </c>
      <c r="AD158" s="185">
        <f t="shared" ca="1" si="124"/>
        <v>31.76071310392506</v>
      </c>
      <c r="AE158" s="185">
        <f t="shared" ca="1" si="124"/>
        <v>32.102468868997597</v>
      </c>
      <c r="AF158" s="185">
        <f t="shared" ca="1" si="124"/>
        <v>32.49756273767801</v>
      </c>
      <c r="AG158" s="185">
        <f t="shared" ca="1" si="124"/>
        <v>25.425703141663725</v>
      </c>
      <c r="AH158" s="185">
        <f t="shared" ca="1" si="124"/>
        <v>19.482807135287132</v>
      </c>
      <c r="AI158" s="185">
        <f t="shared" ca="1" si="124"/>
        <v>18.762245190495126</v>
      </c>
      <c r="AJ158" s="185">
        <f t="shared" ca="1" si="124"/>
        <v>19.247920608985719</v>
      </c>
      <c r="AK158" s="185">
        <f t="shared" ca="1" si="124"/>
        <v>19.872666931233798</v>
      </c>
      <c r="AL158" s="185">
        <f t="shared" ca="1" si="124"/>
        <v>19.444980411819831</v>
      </c>
      <c r="AM158" s="185">
        <f t="shared" ca="1" si="124"/>
        <v>21.200374008554054</v>
      </c>
      <c r="AN158" s="185">
        <f t="shared" ca="1" si="124"/>
        <v>22.724207683554894</v>
      </c>
      <c r="AO158" s="185">
        <f t="shared" ca="1" si="124"/>
        <v>26.042028275578829</v>
      </c>
      <c r="AP158" s="185">
        <f t="shared" ca="1" si="124"/>
        <v>29.321255547313896</v>
      </c>
    </row>
    <row r="159" spans="1:42">
      <c r="A159" s="57" t="str">
        <f>'[4]TS BYDem'!A89</f>
        <v>*</v>
      </c>
      <c r="B159" s="185" t="s">
        <v>288</v>
      </c>
      <c r="C159" s="185" t="s">
        <v>137</v>
      </c>
      <c r="D159" s="186">
        <f>'[4]TS BYDem'!D89</f>
        <v>0</v>
      </c>
      <c r="E159" s="185" t="s">
        <v>137</v>
      </c>
      <c r="F159" s="185" t="s">
        <v>137</v>
      </c>
      <c r="G159" s="185" t="s">
        <v>137</v>
      </c>
      <c r="H159" s="185" t="s">
        <v>137</v>
      </c>
      <c r="I159" s="185">
        <v>0</v>
      </c>
      <c r="J159" s="185" t="str">
        <f>INDEX('[4]TS BYDem'!$J$10:$J$203,MATCH(D159,'[4]TS BYDem'!$D$10:$D$203,0))</f>
        <v/>
      </c>
      <c r="K159" s="185" t="e">
        <f t="shared" ca="1" si="126"/>
        <v>#VALUE!</v>
      </c>
      <c r="L159" s="185" t="e">
        <f t="shared" ca="1" si="125"/>
        <v>#VALUE!</v>
      </c>
      <c r="M159" s="185" t="e">
        <f t="shared" ca="1" si="125"/>
        <v>#VALUE!</v>
      </c>
      <c r="N159" s="185" t="e">
        <f t="shared" ca="1" si="125"/>
        <v>#VALUE!</v>
      </c>
      <c r="O159" s="185" t="e">
        <f t="shared" ca="1" si="125"/>
        <v>#VALUE!</v>
      </c>
      <c r="P159" s="185" t="e">
        <f t="shared" ca="1" si="125"/>
        <v>#VALUE!</v>
      </c>
      <c r="Q159" s="185" t="e">
        <f t="shared" ca="1" si="125"/>
        <v>#VALUE!</v>
      </c>
      <c r="R159" s="185" t="e">
        <f t="shared" ca="1" si="125"/>
        <v>#VALUE!</v>
      </c>
      <c r="S159" s="185" t="e">
        <f t="shared" ca="1" si="125"/>
        <v>#VALUE!</v>
      </c>
      <c r="T159" s="185" t="e">
        <f t="shared" ca="1" si="125"/>
        <v>#VALUE!</v>
      </c>
      <c r="U159" s="185" t="e">
        <f t="shared" ca="1" si="125"/>
        <v>#VALUE!</v>
      </c>
      <c r="V159" s="185" t="e">
        <f t="shared" ca="1" si="125"/>
        <v>#VALUE!</v>
      </c>
      <c r="W159" s="185" t="e">
        <f t="shared" ca="1" si="125"/>
        <v>#VALUE!</v>
      </c>
      <c r="X159" s="185" t="e">
        <f t="shared" ca="1" si="125"/>
        <v>#VALUE!</v>
      </c>
      <c r="Y159" s="185" t="e">
        <f t="shared" ca="1" si="125"/>
        <v>#VALUE!</v>
      </c>
      <c r="Z159" s="185" t="e">
        <f t="shared" ca="1" si="125"/>
        <v>#VALUE!</v>
      </c>
      <c r="AA159" s="185" t="e">
        <f t="shared" ref="AA159:AP162" ca="1" si="129">AA$142/Z$142*Z159</f>
        <v>#VALUE!</v>
      </c>
      <c r="AB159" s="185" t="e">
        <f t="shared" ca="1" si="129"/>
        <v>#VALUE!</v>
      </c>
      <c r="AC159" s="185" t="e">
        <f t="shared" ca="1" si="129"/>
        <v>#VALUE!</v>
      </c>
      <c r="AD159" s="185" t="e">
        <f t="shared" ca="1" si="129"/>
        <v>#VALUE!</v>
      </c>
      <c r="AE159" s="185" t="e">
        <f t="shared" ca="1" si="129"/>
        <v>#VALUE!</v>
      </c>
      <c r="AF159" s="185" t="e">
        <f t="shared" ca="1" si="129"/>
        <v>#VALUE!</v>
      </c>
      <c r="AG159" s="185" t="e">
        <f t="shared" ca="1" si="129"/>
        <v>#VALUE!</v>
      </c>
      <c r="AH159" s="185" t="e">
        <f t="shared" ca="1" si="129"/>
        <v>#VALUE!</v>
      </c>
      <c r="AI159" s="185" t="e">
        <f t="shared" ca="1" si="129"/>
        <v>#VALUE!</v>
      </c>
      <c r="AJ159" s="185" t="e">
        <f t="shared" ca="1" si="129"/>
        <v>#VALUE!</v>
      </c>
      <c r="AK159" s="185" t="e">
        <f t="shared" ca="1" si="129"/>
        <v>#VALUE!</v>
      </c>
      <c r="AL159" s="185" t="e">
        <f t="shared" ca="1" si="129"/>
        <v>#VALUE!</v>
      </c>
      <c r="AM159" s="185" t="e">
        <f t="shared" ca="1" si="129"/>
        <v>#VALUE!</v>
      </c>
      <c r="AN159" s="185" t="e">
        <f t="shared" ca="1" si="129"/>
        <v>#VALUE!</v>
      </c>
      <c r="AO159" s="185" t="e">
        <f t="shared" ca="1" si="129"/>
        <v>#VALUE!</v>
      </c>
      <c r="AP159" s="185" t="e">
        <f t="shared" ca="1" si="129"/>
        <v>#VALUE!</v>
      </c>
    </row>
    <row r="160" spans="1:42">
      <c r="A160" s="57" t="str">
        <f>'[4]TS BYDem'!A90</f>
        <v/>
      </c>
      <c r="B160" s="185" t="s">
        <v>288</v>
      </c>
      <c r="C160" s="185" t="s">
        <v>137</v>
      </c>
      <c r="D160" s="186" t="str">
        <f>'[4]TS BYDem'!D90</f>
        <v>ICPT</v>
      </c>
      <c r="E160" s="185" t="s">
        <v>137</v>
      </c>
      <c r="F160" s="185" t="s">
        <v>137</v>
      </c>
      <c r="G160" s="185" t="s">
        <v>137</v>
      </c>
      <c r="H160" s="185" t="s">
        <v>137</v>
      </c>
      <c r="I160" s="185">
        <v>0</v>
      </c>
      <c r="J160" s="185">
        <f>INDEX('[4]TS BYDem'!$J$10:$J$203,MATCH(D160,'[4]TS BYDem'!$D$10:$D$203,0))</f>
        <v>26.6</v>
      </c>
      <c r="K160" s="185">
        <f t="shared" ca="1" si="126"/>
        <v>27.396218001518768</v>
      </c>
      <c r="L160" s="185">
        <f t="shared" ca="1" si="126"/>
        <v>27.962365875867597</v>
      </c>
      <c r="M160" s="192">
        <f t="shared" ref="M160" si="130">O160</f>
        <v>26.6</v>
      </c>
      <c r="N160" s="192">
        <f t="shared" ref="N160" si="131">O160</f>
        <v>26.6</v>
      </c>
      <c r="O160" s="192">
        <f>INDEX('[4]TS BYDem'!$O$10:$O$203,MATCH(D160,'[4]TS BYDem'!$D$10:$D$203,0))</f>
        <v>26.6</v>
      </c>
      <c r="P160" s="185">
        <f t="shared" ref="P160:Z162" ca="1" si="132">P$142/O$142*O160</f>
        <v>26.901226800880782</v>
      </c>
      <c r="Q160" s="185">
        <f t="shared" ca="1" si="132"/>
        <v>26.844514347628536</v>
      </c>
      <c r="R160" s="185">
        <f t="shared" ca="1" si="132"/>
        <v>26.452996383141883</v>
      </c>
      <c r="S160" s="185">
        <f t="shared" ca="1" si="132"/>
        <v>27.523311967681504</v>
      </c>
      <c r="T160" s="185">
        <f t="shared" ca="1" si="132"/>
        <v>27.336120119672373</v>
      </c>
      <c r="U160" s="185">
        <f t="shared" ca="1" si="132"/>
        <v>27.246404139633867</v>
      </c>
      <c r="V160" s="185">
        <f t="shared" ca="1" si="132"/>
        <v>27.13141537799979</v>
      </c>
      <c r="W160" s="185">
        <f t="shared" ca="1" si="132"/>
        <v>27.017196368431836</v>
      </c>
      <c r="X160" s="185">
        <f t="shared" ca="1" si="132"/>
        <v>27.225669449120726</v>
      </c>
      <c r="Y160" s="185">
        <f t="shared" ca="1" si="132"/>
        <v>27.459542443944276</v>
      </c>
      <c r="Z160" s="185">
        <f t="shared" ca="1" si="132"/>
        <v>27.813739497044445</v>
      </c>
      <c r="AA160" s="185">
        <f t="shared" ca="1" si="129"/>
        <v>27.951200039025604</v>
      </c>
      <c r="AB160" s="185">
        <f t="shared" ca="1" si="129"/>
        <v>28.161636364647347</v>
      </c>
      <c r="AC160" s="185">
        <f t="shared" ca="1" si="129"/>
        <v>28.43260480709267</v>
      </c>
      <c r="AD160" s="185">
        <f t="shared" ca="1" si="129"/>
        <v>28.572751995465406</v>
      </c>
      <c r="AE160" s="185">
        <f t="shared" ca="1" si="129"/>
        <v>28.880204245875724</v>
      </c>
      <c r="AF160" s="185">
        <f t="shared" ca="1" si="129"/>
        <v>29.235640822119954</v>
      </c>
      <c r="AG160" s="185">
        <f t="shared" ca="1" si="129"/>
        <v>22.873614575338454</v>
      </c>
      <c r="AH160" s="185">
        <f t="shared" ca="1" si="129"/>
        <v>17.527232925486416</v>
      </c>
      <c r="AI160" s="185">
        <f t="shared" ca="1" si="129"/>
        <v>16.878996921510552</v>
      </c>
      <c r="AJ160" s="185">
        <f t="shared" ca="1" si="129"/>
        <v>17.315922982881343</v>
      </c>
      <c r="AK160" s="185">
        <f t="shared" ca="1" si="129"/>
        <v>17.877960795674266</v>
      </c>
      <c r="AL160" s="185">
        <f t="shared" ca="1" si="129"/>
        <v>17.493203035008342</v>
      </c>
      <c r="AM160" s="185">
        <f t="shared" ca="1" si="129"/>
        <v>19.072400130797622</v>
      </c>
      <c r="AN160" s="185">
        <f t="shared" ca="1" si="129"/>
        <v>20.443279982760295</v>
      </c>
      <c r="AO160" s="185">
        <f t="shared" ca="1" si="129"/>
        <v>23.428076471149993</v>
      </c>
      <c r="AP160" s="185">
        <f t="shared" ca="1" si="129"/>
        <v>26.378153418901945</v>
      </c>
    </row>
    <row r="161" spans="1:42">
      <c r="A161" s="57" t="str">
        <f>'[4]TS BYDem'!A91</f>
        <v>*</v>
      </c>
      <c r="B161" s="185" t="s">
        <v>288</v>
      </c>
      <c r="C161" s="185" t="s">
        <v>137</v>
      </c>
      <c r="D161" s="186" t="str">
        <f>'[4]TS BYDem'!D91</f>
        <v>Useful Energy Service</v>
      </c>
      <c r="E161" s="185" t="s">
        <v>137</v>
      </c>
      <c r="F161" s="185" t="s">
        <v>137</v>
      </c>
      <c r="G161" s="185" t="s">
        <v>137</v>
      </c>
      <c r="H161" s="185" t="s">
        <v>137</v>
      </c>
      <c r="I161" s="185">
        <v>0</v>
      </c>
      <c r="J161" s="185" t="str">
        <f>INDEX('[4]TS BYDem'!$J$10:$J$203,MATCH(D161,'[4]TS BYDem'!$D$10:$D$203,0))</f>
        <v/>
      </c>
      <c r="K161" s="185" t="e">
        <f t="shared" ca="1" si="126"/>
        <v>#VALUE!</v>
      </c>
      <c r="L161" s="185" t="e">
        <f t="shared" ca="1" si="126"/>
        <v>#VALUE!</v>
      </c>
      <c r="M161" s="185" t="e">
        <f t="shared" ca="1" si="126"/>
        <v>#VALUE!</v>
      </c>
      <c r="N161" s="185" t="e">
        <f t="shared" ca="1" si="126"/>
        <v>#VALUE!</v>
      </c>
      <c r="O161" s="185" t="e">
        <f t="shared" ca="1" si="126"/>
        <v>#VALUE!</v>
      </c>
      <c r="P161" s="185" t="e">
        <f t="shared" ca="1" si="132"/>
        <v>#VALUE!</v>
      </c>
      <c r="Q161" s="185" t="e">
        <f t="shared" ca="1" si="132"/>
        <v>#VALUE!</v>
      </c>
      <c r="R161" s="185" t="e">
        <f t="shared" ca="1" si="132"/>
        <v>#VALUE!</v>
      </c>
      <c r="S161" s="185" t="e">
        <f t="shared" ca="1" si="132"/>
        <v>#VALUE!</v>
      </c>
      <c r="T161" s="185" t="e">
        <f t="shared" ca="1" si="132"/>
        <v>#VALUE!</v>
      </c>
      <c r="U161" s="185" t="e">
        <f t="shared" ca="1" si="132"/>
        <v>#VALUE!</v>
      </c>
      <c r="V161" s="185" t="e">
        <f t="shared" ca="1" si="132"/>
        <v>#VALUE!</v>
      </c>
      <c r="W161" s="185" t="e">
        <f t="shared" ca="1" si="132"/>
        <v>#VALUE!</v>
      </c>
      <c r="X161" s="185" t="e">
        <f t="shared" ca="1" si="132"/>
        <v>#VALUE!</v>
      </c>
      <c r="Y161" s="185" t="e">
        <f t="shared" ca="1" si="132"/>
        <v>#VALUE!</v>
      </c>
      <c r="Z161" s="185" t="e">
        <f t="shared" ca="1" si="132"/>
        <v>#VALUE!</v>
      </c>
      <c r="AA161" s="185" t="e">
        <f t="shared" ca="1" si="129"/>
        <v>#VALUE!</v>
      </c>
      <c r="AB161" s="185" t="e">
        <f t="shared" ca="1" si="129"/>
        <v>#VALUE!</v>
      </c>
      <c r="AC161" s="185" t="e">
        <f t="shared" ca="1" si="129"/>
        <v>#VALUE!</v>
      </c>
      <c r="AD161" s="185" t="e">
        <f t="shared" ca="1" si="129"/>
        <v>#VALUE!</v>
      </c>
      <c r="AE161" s="185" t="e">
        <f t="shared" ca="1" si="129"/>
        <v>#VALUE!</v>
      </c>
      <c r="AF161" s="185" t="e">
        <f t="shared" ca="1" si="129"/>
        <v>#VALUE!</v>
      </c>
      <c r="AG161" s="185" t="e">
        <f t="shared" ca="1" si="129"/>
        <v>#VALUE!</v>
      </c>
      <c r="AH161" s="185" t="e">
        <f t="shared" ca="1" si="129"/>
        <v>#VALUE!</v>
      </c>
      <c r="AI161" s="185" t="e">
        <f t="shared" ca="1" si="129"/>
        <v>#VALUE!</v>
      </c>
      <c r="AJ161" s="185" t="e">
        <f t="shared" ca="1" si="129"/>
        <v>#VALUE!</v>
      </c>
      <c r="AK161" s="185" t="e">
        <f t="shared" ca="1" si="129"/>
        <v>#VALUE!</v>
      </c>
      <c r="AL161" s="185" t="e">
        <f t="shared" ca="1" si="129"/>
        <v>#VALUE!</v>
      </c>
      <c r="AM161" s="185" t="e">
        <f t="shared" ca="1" si="129"/>
        <v>#VALUE!</v>
      </c>
      <c r="AN161" s="185" t="e">
        <f t="shared" ca="1" si="129"/>
        <v>#VALUE!</v>
      </c>
      <c r="AO161" s="185" t="e">
        <f t="shared" ca="1" si="129"/>
        <v>#VALUE!</v>
      </c>
      <c r="AP161" s="185" t="e">
        <f t="shared" ca="1" si="129"/>
        <v>#VALUE!</v>
      </c>
    </row>
    <row r="162" spans="1:42">
      <c r="A162" s="57" t="str">
        <f>'[4]TS BYDem'!A92</f>
        <v>*</v>
      </c>
      <c r="B162" s="185" t="s">
        <v>288</v>
      </c>
      <c r="C162" s="185" t="s">
        <v>137</v>
      </c>
      <c r="D162" s="186">
        <f>'[4]TS BYDem'!D92</f>
        <v>0</v>
      </c>
      <c r="E162" s="185" t="s">
        <v>137</v>
      </c>
      <c r="F162" s="185" t="s">
        <v>137</v>
      </c>
      <c r="G162" s="185" t="s">
        <v>137</v>
      </c>
      <c r="H162" s="185" t="s">
        <v>137</v>
      </c>
      <c r="I162" s="185">
        <v>0</v>
      </c>
      <c r="J162" s="185" t="str">
        <f>INDEX('[4]TS BYDem'!$J$10:$J$203,MATCH(D162,'[4]TS BYDem'!$D$10:$D$203,0))</f>
        <v/>
      </c>
      <c r="K162" s="185" t="e">
        <f t="shared" ca="1" si="126"/>
        <v>#VALUE!</v>
      </c>
      <c r="L162" s="185" t="e">
        <f t="shared" ca="1" si="126"/>
        <v>#VALUE!</v>
      </c>
      <c r="M162" s="185" t="e">
        <f t="shared" ca="1" si="126"/>
        <v>#VALUE!</v>
      </c>
      <c r="N162" s="185" t="e">
        <f t="shared" ca="1" si="126"/>
        <v>#VALUE!</v>
      </c>
      <c r="O162" s="185" t="e">
        <f t="shared" ca="1" si="126"/>
        <v>#VALUE!</v>
      </c>
      <c r="P162" s="185" t="e">
        <f t="shared" ca="1" si="132"/>
        <v>#VALUE!</v>
      </c>
      <c r="Q162" s="185" t="e">
        <f t="shared" ca="1" si="132"/>
        <v>#VALUE!</v>
      </c>
      <c r="R162" s="185" t="e">
        <f t="shared" ca="1" si="132"/>
        <v>#VALUE!</v>
      </c>
      <c r="S162" s="185" t="e">
        <f t="shared" ca="1" si="132"/>
        <v>#VALUE!</v>
      </c>
      <c r="T162" s="185" t="e">
        <f t="shared" ca="1" si="132"/>
        <v>#VALUE!</v>
      </c>
      <c r="U162" s="185" t="e">
        <f t="shared" ca="1" si="132"/>
        <v>#VALUE!</v>
      </c>
      <c r="V162" s="185" t="e">
        <f t="shared" ca="1" si="132"/>
        <v>#VALUE!</v>
      </c>
      <c r="W162" s="185" t="e">
        <f t="shared" ca="1" si="132"/>
        <v>#VALUE!</v>
      </c>
      <c r="X162" s="185" t="e">
        <f t="shared" ca="1" si="132"/>
        <v>#VALUE!</v>
      </c>
      <c r="Y162" s="185" t="e">
        <f t="shared" ca="1" si="132"/>
        <v>#VALUE!</v>
      </c>
      <c r="Z162" s="185" t="e">
        <f t="shared" ca="1" si="132"/>
        <v>#VALUE!</v>
      </c>
      <c r="AA162" s="185" t="e">
        <f t="shared" ca="1" si="129"/>
        <v>#VALUE!</v>
      </c>
      <c r="AB162" s="185" t="e">
        <f t="shared" ca="1" si="129"/>
        <v>#VALUE!</v>
      </c>
      <c r="AC162" s="185" t="e">
        <f t="shared" ca="1" si="129"/>
        <v>#VALUE!</v>
      </c>
      <c r="AD162" s="185" t="e">
        <f t="shared" ca="1" si="129"/>
        <v>#VALUE!</v>
      </c>
      <c r="AE162" s="185" t="e">
        <f t="shared" ca="1" si="129"/>
        <v>#VALUE!</v>
      </c>
      <c r="AF162" s="185" t="e">
        <f t="shared" ca="1" si="129"/>
        <v>#VALUE!</v>
      </c>
      <c r="AG162" s="185" t="e">
        <f t="shared" ca="1" si="129"/>
        <v>#VALUE!</v>
      </c>
      <c r="AH162" s="185" t="e">
        <f t="shared" ca="1" si="129"/>
        <v>#VALUE!</v>
      </c>
      <c r="AI162" s="185" t="e">
        <f t="shared" ca="1" si="129"/>
        <v>#VALUE!</v>
      </c>
      <c r="AJ162" s="185" t="e">
        <f t="shared" ca="1" si="129"/>
        <v>#VALUE!</v>
      </c>
      <c r="AK162" s="185" t="e">
        <f t="shared" ca="1" si="129"/>
        <v>#VALUE!</v>
      </c>
      <c r="AL162" s="185" t="e">
        <f t="shared" ca="1" si="129"/>
        <v>#VALUE!</v>
      </c>
      <c r="AM162" s="185" t="e">
        <f t="shared" ca="1" si="129"/>
        <v>#VALUE!</v>
      </c>
      <c r="AN162" s="185" t="e">
        <f t="shared" ca="1" si="129"/>
        <v>#VALUE!</v>
      </c>
      <c r="AO162" s="185" t="e">
        <f t="shared" ca="1" si="129"/>
        <v>#VALUE!</v>
      </c>
      <c r="AP162" s="185" t="e">
        <f t="shared" ca="1" si="129"/>
        <v>#VALUE!</v>
      </c>
    </row>
    <row r="163" spans="1:42" s="5" customFormat="1">
      <c r="A163" s="57" t="str">
        <f>'[4]TS BYDem'!A89</f>
        <v>*</v>
      </c>
      <c r="B163" s="5">
        <f>B142+2</f>
        <v>8</v>
      </c>
      <c r="C163" s="3" t="str">
        <f ca="1">OFFSET($C$9,$B163,0)</f>
        <v>Precious &amp; Non-Ferrous metals</v>
      </c>
      <c r="D163" s="3" t="str">
        <f ca="1">OFFSET($B$9,$B163,0)</f>
        <v>NF</v>
      </c>
      <c r="J163" s="5">
        <f t="shared" ref="J163:AA163" ca="1" si="133">SUMIF($B$10:$B$25,$D163,J$10:J$25)*SUMIF($B$10:$B$25,$D163,J$47:J$62)</f>
        <v>18.748363502594032</v>
      </c>
      <c r="K163" s="5">
        <f t="shared" ca="1" si="133"/>
        <v>15.909210489014884</v>
      </c>
      <c r="L163" s="5">
        <f t="shared" ca="1" si="133"/>
        <v>14.603991495393339</v>
      </c>
      <c r="M163" s="5">
        <f t="shared" ca="1" si="133"/>
        <v>14.80978596739901</v>
      </c>
      <c r="N163" s="5">
        <f t="shared" ca="1" si="133"/>
        <v>14.414883061658401</v>
      </c>
      <c r="O163" s="5">
        <f t="shared" ca="1" si="133"/>
        <v>13.877221828490436</v>
      </c>
      <c r="P163" s="5">
        <f t="shared" ca="1" si="133"/>
        <v>13.621369241672575</v>
      </c>
      <c r="Q163" s="5">
        <f t="shared" ca="1" si="133"/>
        <v>13.08</v>
      </c>
      <c r="R163" s="5">
        <f t="shared" ca="1" si="133"/>
        <v>12.33</v>
      </c>
      <c r="S163" s="5">
        <f t="shared" ca="1" si="133"/>
        <v>12.784000990687554</v>
      </c>
      <c r="T163" s="5">
        <f t="shared" ca="1" si="133"/>
        <v>11.699477853421131</v>
      </c>
      <c r="U163" s="5">
        <f t="shared" ca="1" si="133"/>
        <v>11.139220267949495</v>
      </c>
      <c r="V163" s="5">
        <f t="shared" ca="1" si="133"/>
        <v>10.762684483308773</v>
      </c>
      <c r="W163" s="5">
        <f t="shared" ca="1" si="133"/>
        <v>10.666539084061727</v>
      </c>
      <c r="X163" s="5">
        <f t="shared" ca="1" si="133"/>
        <v>11.340342199912005</v>
      </c>
      <c r="Y163" s="5">
        <f t="shared" ca="1" si="133"/>
        <v>11.82349107499056</v>
      </c>
      <c r="Z163" s="5">
        <f t="shared" ca="1" si="133"/>
        <v>13.551340687473628</v>
      </c>
      <c r="AA163" s="5">
        <f t="shared" ca="1" si="133"/>
        <v>14.417281816984527</v>
      </c>
      <c r="AB163" s="5">
        <f ca="1">SUMIF($B$10:$B$25,$D163,AB$10:AB$25)*SUMIF($B$10:$B$25,$D163,AB$46:AB$62)</f>
        <v>14.623368228305232</v>
      </c>
      <c r="AC163" s="5">
        <f t="shared" ref="AC163:AP163" ca="1" si="134">SUMIF($B$10:$B$25,$D163,AC$10:AC$25)*SUMIF($B$10:$B$25,$D163,AC$47:AC$62)</f>
        <v>14.599727855324689</v>
      </c>
      <c r="AD163" s="5">
        <f t="shared" ca="1" si="134"/>
        <v>14.518781175387597</v>
      </c>
      <c r="AE163" s="5">
        <f t="shared" ca="1" si="134"/>
        <v>14.585640091073321</v>
      </c>
      <c r="AF163" s="5">
        <f t="shared" ca="1" si="134"/>
        <v>14.834731383723092</v>
      </c>
      <c r="AG163" s="5">
        <f t="shared" ca="1" si="134"/>
        <v>17.752735655901635</v>
      </c>
      <c r="AH163" s="5">
        <f t="shared" ca="1" si="134"/>
        <v>20.610076416264743</v>
      </c>
      <c r="AI163" s="5">
        <f t="shared" ca="1" si="134"/>
        <v>21.020890842893735</v>
      </c>
      <c r="AJ163" s="5">
        <f t="shared" ca="1" si="134"/>
        <v>21.71870504906456</v>
      </c>
      <c r="AK163" s="5">
        <f t="shared" ca="1" si="134"/>
        <v>21.97150623437312</v>
      </c>
      <c r="AL163" s="5">
        <f t="shared" ca="1" si="134"/>
        <v>23.07378187600942</v>
      </c>
      <c r="AM163" s="5">
        <f t="shared" ca="1" si="134"/>
        <v>18.673930231958153</v>
      </c>
      <c r="AN163" s="5">
        <f t="shared" ca="1" si="134"/>
        <v>17.762753455832467</v>
      </c>
      <c r="AO163" s="5">
        <f t="shared" ca="1" si="134"/>
        <v>11.870279224334581</v>
      </c>
      <c r="AP163" s="5">
        <f t="shared" ca="1" si="134"/>
        <v>6.5592508041575002</v>
      </c>
    </row>
    <row r="164" spans="1:42">
      <c r="A164" s="57" t="str">
        <f>'[4]TS BYDem'!A94</f>
        <v/>
      </c>
      <c r="B164" s="185" t="s">
        <v>288</v>
      </c>
      <c r="C164" s="185" t="s">
        <v>137</v>
      </c>
      <c r="D164" s="186" t="str">
        <f>'[4]TS BYDem'!D94</f>
        <v>INFK</v>
      </c>
      <c r="E164" s="185" t="s">
        <v>137</v>
      </c>
      <c r="F164" s="185" t="s">
        <v>137</v>
      </c>
      <c r="G164" s="185" t="s">
        <v>137</v>
      </c>
      <c r="H164" s="185" t="s">
        <v>137</v>
      </c>
      <c r="I164" s="185">
        <v>0</v>
      </c>
      <c r="J164" s="185">
        <f>INDEX('[4]TS BYDem'!$J$10:$J$203,MATCH(D164,'[4]TS BYDem'!$D$10:$D$203,0))</f>
        <v>0.66789588210349726</v>
      </c>
      <c r="K164" s="185">
        <f ca="1">K$163/J$163*J164</f>
        <v>0.56675326204661181</v>
      </c>
      <c r="L164" s="185">
        <f t="shared" ref="L164:AP173" ca="1" si="135">L$163/K$163*K164</f>
        <v>0.52025584956778481</v>
      </c>
      <c r="M164" s="192">
        <f t="shared" ref="M164:M172" si="136">O164</f>
        <v>0.10062942167027458</v>
      </c>
      <c r="N164" s="192">
        <f t="shared" ref="N164:N172" si="137">O164</f>
        <v>0.10062942167027458</v>
      </c>
      <c r="O164" s="192">
        <f>INDEX('[4]TS BYDem'!$O$10:$O$203,MATCH(D164,'[4]TS BYDem'!$D$10:$D$203,0))</f>
        <v>0.10062942167027458</v>
      </c>
      <c r="P164" s="185">
        <f t="shared" ca="1" si="135"/>
        <v>9.8774129727656285E-2</v>
      </c>
      <c r="Q164" s="185">
        <f t="shared" ca="1" si="135"/>
        <v>9.4848439530232059E-2</v>
      </c>
      <c r="R164" s="185">
        <f t="shared" ca="1" si="135"/>
        <v>8.9409882217718756E-2</v>
      </c>
      <c r="S164" s="185">
        <f t="shared" ca="1" si="135"/>
        <v>9.2702029428108193E-2</v>
      </c>
      <c r="T164" s="185">
        <f t="shared" ca="1" si="135"/>
        <v>8.4837707776414625E-2</v>
      </c>
      <c r="U164" s="185">
        <f t="shared" ca="1" si="135"/>
        <v>8.0775050458604211E-2</v>
      </c>
      <c r="V164" s="185">
        <f t="shared" ca="1" si="135"/>
        <v>7.8044635198629891E-2</v>
      </c>
      <c r="W164" s="185">
        <f t="shared" ca="1" si="135"/>
        <v>7.7347445513110513E-2</v>
      </c>
      <c r="X164" s="185">
        <f t="shared" ca="1" si="135"/>
        <v>8.2233467996979559E-2</v>
      </c>
      <c r="Y164" s="185">
        <f t="shared" ca="1" si="135"/>
        <v>8.5736978460434307E-2</v>
      </c>
      <c r="Z164" s="185">
        <f t="shared" ca="1" si="135"/>
        <v>9.8266323986958393E-2</v>
      </c>
      <c r="AA164" s="185">
        <f t="shared" ca="1" si="135"/>
        <v>0.1045456179364351</v>
      </c>
      <c r="AB164" s="185">
        <f t="shared" ca="1" si="135"/>
        <v>0.10604003494883223</v>
      </c>
      <c r="AC164" s="185">
        <f t="shared" ca="1" si="135"/>
        <v>0.10586860891770705</v>
      </c>
      <c r="AD164" s="185">
        <f t="shared" ca="1" si="135"/>
        <v>0.10528163137357965</v>
      </c>
      <c r="AE164" s="185">
        <f t="shared" ca="1" si="135"/>
        <v>0.10576645276665873</v>
      </c>
      <c r="AF164" s="185">
        <f t="shared" ca="1" si="135"/>
        <v>0.10757271579482382</v>
      </c>
      <c r="AG164" s="185">
        <f t="shared" ca="1" si="135"/>
        <v>0.12873236042469274</v>
      </c>
      <c r="AH164" s="185">
        <f t="shared" ca="1" si="135"/>
        <v>0.14945210907351289</v>
      </c>
      <c r="AI164" s="185">
        <f t="shared" ca="1" si="135"/>
        <v>0.15243109281221831</v>
      </c>
      <c r="AJ164" s="185">
        <f t="shared" ca="1" si="135"/>
        <v>0.15749122955054631</v>
      </c>
      <c r="AK164" s="185">
        <f t="shared" ca="1" si="135"/>
        <v>0.15932439453050887</v>
      </c>
      <c r="AL164" s="185">
        <f t="shared" ca="1" si="135"/>
        <v>0.16731744686547739</v>
      </c>
      <c r="AM164" s="185">
        <f t="shared" ca="1" si="135"/>
        <v>0.13541231975517243</v>
      </c>
      <c r="AN164" s="185">
        <f t="shared" ca="1" si="135"/>
        <v>0.1288050035967849</v>
      </c>
      <c r="AO164" s="185">
        <f t="shared" ca="1" si="135"/>
        <v>8.607625850277284E-2</v>
      </c>
      <c r="AP164" s="185">
        <f t="shared" ca="1" si="135"/>
        <v>4.7563815234079418E-2</v>
      </c>
    </row>
    <row r="165" spans="1:42">
      <c r="A165" s="57" t="str">
        <f>'[4]TS BYDem'!A95</f>
        <v/>
      </c>
      <c r="B165" s="185" t="s">
        <v>288</v>
      </c>
      <c r="C165" s="185" t="s">
        <v>137</v>
      </c>
      <c r="D165" s="186" t="str">
        <f>'[4]TS BYDem'!D95</f>
        <v>INFA</v>
      </c>
      <c r="E165" s="185" t="s">
        <v>137</v>
      </c>
      <c r="F165" s="185" t="s">
        <v>137</v>
      </c>
      <c r="G165" s="185" t="s">
        <v>137</v>
      </c>
      <c r="H165" s="185" t="s">
        <v>137</v>
      </c>
      <c r="I165" s="185">
        <v>0</v>
      </c>
      <c r="J165" s="185">
        <f>INDEX('[4]TS BYDem'!$J$10:$J$203,MATCH(D165,'[4]TS BYDem'!$D$10:$D$203,0))</f>
        <v>0</v>
      </c>
      <c r="K165" s="185">
        <f t="shared" ref="K165:N181" ca="1" si="138">K$163/J$163*J165</f>
        <v>0</v>
      </c>
      <c r="L165" s="185">
        <f t="shared" ca="1" si="135"/>
        <v>0</v>
      </c>
      <c r="M165" s="192">
        <f t="shared" si="136"/>
        <v>0</v>
      </c>
      <c r="N165" s="192">
        <f t="shared" si="137"/>
        <v>0</v>
      </c>
      <c r="O165" s="192">
        <f>INDEX('[4]TS BYDem'!$O$10:$O$203,MATCH(D165,'[4]TS BYDem'!$D$10:$D$203,0))</f>
        <v>0</v>
      </c>
      <c r="P165" s="185">
        <f t="shared" ca="1" si="135"/>
        <v>0</v>
      </c>
      <c r="Q165" s="185">
        <f t="shared" ca="1" si="135"/>
        <v>0</v>
      </c>
      <c r="R165" s="185">
        <f t="shared" ca="1" si="135"/>
        <v>0</v>
      </c>
      <c r="S165" s="185">
        <f t="shared" ca="1" si="135"/>
        <v>0</v>
      </c>
      <c r="T165" s="185">
        <f t="shared" ca="1" si="135"/>
        <v>0</v>
      </c>
      <c r="U165" s="185">
        <f t="shared" ca="1" si="135"/>
        <v>0</v>
      </c>
      <c r="V165" s="185">
        <f t="shared" ca="1" si="135"/>
        <v>0</v>
      </c>
      <c r="W165" s="185">
        <f t="shared" ca="1" si="135"/>
        <v>0</v>
      </c>
      <c r="X165" s="185">
        <f t="shared" ca="1" si="135"/>
        <v>0</v>
      </c>
      <c r="Y165" s="185">
        <f t="shared" ca="1" si="135"/>
        <v>0</v>
      </c>
      <c r="Z165" s="185">
        <f t="shared" ca="1" si="135"/>
        <v>0</v>
      </c>
      <c r="AA165" s="185">
        <f t="shared" ca="1" si="135"/>
        <v>0</v>
      </c>
      <c r="AB165" s="185">
        <f t="shared" ca="1" si="135"/>
        <v>0</v>
      </c>
      <c r="AC165" s="185">
        <f t="shared" ca="1" si="135"/>
        <v>0</v>
      </c>
      <c r="AD165" s="185">
        <f t="shared" ca="1" si="135"/>
        <v>0</v>
      </c>
      <c r="AE165" s="185">
        <f t="shared" ca="1" si="135"/>
        <v>0</v>
      </c>
      <c r="AF165" s="185">
        <f t="shared" ca="1" si="135"/>
        <v>0</v>
      </c>
      <c r="AG165" s="185">
        <f t="shared" ca="1" si="135"/>
        <v>0</v>
      </c>
      <c r="AH165" s="185">
        <f t="shared" ca="1" si="135"/>
        <v>0</v>
      </c>
      <c r="AI165" s="185">
        <f t="shared" ca="1" si="135"/>
        <v>0</v>
      </c>
      <c r="AJ165" s="185">
        <f t="shared" ca="1" si="135"/>
        <v>0</v>
      </c>
      <c r="AK165" s="185">
        <f t="shared" ca="1" si="135"/>
        <v>0</v>
      </c>
      <c r="AL165" s="185">
        <f t="shared" ca="1" si="135"/>
        <v>0</v>
      </c>
      <c r="AM165" s="185">
        <f t="shared" ca="1" si="135"/>
        <v>0</v>
      </c>
      <c r="AN165" s="185">
        <f t="shared" ca="1" si="135"/>
        <v>0</v>
      </c>
      <c r="AO165" s="185">
        <f t="shared" ca="1" si="135"/>
        <v>0</v>
      </c>
      <c r="AP165" s="185">
        <f t="shared" ca="1" si="135"/>
        <v>0</v>
      </c>
    </row>
    <row r="166" spans="1:42">
      <c r="A166" s="57" t="str">
        <f>'[4]TS BYDem'!A96</f>
        <v/>
      </c>
      <c r="B166" s="185" t="s">
        <v>288</v>
      </c>
      <c r="C166" s="185" t="s">
        <v>137</v>
      </c>
      <c r="D166" s="186" t="str">
        <f>'[4]TS BYDem'!D96</f>
        <v>INFL</v>
      </c>
      <c r="E166" s="185" t="s">
        <v>137</v>
      </c>
      <c r="F166" s="185" t="s">
        <v>137</v>
      </c>
      <c r="G166" s="185" t="s">
        <v>137</v>
      </c>
      <c r="H166" s="185" t="s">
        <v>137</v>
      </c>
      <c r="I166" s="185">
        <v>0</v>
      </c>
      <c r="J166" s="185">
        <f>INDEX('[4]TS BYDem'!$J$10:$J$203,MATCH(D166,'[4]TS BYDem'!$D$10:$D$203,0))</f>
        <v>0.20036876463104916</v>
      </c>
      <c r="K166" s="185">
        <f t="shared" ca="1" si="138"/>
        <v>0.17002597861398352</v>
      </c>
      <c r="L166" s="185">
        <f t="shared" ca="1" si="135"/>
        <v>0.15607675487033543</v>
      </c>
      <c r="M166" s="192">
        <f t="shared" si="136"/>
        <v>3.0188826501082372E-2</v>
      </c>
      <c r="N166" s="192">
        <f t="shared" si="137"/>
        <v>3.0188826501082372E-2</v>
      </c>
      <c r="O166" s="192">
        <f>INDEX('[4]TS BYDem'!$O$10:$O$203,MATCH(D166,'[4]TS BYDem'!$D$10:$D$203,0))</f>
        <v>3.0188826501082372E-2</v>
      </c>
      <c r="P166" s="185">
        <f t="shared" ca="1" si="135"/>
        <v>2.9632238918296885E-2</v>
      </c>
      <c r="Q166" s="185">
        <f t="shared" ca="1" si="135"/>
        <v>2.8454531859069619E-2</v>
      </c>
      <c r="R166" s="185">
        <f t="shared" ca="1" si="135"/>
        <v>2.6822964665315627E-2</v>
      </c>
      <c r="S166" s="185">
        <f t="shared" ca="1" si="135"/>
        <v>2.7810608828432459E-2</v>
      </c>
      <c r="T166" s="185">
        <f t="shared" ca="1" si="135"/>
        <v>2.5451312332924386E-2</v>
      </c>
      <c r="U166" s="185">
        <f t="shared" ca="1" si="135"/>
        <v>2.4232515137581262E-2</v>
      </c>
      <c r="V166" s="185">
        <f t="shared" ca="1" si="135"/>
        <v>2.3413390559588965E-2</v>
      </c>
      <c r="W166" s="185">
        <f t="shared" ca="1" si="135"/>
        <v>2.3204233653933152E-2</v>
      </c>
      <c r="X166" s="185">
        <f t="shared" ca="1" si="135"/>
        <v>2.4670040399093866E-2</v>
      </c>
      <c r="Y166" s="185">
        <f t="shared" ca="1" si="135"/>
        <v>2.5721093538130291E-2</v>
      </c>
      <c r="Z166" s="185">
        <f t="shared" ca="1" si="135"/>
        <v>2.9479897196087519E-2</v>
      </c>
      <c r="AA166" s="185">
        <f t="shared" ca="1" si="135"/>
        <v>3.1363685380930532E-2</v>
      </c>
      <c r="AB166" s="185">
        <f t="shared" ca="1" si="135"/>
        <v>3.1812010484649669E-2</v>
      </c>
      <c r="AC166" s="185">
        <f t="shared" ca="1" si="135"/>
        <v>3.1760582675312121E-2</v>
      </c>
      <c r="AD166" s="185">
        <f t="shared" ca="1" si="135"/>
        <v>3.1584489412073903E-2</v>
      </c>
      <c r="AE166" s="185">
        <f t="shared" ca="1" si="135"/>
        <v>3.1729935829997627E-2</v>
      </c>
      <c r="AF166" s="185">
        <f t="shared" ca="1" si="135"/>
        <v>3.2271814738447153E-2</v>
      </c>
      <c r="AG166" s="185">
        <f t="shared" ca="1" si="135"/>
        <v>3.861970812740783E-2</v>
      </c>
      <c r="AH166" s="185">
        <f t="shared" ca="1" si="135"/>
        <v>4.4835632722053875E-2</v>
      </c>
      <c r="AI166" s="185">
        <f t="shared" ca="1" si="135"/>
        <v>4.5729327843665499E-2</v>
      </c>
      <c r="AJ166" s="185">
        <f t="shared" ca="1" si="135"/>
        <v>4.7247368865163904E-2</v>
      </c>
      <c r="AK166" s="185">
        <f t="shared" ca="1" si="135"/>
        <v>4.7797318359152664E-2</v>
      </c>
      <c r="AL166" s="185">
        <f t="shared" ca="1" si="135"/>
        <v>5.0195234059643226E-2</v>
      </c>
      <c r="AM166" s="185">
        <f t="shared" ca="1" si="135"/>
        <v>4.0623695926551739E-2</v>
      </c>
      <c r="AN166" s="185">
        <f t="shared" ca="1" si="135"/>
        <v>3.8641501079035481E-2</v>
      </c>
      <c r="AO166" s="185">
        <f t="shared" ca="1" si="135"/>
        <v>2.5822877550831857E-2</v>
      </c>
      <c r="AP166" s="185">
        <f t="shared" ca="1" si="135"/>
        <v>1.4269144570223829E-2</v>
      </c>
    </row>
    <row r="167" spans="1:42">
      <c r="A167" s="57" t="str">
        <f>'[4]TS BYDem'!A97</f>
        <v/>
      </c>
      <c r="B167" s="185" t="s">
        <v>288</v>
      </c>
      <c r="C167" s="185" t="s">
        <v>137</v>
      </c>
      <c r="D167" s="186" t="str">
        <f>'[4]TS BYDem'!D97</f>
        <v>INFC</v>
      </c>
      <c r="E167" s="185" t="s">
        <v>137</v>
      </c>
      <c r="F167" s="185" t="s">
        <v>137</v>
      </c>
      <c r="G167" s="185" t="s">
        <v>137</v>
      </c>
      <c r="H167" s="185" t="s">
        <v>137</v>
      </c>
      <c r="I167" s="185">
        <v>0</v>
      </c>
      <c r="J167" s="185">
        <f>INDEX('[4]TS BYDem'!$J$10:$J$203,MATCH(D167,'[4]TS BYDem'!$D$10:$D$203,0))</f>
        <v>0</v>
      </c>
      <c r="K167" s="185">
        <f t="shared" ca="1" si="138"/>
        <v>0</v>
      </c>
      <c r="L167" s="185">
        <f t="shared" ca="1" si="135"/>
        <v>0</v>
      </c>
      <c r="M167" s="192">
        <f t="shared" si="136"/>
        <v>0</v>
      </c>
      <c r="N167" s="192">
        <f t="shared" si="137"/>
        <v>0</v>
      </c>
      <c r="O167" s="192">
        <f>INDEX('[4]TS BYDem'!$O$10:$O$203,MATCH(D167,'[4]TS BYDem'!$D$10:$D$203,0))</f>
        <v>0</v>
      </c>
      <c r="P167" s="185">
        <f t="shared" ca="1" si="135"/>
        <v>0</v>
      </c>
      <c r="Q167" s="185">
        <f t="shared" ca="1" si="135"/>
        <v>0</v>
      </c>
      <c r="R167" s="185">
        <f t="shared" ca="1" si="135"/>
        <v>0</v>
      </c>
      <c r="S167" s="185">
        <f t="shared" ca="1" si="135"/>
        <v>0</v>
      </c>
      <c r="T167" s="185">
        <f t="shared" ca="1" si="135"/>
        <v>0</v>
      </c>
      <c r="U167" s="185">
        <f t="shared" ca="1" si="135"/>
        <v>0</v>
      </c>
      <c r="V167" s="185">
        <f t="shared" ca="1" si="135"/>
        <v>0</v>
      </c>
      <c r="W167" s="185">
        <f t="shared" ca="1" si="135"/>
        <v>0</v>
      </c>
      <c r="X167" s="185">
        <f t="shared" ca="1" si="135"/>
        <v>0</v>
      </c>
      <c r="Y167" s="185">
        <f t="shared" ca="1" si="135"/>
        <v>0</v>
      </c>
      <c r="Z167" s="185">
        <f t="shared" ca="1" si="135"/>
        <v>0</v>
      </c>
      <c r="AA167" s="185">
        <f t="shared" ca="1" si="135"/>
        <v>0</v>
      </c>
      <c r="AB167" s="185">
        <f t="shared" ca="1" si="135"/>
        <v>0</v>
      </c>
      <c r="AC167" s="185">
        <f t="shared" ca="1" si="135"/>
        <v>0</v>
      </c>
      <c r="AD167" s="185">
        <f t="shared" ca="1" si="135"/>
        <v>0</v>
      </c>
      <c r="AE167" s="185">
        <f t="shared" ca="1" si="135"/>
        <v>0</v>
      </c>
      <c r="AF167" s="185">
        <f t="shared" ca="1" si="135"/>
        <v>0</v>
      </c>
      <c r="AG167" s="185">
        <f t="shared" ca="1" si="135"/>
        <v>0</v>
      </c>
      <c r="AH167" s="185">
        <f t="shared" ca="1" si="135"/>
        <v>0</v>
      </c>
      <c r="AI167" s="185">
        <f t="shared" ca="1" si="135"/>
        <v>0</v>
      </c>
      <c r="AJ167" s="185">
        <f t="shared" ca="1" si="135"/>
        <v>0</v>
      </c>
      <c r="AK167" s="185">
        <f t="shared" ca="1" si="135"/>
        <v>0</v>
      </c>
      <c r="AL167" s="185">
        <f t="shared" ca="1" si="135"/>
        <v>0</v>
      </c>
      <c r="AM167" s="185">
        <f t="shared" ca="1" si="135"/>
        <v>0</v>
      </c>
      <c r="AN167" s="185">
        <f t="shared" ca="1" si="135"/>
        <v>0</v>
      </c>
      <c r="AO167" s="185">
        <f t="shared" ca="1" si="135"/>
        <v>0</v>
      </c>
      <c r="AP167" s="185">
        <f t="shared" ca="1" si="135"/>
        <v>0</v>
      </c>
    </row>
    <row r="168" spans="1:42">
      <c r="A168" s="57" t="str">
        <f>'[4]TS BYDem'!A98</f>
        <v/>
      </c>
      <c r="B168" s="185" t="s">
        <v>288</v>
      </c>
      <c r="C168" s="185" t="s">
        <v>137</v>
      </c>
      <c r="D168" s="186" t="str">
        <f>'[4]TS BYDem'!D98</f>
        <v>INFH</v>
      </c>
      <c r="E168" s="185" t="s">
        <v>137</v>
      </c>
      <c r="F168" s="185" t="s">
        <v>137</v>
      </c>
      <c r="G168" s="185" t="s">
        <v>137</v>
      </c>
      <c r="H168" s="185" t="s">
        <v>137</v>
      </c>
      <c r="I168" s="185">
        <v>0</v>
      </c>
      <c r="J168" s="185">
        <f>INDEX('[4]TS BYDem'!$J$10:$J$203,MATCH(D168,'[4]TS BYDem'!$D$10:$D$203,0))</f>
        <v>0.60110629389314751</v>
      </c>
      <c r="K168" s="185">
        <f t="shared" ca="1" si="138"/>
        <v>0.5100779358419506</v>
      </c>
      <c r="L168" s="185">
        <f t="shared" ca="1" si="135"/>
        <v>0.46823026461100631</v>
      </c>
      <c r="M168" s="192">
        <f t="shared" si="136"/>
        <v>9.056647950324713E-2</v>
      </c>
      <c r="N168" s="192">
        <f t="shared" si="137"/>
        <v>9.056647950324713E-2</v>
      </c>
      <c r="O168" s="192">
        <f>INDEX('[4]TS BYDem'!$O$10:$O$203,MATCH(D168,'[4]TS BYDem'!$D$10:$D$203,0))</f>
        <v>9.056647950324713E-2</v>
      </c>
      <c r="P168" s="185">
        <f t="shared" ca="1" si="135"/>
        <v>8.8896716754890664E-2</v>
      </c>
      <c r="Q168" s="185">
        <f t="shared" ca="1" si="135"/>
        <v>8.5363595577208864E-2</v>
      </c>
      <c r="R168" s="185">
        <f t="shared" ca="1" si="135"/>
        <v>8.046889399594688E-2</v>
      </c>
      <c r="S168" s="185">
        <f t="shared" ca="1" si="135"/>
        <v>8.3431826485297372E-2</v>
      </c>
      <c r="T168" s="185">
        <f t="shared" ca="1" si="135"/>
        <v>7.6353936998773159E-2</v>
      </c>
      <c r="U168" s="185">
        <f t="shared" ca="1" si="135"/>
        <v>7.2697545412743786E-2</v>
      </c>
      <c r="V168" s="185">
        <f t="shared" ca="1" si="135"/>
        <v>7.0240171678766894E-2</v>
      </c>
      <c r="W168" s="185">
        <f t="shared" ca="1" si="135"/>
        <v>6.9612700961799459E-2</v>
      </c>
      <c r="X168" s="185">
        <f t="shared" ca="1" si="135"/>
        <v>7.4010121197281606E-2</v>
      </c>
      <c r="Y168" s="185">
        <f t="shared" ca="1" si="135"/>
        <v>7.7163280614390872E-2</v>
      </c>
      <c r="Z168" s="185">
        <f t="shared" ca="1" si="135"/>
        <v>8.8439691588262551E-2</v>
      </c>
      <c r="AA168" s="185">
        <f t="shared" ca="1" si="135"/>
        <v>9.409105614279159E-2</v>
      </c>
      <c r="AB168" s="185">
        <f t="shared" ca="1" si="135"/>
        <v>9.5436031453948994E-2</v>
      </c>
      <c r="AC168" s="185">
        <f t="shared" ca="1" si="135"/>
        <v>9.5281748025936336E-2</v>
      </c>
      <c r="AD168" s="185">
        <f t="shared" ca="1" si="135"/>
        <v>9.4753468236221688E-2</v>
      </c>
      <c r="AE168" s="185">
        <f t="shared" ca="1" si="135"/>
        <v>9.5189807489992867E-2</v>
      </c>
      <c r="AF168" s="185">
        <f t="shared" ca="1" si="135"/>
        <v>9.681544421534144E-2</v>
      </c>
      <c r="AG168" s="185">
        <f t="shared" ca="1" si="135"/>
        <v>0.11585912438222347</v>
      </c>
      <c r="AH168" s="185">
        <f t="shared" ca="1" si="135"/>
        <v>0.1345068981661616</v>
      </c>
      <c r="AI168" s="185">
        <f t="shared" ca="1" si="135"/>
        <v>0.13718798353099648</v>
      </c>
      <c r="AJ168" s="185">
        <f t="shared" ca="1" si="135"/>
        <v>0.14174210659549169</v>
      </c>
      <c r="AK168" s="185">
        <f t="shared" ca="1" si="135"/>
        <v>0.14339195507745797</v>
      </c>
      <c r="AL168" s="185">
        <f t="shared" ca="1" si="135"/>
        <v>0.15058570217892964</v>
      </c>
      <c r="AM168" s="185">
        <f t="shared" ca="1" si="135"/>
        <v>0.12187108777965518</v>
      </c>
      <c r="AN168" s="185">
        <f t="shared" ca="1" si="135"/>
        <v>0.1159245032371064</v>
      </c>
      <c r="AO168" s="185">
        <f t="shared" ca="1" si="135"/>
        <v>7.7468632652495539E-2</v>
      </c>
      <c r="AP168" s="185">
        <f t="shared" ca="1" si="135"/>
        <v>4.2807433710671472E-2</v>
      </c>
    </row>
    <row r="169" spans="1:42">
      <c r="A169" s="57" t="str">
        <f>'[4]TS BYDem'!A99</f>
        <v/>
      </c>
      <c r="B169" s="185" t="s">
        <v>288</v>
      </c>
      <c r="C169" s="185" t="s">
        <v>137</v>
      </c>
      <c r="D169" s="186" t="str">
        <f>'[4]TS BYDem'!D99</f>
        <v>INFP</v>
      </c>
      <c r="E169" s="185" t="s">
        <v>137</v>
      </c>
      <c r="F169" s="185" t="s">
        <v>137</v>
      </c>
      <c r="G169" s="185" t="s">
        <v>137</v>
      </c>
      <c r="H169" s="185" t="s">
        <v>137</v>
      </c>
      <c r="I169" s="185">
        <v>0</v>
      </c>
      <c r="J169" s="185">
        <f>INDEX('[4]TS BYDem'!$J$10:$J$203,MATCH(D169,'[4]TS BYDem'!$D$10:$D$203,0))</f>
        <v>0</v>
      </c>
      <c r="K169" s="185">
        <f t="shared" ca="1" si="138"/>
        <v>0</v>
      </c>
      <c r="L169" s="185">
        <f t="shared" ca="1" si="135"/>
        <v>0</v>
      </c>
      <c r="M169" s="192">
        <f t="shared" si="136"/>
        <v>0</v>
      </c>
      <c r="N169" s="192">
        <f t="shared" si="137"/>
        <v>0</v>
      </c>
      <c r="O169" s="192">
        <f>INDEX('[4]TS BYDem'!$O$10:$O$203,MATCH(D169,'[4]TS BYDem'!$D$10:$D$203,0))</f>
        <v>0</v>
      </c>
      <c r="P169" s="185">
        <f t="shared" ca="1" si="135"/>
        <v>0</v>
      </c>
      <c r="Q169" s="185">
        <f t="shared" ca="1" si="135"/>
        <v>0</v>
      </c>
      <c r="R169" s="185">
        <f t="shared" ca="1" si="135"/>
        <v>0</v>
      </c>
      <c r="S169" s="185">
        <f t="shared" ca="1" si="135"/>
        <v>0</v>
      </c>
      <c r="T169" s="185">
        <f t="shared" ca="1" si="135"/>
        <v>0</v>
      </c>
      <c r="U169" s="185">
        <f t="shared" ca="1" si="135"/>
        <v>0</v>
      </c>
      <c r="V169" s="185">
        <f t="shared" ca="1" si="135"/>
        <v>0</v>
      </c>
      <c r="W169" s="185">
        <f t="shared" ca="1" si="135"/>
        <v>0</v>
      </c>
      <c r="X169" s="185">
        <f t="shared" ca="1" si="135"/>
        <v>0</v>
      </c>
      <c r="Y169" s="185">
        <f t="shared" ca="1" si="135"/>
        <v>0</v>
      </c>
      <c r="Z169" s="185">
        <f t="shared" ca="1" si="135"/>
        <v>0</v>
      </c>
      <c r="AA169" s="185">
        <f t="shared" ca="1" si="135"/>
        <v>0</v>
      </c>
      <c r="AB169" s="185">
        <f t="shared" ca="1" si="135"/>
        <v>0</v>
      </c>
      <c r="AC169" s="185">
        <f t="shared" ca="1" si="135"/>
        <v>0</v>
      </c>
      <c r="AD169" s="185">
        <f t="shared" ca="1" si="135"/>
        <v>0</v>
      </c>
      <c r="AE169" s="185">
        <f t="shared" ca="1" si="135"/>
        <v>0</v>
      </c>
      <c r="AF169" s="185">
        <f t="shared" ca="1" si="135"/>
        <v>0</v>
      </c>
      <c r="AG169" s="185">
        <f t="shared" ca="1" si="135"/>
        <v>0</v>
      </c>
      <c r="AH169" s="185">
        <f t="shared" ca="1" si="135"/>
        <v>0</v>
      </c>
      <c r="AI169" s="185">
        <f t="shared" ca="1" si="135"/>
        <v>0</v>
      </c>
      <c r="AJ169" s="185">
        <f t="shared" ca="1" si="135"/>
        <v>0</v>
      </c>
      <c r="AK169" s="185">
        <f t="shared" ca="1" si="135"/>
        <v>0</v>
      </c>
      <c r="AL169" s="185">
        <f t="shared" ca="1" si="135"/>
        <v>0</v>
      </c>
      <c r="AM169" s="185">
        <f t="shared" ca="1" si="135"/>
        <v>0</v>
      </c>
      <c r="AN169" s="185">
        <f t="shared" ca="1" si="135"/>
        <v>0</v>
      </c>
      <c r="AO169" s="185">
        <f t="shared" ca="1" si="135"/>
        <v>0</v>
      </c>
      <c r="AP169" s="185">
        <f t="shared" ca="1" si="135"/>
        <v>0</v>
      </c>
    </row>
    <row r="170" spans="1:42">
      <c r="A170" s="57" t="str">
        <f>'[4]TS BYDem'!A100</f>
        <v/>
      </c>
      <c r="B170" s="185" t="s">
        <v>288</v>
      </c>
      <c r="C170" s="185" t="s">
        <v>137</v>
      </c>
      <c r="D170" s="186" t="str">
        <f>'[4]TS BYDem'!D100</f>
        <v>INFF</v>
      </c>
      <c r="E170" s="185" t="s">
        <v>137</v>
      </c>
      <c r="F170" s="185" t="s">
        <v>137</v>
      </c>
      <c r="G170" s="185" t="s">
        <v>137</v>
      </c>
      <c r="H170" s="185" t="s">
        <v>137</v>
      </c>
      <c r="I170" s="185">
        <v>0</v>
      </c>
      <c r="J170" s="185">
        <f>INDEX('[4]TS BYDem'!$J$10:$J$203,MATCH(D170,'[4]TS BYDem'!$D$10:$D$203,0))</f>
        <v>0</v>
      </c>
      <c r="K170" s="185">
        <f t="shared" ca="1" si="138"/>
        <v>0</v>
      </c>
      <c r="L170" s="185">
        <f t="shared" ca="1" si="135"/>
        <v>0</v>
      </c>
      <c r="M170" s="192">
        <f t="shared" si="136"/>
        <v>0</v>
      </c>
      <c r="N170" s="192">
        <f t="shared" si="137"/>
        <v>0</v>
      </c>
      <c r="O170" s="192">
        <f>INDEX('[4]TS BYDem'!$O$10:$O$203,MATCH(D170,'[4]TS BYDem'!$D$10:$D$203,0))</f>
        <v>0</v>
      </c>
      <c r="P170" s="185">
        <f t="shared" ca="1" si="135"/>
        <v>0</v>
      </c>
      <c r="Q170" s="185">
        <f t="shared" ca="1" si="135"/>
        <v>0</v>
      </c>
      <c r="R170" s="185">
        <f t="shared" ca="1" si="135"/>
        <v>0</v>
      </c>
      <c r="S170" s="185">
        <f t="shared" ca="1" si="135"/>
        <v>0</v>
      </c>
      <c r="T170" s="185">
        <f t="shared" ca="1" si="135"/>
        <v>0</v>
      </c>
      <c r="U170" s="185">
        <f t="shared" ca="1" si="135"/>
        <v>0</v>
      </c>
      <c r="V170" s="185">
        <f t="shared" ca="1" si="135"/>
        <v>0</v>
      </c>
      <c r="W170" s="185">
        <f t="shared" ca="1" si="135"/>
        <v>0</v>
      </c>
      <c r="X170" s="185">
        <f t="shared" ca="1" si="135"/>
        <v>0</v>
      </c>
      <c r="Y170" s="185">
        <f t="shared" ca="1" si="135"/>
        <v>0</v>
      </c>
      <c r="Z170" s="185">
        <f t="shared" ca="1" si="135"/>
        <v>0</v>
      </c>
      <c r="AA170" s="185">
        <f t="shared" ca="1" si="135"/>
        <v>0</v>
      </c>
      <c r="AB170" s="185">
        <f t="shared" ca="1" si="135"/>
        <v>0</v>
      </c>
      <c r="AC170" s="185">
        <f t="shared" ca="1" si="135"/>
        <v>0</v>
      </c>
      <c r="AD170" s="185">
        <f t="shared" ca="1" si="135"/>
        <v>0</v>
      </c>
      <c r="AE170" s="185">
        <f t="shared" ca="1" si="135"/>
        <v>0</v>
      </c>
      <c r="AF170" s="185">
        <f t="shared" ca="1" si="135"/>
        <v>0</v>
      </c>
      <c r="AG170" s="185">
        <f t="shared" ca="1" si="135"/>
        <v>0</v>
      </c>
      <c r="AH170" s="185">
        <f t="shared" ca="1" si="135"/>
        <v>0</v>
      </c>
      <c r="AI170" s="185">
        <f t="shared" ca="1" si="135"/>
        <v>0</v>
      </c>
      <c r="AJ170" s="185">
        <f t="shared" ca="1" si="135"/>
        <v>0</v>
      </c>
      <c r="AK170" s="185">
        <f t="shared" ca="1" si="135"/>
        <v>0</v>
      </c>
      <c r="AL170" s="185">
        <f t="shared" ca="1" si="135"/>
        <v>0</v>
      </c>
      <c r="AM170" s="185">
        <f t="shared" ca="1" si="135"/>
        <v>0</v>
      </c>
      <c r="AN170" s="185">
        <f t="shared" ca="1" si="135"/>
        <v>0</v>
      </c>
      <c r="AO170" s="185">
        <f t="shared" ca="1" si="135"/>
        <v>0</v>
      </c>
      <c r="AP170" s="185">
        <f t="shared" ca="1" si="135"/>
        <v>0</v>
      </c>
    </row>
    <row r="171" spans="1:42">
      <c r="A171" s="57" t="str">
        <f>'[4]TS BYDem'!A101</f>
        <v/>
      </c>
      <c r="B171" s="185" t="s">
        <v>288</v>
      </c>
      <c r="C171" s="185" t="s">
        <v>137</v>
      </c>
      <c r="D171" s="186" t="str">
        <f>'[4]TS BYDem'!D101</f>
        <v>INFO</v>
      </c>
      <c r="E171" s="185" t="s">
        <v>137</v>
      </c>
      <c r="F171" s="185" t="s">
        <v>137</v>
      </c>
      <c r="G171" s="185" t="s">
        <v>137</v>
      </c>
      <c r="H171" s="185" t="s">
        <v>137</v>
      </c>
      <c r="I171" s="185">
        <v>0</v>
      </c>
      <c r="J171" s="185">
        <f>INDEX('[4]TS BYDem'!$J$10:$J$203,MATCH(D171,'[4]TS BYDem'!$D$10:$D$203,0))</f>
        <v>3.7402169397795855</v>
      </c>
      <c r="K171" s="185">
        <f t="shared" ca="1" si="138"/>
        <v>3.1738182674610265</v>
      </c>
      <c r="L171" s="185">
        <f t="shared" ca="1" si="135"/>
        <v>2.9134327575795953</v>
      </c>
      <c r="M171" s="192">
        <f t="shared" si="136"/>
        <v>0.56352476135353768</v>
      </c>
      <c r="N171" s="192">
        <f t="shared" si="137"/>
        <v>0.56352476135353768</v>
      </c>
      <c r="O171" s="192">
        <f>INDEX('[4]TS BYDem'!$O$10:$O$203,MATCH(D171,'[4]TS BYDem'!$D$10:$D$203,0))</f>
        <v>0.56352476135353768</v>
      </c>
      <c r="P171" s="185">
        <f t="shared" ca="1" si="135"/>
        <v>0.55313512647487528</v>
      </c>
      <c r="Q171" s="185">
        <f t="shared" ca="1" si="135"/>
        <v>0.53115126136929969</v>
      </c>
      <c r="R171" s="185">
        <f t="shared" ca="1" si="135"/>
        <v>0.50069534041922514</v>
      </c>
      <c r="S171" s="185">
        <f t="shared" ca="1" si="135"/>
        <v>0.51913136479740607</v>
      </c>
      <c r="T171" s="185">
        <f t="shared" ca="1" si="135"/>
        <v>0.47509116354792208</v>
      </c>
      <c r="U171" s="185">
        <f t="shared" ca="1" si="135"/>
        <v>0.45234028256818376</v>
      </c>
      <c r="V171" s="185">
        <f t="shared" ca="1" si="135"/>
        <v>0.43704995711232758</v>
      </c>
      <c r="W171" s="185">
        <f t="shared" ca="1" si="135"/>
        <v>0.43314569487341908</v>
      </c>
      <c r="X171" s="185">
        <f t="shared" ca="1" si="135"/>
        <v>0.46050742078308576</v>
      </c>
      <c r="Y171" s="185">
        <f t="shared" ca="1" si="135"/>
        <v>0.48012707937843235</v>
      </c>
      <c r="Z171" s="185">
        <f t="shared" ca="1" si="135"/>
        <v>0.55029141432696727</v>
      </c>
      <c r="AA171" s="185">
        <f t="shared" ca="1" si="135"/>
        <v>0.58545546044403685</v>
      </c>
      <c r="AB171" s="185">
        <f t="shared" ca="1" si="135"/>
        <v>0.59382419571346068</v>
      </c>
      <c r="AC171" s="185">
        <f t="shared" ca="1" si="135"/>
        <v>0.59286420993915978</v>
      </c>
      <c r="AD171" s="185">
        <f t="shared" ca="1" si="135"/>
        <v>0.58957713569204639</v>
      </c>
      <c r="AE171" s="185">
        <f t="shared" ca="1" si="135"/>
        <v>0.5922921354932893</v>
      </c>
      <c r="AF171" s="185">
        <f t="shared" ca="1" si="135"/>
        <v>0.6024072084510137</v>
      </c>
      <c r="AG171" s="185">
        <f t="shared" ca="1" si="135"/>
        <v>0.7209012183782797</v>
      </c>
      <c r="AH171" s="185">
        <f t="shared" ca="1" si="135"/>
        <v>0.83693181081167256</v>
      </c>
      <c r="AI171" s="185">
        <f t="shared" ca="1" si="135"/>
        <v>0.85361411974842294</v>
      </c>
      <c r="AJ171" s="185">
        <f t="shared" ca="1" si="135"/>
        <v>0.88195088548305978</v>
      </c>
      <c r="AK171" s="185">
        <f t="shared" ca="1" si="135"/>
        <v>0.89221660937085001</v>
      </c>
      <c r="AL171" s="185">
        <f t="shared" ca="1" si="135"/>
        <v>0.93697770244667378</v>
      </c>
      <c r="AM171" s="185">
        <f t="shared" ca="1" si="135"/>
        <v>0.75830899062896595</v>
      </c>
      <c r="AN171" s="185">
        <f t="shared" ca="1" si="135"/>
        <v>0.7213080201419958</v>
      </c>
      <c r="AO171" s="185">
        <f t="shared" ca="1" si="135"/>
        <v>0.48202704761552811</v>
      </c>
      <c r="AP171" s="185">
        <f t="shared" ca="1" si="135"/>
        <v>0.26635736531084486</v>
      </c>
    </row>
    <row r="172" spans="1:42">
      <c r="A172" s="57" t="str">
        <f>'[4]TS BYDem'!A102</f>
        <v/>
      </c>
      <c r="B172" s="185" t="s">
        <v>288</v>
      </c>
      <c r="C172" s="185" t="s">
        <v>137</v>
      </c>
      <c r="D172" s="186" t="str">
        <f>'[4]TS BYDem'!D102</f>
        <v>INFE</v>
      </c>
      <c r="E172" s="185" t="s">
        <v>137</v>
      </c>
      <c r="F172" s="185" t="s">
        <v>137</v>
      </c>
      <c r="G172" s="185" t="s">
        <v>137</v>
      </c>
      <c r="H172" s="185" t="s">
        <v>137</v>
      </c>
      <c r="I172" s="185">
        <v>0</v>
      </c>
      <c r="J172" s="185">
        <f>INDEX('[4]TS BYDem'!$J$10:$J$203,MATCH(D172,'[4]TS BYDem'!$D$10:$D$203,0))</f>
        <v>45.684078335879221</v>
      </c>
      <c r="K172" s="185">
        <f t="shared" ca="1" si="138"/>
        <v>38.765923123988252</v>
      </c>
      <c r="L172" s="185">
        <f t="shared" ca="1" si="135"/>
        <v>35.585500110436485</v>
      </c>
      <c r="M172" s="192">
        <f t="shared" si="136"/>
        <v>6.8830524422467816</v>
      </c>
      <c r="N172" s="192">
        <f t="shared" si="137"/>
        <v>6.8830524422467816</v>
      </c>
      <c r="O172" s="192">
        <f>INDEX('[4]TS BYDem'!$O$10:$O$203,MATCH(D172,'[4]TS BYDem'!$D$10:$D$203,0))</f>
        <v>6.8830524422467816</v>
      </c>
      <c r="P172" s="185">
        <f t="shared" ca="1" si="135"/>
        <v>6.7561504733716902</v>
      </c>
      <c r="Q172" s="185">
        <f t="shared" ca="1" si="135"/>
        <v>6.4876332638678731</v>
      </c>
      <c r="R172" s="185">
        <f t="shared" ca="1" si="135"/>
        <v>6.115635943691963</v>
      </c>
      <c r="S172" s="185">
        <f t="shared" ca="1" si="135"/>
        <v>6.3408188128826009</v>
      </c>
      <c r="T172" s="185">
        <f t="shared" ca="1" si="135"/>
        <v>5.8028992119067606</v>
      </c>
      <c r="U172" s="185">
        <f t="shared" ca="1" si="135"/>
        <v>5.5250134513685278</v>
      </c>
      <c r="V172" s="185">
        <f t="shared" ca="1" si="135"/>
        <v>5.3382530475862842</v>
      </c>
      <c r="W172" s="185">
        <f t="shared" ca="1" si="135"/>
        <v>5.2905652730967594</v>
      </c>
      <c r="X172" s="185">
        <f t="shared" ca="1" si="135"/>
        <v>5.624769210993402</v>
      </c>
      <c r="Y172" s="185">
        <f t="shared" ca="1" si="135"/>
        <v>5.8644093266937061</v>
      </c>
      <c r="Z172" s="185">
        <f t="shared" ca="1" si="135"/>
        <v>6.7214165607079535</v>
      </c>
      <c r="AA172" s="185">
        <f t="shared" ca="1" si="135"/>
        <v>7.1509202668521601</v>
      </c>
      <c r="AB172" s="185">
        <f t="shared" ca="1" si="135"/>
        <v>7.2531383905001228</v>
      </c>
      <c r="AC172" s="185">
        <f t="shared" ca="1" si="135"/>
        <v>7.2414128499711614</v>
      </c>
      <c r="AD172" s="185">
        <f t="shared" ca="1" si="135"/>
        <v>7.201263585952848</v>
      </c>
      <c r="AE172" s="185">
        <f t="shared" ca="1" si="135"/>
        <v>7.2344253692394567</v>
      </c>
      <c r="AF172" s="185">
        <f t="shared" ca="1" si="135"/>
        <v>7.3579737603659483</v>
      </c>
      <c r="AG172" s="185">
        <f t="shared" ca="1" si="135"/>
        <v>8.8052934530489821</v>
      </c>
      <c r="AH172" s="185">
        <f t="shared" ca="1" si="135"/>
        <v>10.22252426062828</v>
      </c>
      <c r="AI172" s="185">
        <f t="shared" ca="1" si="135"/>
        <v>10.42628674835573</v>
      </c>
      <c r="AJ172" s="185">
        <f t="shared" ca="1" si="135"/>
        <v>10.772400101257366</v>
      </c>
      <c r="AK172" s="185">
        <f t="shared" ca="1" si="135"/>
        <v>10.897788585886804</v>
      </c>
      <c r="AL172" s="185">
        <f t="shared" ca="1" si="135"/>
        <v>11.444513365598652</v>
      </c>
      <c r="AM172" s="185">
        <f t="shared" ca="1" si="135"/>
        <v>9.2622026712537942</v>
      </c>
      <c r="AN172" s="185">
        <f t="shared" ca="1" si="135"/>
        <v>8.8102622460200877</v>
      </c>
      <c r="AO172" s="185">
        <f t="shared" ca="1" si="135"/>
        <v>5.8876160815896625</v>
      </c>
      <c r="AP172" s="185">
        <f t="shared" ca="1" si="135"/>
        <v>3.2533649620110325</v>
      </c>
    </row>
    <row r="173" spans="1:42">
      <c r="A173" s="57" t="str">
        <f>'[4]TS BYDem'!A103</f>
        <v>*</v>
      </c>
      <c r="B173" s="185" t="s">
        <v>288</v>
      </c>
      <c r="C173" s="185" t="s">
        <v>137</v>
      </c>
      <c r="D173" s="186" t="str">
        <f>'[4]TS BYDem'!D103</f>
        <v xml:space="preserve"> </v>
      </c>
      <c r="E173" s="185" t="s">
        <v>137</v>
      </c>
      <c r="F173" s="185" t="s">
        <v>137</v>
      </c>
      <c r="G173" s="185" t="s">
        <v>137</v>
      </c>
      <c r="H173" s="185" t="s">
        <v>137</v>
      </c>
      <c r="I173" s="185">
        <v>0</v>
      </c>
      <c r="J173" s="185" t="str">
        <f>INDEX('[4]TS BYDem'!$J$10:$J$203,MATCH(D173,'[4]TS BYDem'!$D$10:$D$203,0))</f>
        <v/>
      </c>
      <c r="K173" s="185" t="e">
        <f t="shared" ca="1" si="138"/>
        <v>#VALUE!</v>
      </c>
      <c r="L173" s="185" t="e">
        <f t="shared" ca="1" si="135"/>
        <v>#VALUE!</v>
      </c>
      <c r="M173" s="185" t="e">
        <f t="shared" ca="1" si="135"/>
        <v>#VALUE!</v>
      </c>
      <c r="N173" s="185" t="e">
        <f t="shared" ca="1" si="135"/>
        <v>#VALUE!</v>
      </c>
      <c r="O173" s="185" t="e">
        <f t="shared" ref="O173:AD181" ca="1" si="139">O$163/N$163*N173</f>
        <v>#VALUE!</v>
      </c>
      <c r="P173" s="185" t="e">
        <f t="shared" ca="1" si="139"/>
        <v>#VALUE!</v>
      </c>
      <c r="Q173" s="185" t="e">
        <f t="shared" ca="1" si="139"/>
        <v>#VALUE!</v>
      </c>
      <c r="R173" s="185" t="e">
        <f t="shared" ca="1" si="139"/>
        <v>#VALUE!</v>
      </c>
      <c r="S173" s="185" t="e">
        <f t="shared" ca="1" si="139"/>
        <v>#VALUE!</v>
      </c>
      <c r="T173" s="185" t="e">
        <f t="shared" ca="1" si="139"/>
        <v>#VALUE!</v>
      </c>
      <c r="U173" s="185" t="e">
        <f t="shared" ca="1" si="139"/>
        <v>#VALUE!</v>
      </c>
      <c r="V173" s="185" t="e">
        <f t="shared" ca="1" si="139"/>
        <v>#VALUE!</v>
      </c>
      <c r="W173" s="185" t="e">
        <f t="shared" ca="1" si="139"/>
        <v>#VALUE!</v>
      </c>
      <c r="X173" s="185" t="e">
        <f t="shared" ca="1" si="139"/>
        <v>#VALUE!</v>
      </c>
      <c r="Y173" s="185" t="e">
        <f t="shared" ca="1" si="139"/>
        <v>#VALUE!</v>
      </c>
      <c r="Z173" s="185" t="e">
        <f t="shared" ca="1" si="139"/>
        <v>#VALUE!</v>
      </c>
      <c r="AA173" s="185" t="e">
        <f t="shared" ca="1" si="139"/>
        <v>#VALUE!</v>
      </c>
      <c r="AB173" s="185" t="e">
        <f t="shared" ca="1" si="139"/>
        <v>#VALUE!</v>
      </c>
      <c r="AC173" s="185" t="e">
        <f t="shared" ca="1" si="139"/>
        <v>#VALUE!</v>
      </c>
      <c r="AD173" s="185" t="e">
        <f t="shared" ca="1" si="139"/>
        <v>#VALUE!</v>
      </c>
      <c r="AE173" s="185" t="e">
        <f t="shared" ref="AE173:AP181" ca="1" si="140">AE$163/AD$163*AD173</f>
        <v>#VALUE!</v>
      </c>
      <c r="AF173" s="185" t="e">
        <f t="shared" ca="1" si="140"/>
        <v>#VALUE!</v>
      </c>
      <c r="AG173" s="185" t="e">
        <f t="shared" ca="1" si="140"/>
        <v>#VALUE!</v>
      </c>
      <c r="AH173" s="185" t="e">
        <f t="shared" ca="1" si="140"/>
        <v>#VALUE!</v>
      </c>
      <c r="AI173" s="185" t="e">
        <f t="shared" ca="1" si="140"/>
        <v>#VALUE!</v>
      </c>
      <c r="AJ173" s="185" t="e">
        <f t="shared" ca="1" si="140"/>
        <v>#VALUE!</v>
      </c>
      <c r="AK173" s="185" t="e">
        <f t="shared" ca="1" si="140"/>
        <v>#VALUE!</v>
      </c>
      <c r="AL173" s="185" t="e">
        <f t="shared" ca="1" si="140"/>
        <v>#VALUE!</v>
      </c>
      <c r="AM173" s="185" t="e">
        <f t="shared" ca="1" si="140"/>
        <v>#VALUE!</v>
      </c>
      <c r="AN173" s="185" t="e">
        <f t="shared" ca="1" si="140"/>
        <v>#VALUE!</v>
      </c>
      <c r="AO173" s="185" t="e">
        <f t="shared" ca="1" si="140"/>
        <v>#VALUE!</v>
      </c>
      <c r="AP173" s="185" t="e">
        <f t="shared" ca="1" si="140"/>
        <v>#VALUE!</v>
      </c>
    </row>
    <row r="174" spans="1:42">
      <c r="A174" s="57" t="str">
        <f>'[4]TS BYDem'!A104</f>
        <v/>
      </c>
      <c r="B174" s="185" t="s">
        <v>288</v>
      </c>
      <c r="C174" s="185" t="s">
        <v>137</v>
      </c>
      <c r="D174" s="186" t="str">
        <f>'[4]TS BYDem'!D104</f>
        <v>INFS</v>
      </c>
      <c r="E174" s="185" t="s">
        <v>137</v>
      </c>
      <c r="F174" s="185" t="s">
        <v>137</v>
      </c>
      <c r="G174" s="185" t="s">
        <v>137</v>
      </c>
      <c r="H174" s="185" t="s">
        <v>137</v>
      </c>
      <c r="I174" s="185">
        <v>0</v>
      </c>
      <c r="J174" s="185">
        <f>INDEX('[4]TS BYDem'!$J$10:$J$203,MATCH(D174,'[4]TS BYDem'!$D$10:$D$203,0))</f>
        <v>2.487856608</v>
      </c>
      <c r="K174" s="185">
        <f t="shared" ca="1" si="138"/>
        <v>2.1111087609157093</v>
      </c>
      <c r="L174" s="185">
        <f t="shared" ca="1" si="138"/>
        <v>1.9379097668958214</v>
      </c>
      <c r="M174" s="192">
        <f t="shared" ref="M174" si="141">O174</f>
        <v>1.9115199999999999</v>
      </c>
      <c r="N174" s="192">
        <f t="shared" ref="N174" si="142">O174</f>
        <v>1.9115199999999999</v>
      </c>
      <c r="O174" s="192">
        <f>INDEX('[4]TS BYDem'!$O$10:$O$203,MATCH(D174,'[4]TS BYDem'!$D$10:$D$203,0))</f>
        <v>1.9115199999999999</v>
      </c>
      <c r="P174" s="185">
        <f t="shared" ca="1" si="139"/>
        <v>1.8762775470941881</v>
      </c>
      <c r="Q174" s="185">
        <f t="shared" ca="1" si="139"/>
        <v>1.8017065597862387</v>
      </c>
      <c r="R174" s="185">
        <f t="shared" ca="1" si="139"/>
        <v>1.6983976974131745</v>
      </c>
      <c r="S174" s="185">
        <f t="shared" ca="1" si="139"/>
        <v>1.7609341318987415</v>
      </c>
      <c r="T174" s="185">
        <f t="shared" ca="1" si="139"/>
        <v>1.6115463298610606</v>
      </c>
      <c r="U174" s="185">
        <f t="shared" ca="1" si="139"/>
        <v>1.5343735648064547</v>
      </c>
      <c r="V174" s="185">
        <f t="shared" ca="1" si="139"/>
        <v>1.4825075867344784</v>
      </c>
      <c r="W174" s="185">
        <f t="shared" ca="1" si="139"/>
        <v>1.4692640243096566</v>
      </c>
      <c r="X174" s="185">
        <f t="shared" ca="1" si="139"/>
        <v>1.5620771354588809</v>
      </c>
      <c r="Y174" s="185">
        <f t="shared" ca="1" si="139"/>
        <v>1.628628549647136</v>
      </c>
      <c r="Z174" s="185">
        <f t="shared" ca="1" si="139"/>
        <v>1.8666314534036232</v>
      </c>
      <c r="AA174" s="185">
        <f t="shared" ca="1" si="139"/>
        <v>1.9859106440327128</v>
      </c>
      <c r="AB174" s="185">
        <f t="shared" ca="1" si="139"/>
        <v>2.0142980476381651</v>
      </c>
      <c r="AC174" s="185">
        <f t="shared" ca="1" si="139"/>
        <v>2.0110417009199053</v>
      </c>
      <c r="AD174" s="185">
        <f t="shared" ca="1" si="139"/>
        <v>1.9998916883636686</v>
      </c>
      <c r="AE174" s="185">
        <f t="shared" ca="1" si="140"/>
        <v>2.0091011797223204</v>
      </c>
      <c r="AF174" s="185">
        <f t="shared" ca="1" si="140"/>
        <v>2.0434122971498989</v>
      </c>
      <c r="AG174" s="185">
        <f t="shared" ca="1" si="140"/>
        <v>2.4453532328279075</v>
      </c>
      <c r="AH174" s="185">
        <f t="shared" ca="1" si="140"/>
        <v>2.8389380639816393</v>
      </c>
      <c r="AI174" s="185">
        <f t="shared" ca="1" si="140"/>
        <v>2.8955257587302841</v>
      </c>
      <c r="AJ174" s="185">
        <f t="shared" ca="1" si="140"/>
        <v>2.991646281113312</v>
      </c>
      <c r="AK174" s="185">
        <f t="shared" ca="1" si="140"/>
        <v>3.0264684182610315</v>
      </c>
      <c r="AL174" s="185">
        <f t="shared" ca="1" si="140"/>
        <v>3.178301541673012</v>
      </c>
      <c r="AM174" s="185">
        <f t="shared" ca="1" si="140"/>
        <v>2.5722433177300887</v>
      </c>
      <c r="AN174" s="185">
        <f t="shared" ca="1" si="140"/>
        <v>2.4467331361803546</v>
      </c>
      <c r="AO174" s="185">
        <f t="shared" ca="1" si="140"/>
        <v>1.6350733902888319</v>
      </c>
      <c r="AP174" s="185">
        <f t="shared" ca="1" si="140"/>
        <v>0.90350498479615671</v>
      </c>
    </row>
    <row r="175" spans="1:42">
      <c r="A175" s="57" t="str">
        <f>'[4]TS BYDem'!A105</f>
        <v>*</v>
      </c>
      <c r="B175" s="185" t="s">
        <v>288</v>
      </c>
      <c r="C175" s="185" t="s">
        <v>137</v>
      </c>
      <c r="D175" s="186" t="str">
        <f>'[4]TS BYDem'!D105</f>
        <v>INFS</v>
      </c>
      <c r="E175" s="185" t="s">
        <v>137</v>
      </c>
      <c r="F175" s="185" t="s">
        <v>137</v>
      </c>
      <c r="G175" s="185" t="s">
        <v>137</v>
      </c>
      <c r="H175" s="185" t="s">
        <v>137</v>
      </c>
      <c r="I175" s="185">
        <v>0</v>
      </c>
      <c r="J175" s="185">
        <f>INDEX('[4]TS BYDem'!$J$10:$J$203,MATCH(D175,'[4]TS BYDem'!$D$10:$D$203,0))</f>
        <v>2.487856608</v>
      </c>
      <c r="K175" s="185">
        <f t="shared" ca="1" si="138"/>
        <v>2.1111087609157093</v>
      </c>
      <c r="L175" s="185">
        <f t="shared" ca="1" si="138"/>
        <v>1.9379097668958214</v>
      </c>
      <c r="M175" s="185">
        <f t="shared" ca="1" si="138"/>
        <v>1.965218131009753</v>
      </c>
      <c r="N175" s="185">
        <f t="shared" ca="1" si="138"/>
        <v>1.9128155944668037</v>
      </c>
      <c r="O175" s="185">
        <f t="shared" ca="1" si="139"/>
        <v>1.8414694179529294</v>
      </c>
      <c r="P175" s="185">
        <f t="shared" ca="1" si="139"/>
        <v>1.807518478784258</v>
      </c>
      <c r="Q175" s="185">
        <f t="shared" ca="1" si="139"/>
        <v>1.735680259673736</v>
      </c>
      <c r="R175" s="185">
        <f t="shared" ca="1" si="139"/>
        <v>1.6361573090043704</v>
      </c>
      <c r="S175" s="185">
        <f t="shared" ca="1" si="139"/>
        <v>1.6964019999377578</v>
      </c>
      <c r="T175" s="185">
        <f t="shared" ca="1" si="139"/>
        <v>1.552488743017822</v>
      </c>
      <c r="U175" s="185">
        <f t="shared" ca="1" si="139"/>
        <v>1.4781440922964468</v>
      </c>
      <c r="V175" s="185">
        <f t="shared" ca="1" si="139"/>
        <v>1.4281788225363807</v>
      </c>
      <c r="W175" s="185">
        <f t="shared" ca="1" si="139"/>
        <v>1.4154205907679138</v>
      </c>
      <c r="X175" s="185">
        <f t="shared" ca="1" si="139"/>
        <v>1.5048324231140899</v>
      </c>
      <c r="Y175" s="185">
        <f t="shared" ca="1" si="139"/>
        <v>1.5689449586612934</v>
      </c>
      <c r="Z175" s="185">
        <f t="shared" ca="1" si="139"/>
        <v>1.7982258809909397</v>
      </c>
      <c r="AA175" s="185">
        <f t="shared" ca="1" si="139"/>
        <v>1.9131339027441236</v>
      </c>
      <c r="AB175" s="185">
        <f t="shared" ca="1" si="139"/>
        <v>1.9404810064074529</v>
      </c>
      <c r="AC175" s="185">
        <f t="shared" ca="1" si="139"/>
        <v>1.9373439935088554</v>
      </c>
      <c r="AD175" s="185">
        <f t="shared" ca="1" si="139"/>
        <v>1.926602590263218</v>
      </c>
      <c r="AE175" s="185">
        <f t="shared" ca="1" si="140"/>
        <v>1.9354745856866815</v>
      </c>
      <c r="AF175" s="185">
        <f t="shared" ca="1" si="140"/>
        <v>1.9685283195940839</v>
      </c>
      <c r="AG175" s="185">
        <f t="shared" ca="1" si="140"/>
        <v>2.3557395132381149</v>
      </c>
      <c r="AH175" s="185">
        <f t="shared" ca="1" si="140"/>
        <v>2.7349008246236952</v>
      </c>
      <c r="AI175" s="185">
        <f t="shared" ca="1" si="140"/>
        <v>2.7894147765112431</v>
      </c>
      <c r="AJ175" s="185">
        <f t="shared" ca="1" si="140"/>
        <v>2.8820128149340718</v>
      </c>
      <c r="AK175" s="185">
        <f t="shared" ca="1" si="140"/>
        <v>2.9155588414602334</v>
      </c>
      <c r="AL175" s="185">
        <f t="shared" ca="1" si="140"/>
        <v>3.0618278072023837</v>
      </c>
      <c r="AM175" s="185">
        <f t="shared" ca="1" si="140"/>
        <v>2.4779795163711285</v>
      </c>
      <c r="AN175" s="185">
        <f t="shared" ca="1" si="140"/>
        <v>2.3570688479158908</v>
      </c>
      <c r="AO175" s="185">
        <f t="shared" ca="1" si="140"/>
        <v>1.5751536182333947</v>
      </c>
      <c r="AP175" s="185">
        <f t="shared" ca="1" si="140"/>
        <v>0.87039465894688484</v>
      </c>
    </row>
    <row r="176" spans="1:42">
      <c r="A176" s="57" t="str">
        <f>'[4]TS BYDem'!A106</f>
        <v>*</v>
      </c>
      <c r="B176" s="185" t="s">
        <v>288</v>
      </c>
      <c r="C176" s="185" t="s">
        <v>137</v>
      </c>
      <c r="D176" s="186" t="str">
        <f>'[4]TS BYDem'!D106</f>
        <v>INFS</v>
      </c>
      <c r="E176" s="185" t="s">
        <v>137</v>
      </c>
      <c r="F176" s="185" t="s">
        <v>137</v>
      </c>
      <c r="G176" s="185" t="s">
        <v>137</v>
      </c>
      <c r="H176" s="185" t="s">
        <v>137</v>
      </c>
      <c r="I176" s="185">
        <v>0</v>
      </c>
      <c r="J176" s="185">
        <f>INDEX('[4]TS BYDem'!$J$10:$J$203,MATCH(D176,'[4]TS BYDem'!$D$10:$D$203,0))</f>
        <v>2.487856608</v>
      </c>
      <c r="K176" s="185">
        <f t="shared" ca="1" si="138"/>
        <v>2.1111087609157093</v>
      </c>
      <c r="L176" s="185">
        <f t="shared" ca="1" si="138"/>
        <v>1.9379097668958214</v>
      </c>
      <c r="M176" s="185">
        <f t="shared" ca="1" si="138"/>
        <v>1.965218131009753</v>
      </c>
      <c r="N176" s="185">
        <f t="shared" ca="1" si="138"/>
        <v>1.9128155944668037</v>
      </c>
      <c r="O176" s="185">
        <f t="shared" ca="1" si="139"/>
        <v>1.8414694179529294</v>
      </c>
      <c r="P176" s="185">
        <f t="shared" ca="1" si="139"/>
        <v>1.807518478784258</v>
      </c>
      <c r="Q176" s="185">
        <f t="shared" ca="1" si="139"/>
        <v>1.735680259673736</v>
      </c>
      <c r="R176" s="185">
        <f t="shared" ca="1" si="139"/>
        <v>1.6361573090043704</v>
      </c>
      <c r="S176" s="185">
        <f t="shared" ca="1" si="139"/>
        <v>1.6964019999377578</v>
      </c>
      <c r="T176" s="185">
        <f t="shared" ca="1" si="139"/>
        <v>1.552488743017822</v>
      </c>
      <c r="U176" s="185">
        <f t="shared" ca="1" si="139"/>
        <v>1.4781440922964468</v>
      </c>
      <c r="V176" s="185">
        <f t="shared" ca="1" si="139"/>
        <v>1.4281788225363807</v>
      </c>
      <c r="W176" s="185">
        <f t="shared" ca="1" si="139"/>
        <v>1.4154205907679138</v>
      </c>
      <c r="X176" s="185">
        <f t="shared" ca="1" si="139"/>
        <v>1.5048324231140899</v>
      </c>
      <c r="Y176" s="185">
        <f t="shared" ca="1" si="139"/>
        <v>1.5689449586612934</v>
      </c>
      <c r="Z176" s="185">
        <f t="shared" ca="1" si="139"/>
        <v>1.7982258809909397</v>
      </c>
      <c r="AA176" s="185">
        <f t="shared" ca="1" si="139"/>
        <v>1.9131339027441236</v>
      </c>
      <c r="AB176" s="185">
        <f t="shared" ca="1" si="139"/>
        <v>1.9404810064074529</v>
      </c>
      <c r="AC176" s="185">
        <f t="shared" ca="1" si="139"/>
        <v>1.9373439935088554</v>
      </c>
      <c r="AD176" s="185">
        <f t="shared" ca="1" si="139"/>
        <v>1.926602590263218</v>
      </c>
      <c r="AE176" s="185">
        <f t="shared" ca="1" si="140"/>
        <v>1.9354745856866815</v>
      </c>
      <c r="AF176" s="185">
        <f t="shared" ca="1" si="140"/>
        <v>1.9685283195940839</v>
      </c>
      <c r="AG176" s="185">
        <f t="shared" ca="1" si="140"/>
        <v>2.3557395132381149</v>
      </c>
      <c r="AH176" s="185">
        <f t="shared" ca="1" si="140"/>
        <v>2.7349008246236952</v>
      </c>
      <c r="AI176" s="185">
        <f t="shared" ca="1" si="140"/>
        <v>2.7894147765112431</v>
      </c>
      <c r="AJ176" s="185">
        <f t="shared" ca="1" si="140"/>
        <v>2.8820128149340718</v>
      </c>
      <c r="AK176" s="185">
        <f t="shared" ca="1" si="140"/>
        <v>2.9155588414602334</v>
      </c>
      <c r="AL176" s="185">
        <f t="shared" ca="1" si="140"/>
        <v>3.0618278072023837</v>
      </c>
      <c r="AM176" s="185">
        <f t="shared" ca="1" si="140"/>
        <v>2.4779795163711285</v>
      </c>
      <c r="AN176" s="185">
        <f t="shared" ca="1" si="140"/>
        <v>2.3570688479158908</v>
      </c>
      <c r="AO176" s="185">
        <f t="shared" ca="1" si="140"/>
        <v>1.5751536182333947</v>
      </c>
      <c r="AP176" s="185">
        <f t="shared" ca="1" si="140"/>
        <v>0.87039465894688484</v>
      </c>
    </row>
    <row r="177" spans="1:42">
      <c r="A177" s="57" t="str">
        <f>'[4]TS BYDem'!A107</f>
        <v>*</v>
      </c>
      <c r="B177" s="185" t="s">
        <v>288</v>
      </c>
      <c r="C177" s="185" t="s">
        <v>137</v>
      </c>
      <c r="D177" s="186" t="str">
        <f>'[4]TS BYDem'!D107</f>
        <v>INFS</v>
      </c>
      <c r="E177" s="185" t="s">
        <v>137</v>
      </c>
      <c r="F177" s="185" t="s">
        <v>137</v>
      </c>
      <c r="G177" s="185" t="s">
        <v>137</v>
      </c>
      <c r="H177" s="185" t="s">
        <v>137</v>
      </c>
      <c r="I177" s="185">
        <v>0</v>
      </c>
      <c r="J177" s="185">
        <f>INDEX('[4]TS BYDem'!$J$10:$J$203,MATCH(D177,'[4]TS BYDem'!$D$10:$D$203,0))</f>
        <v>2.487856608</v>
      </c>
      <c r="K177" s="185">
        <f t="shared" ca="1" si="138"/>
        <v>2.1111087609157093</v>
      </c>
      <c r="L177" s="185">
        <f t="shared" ca="1" si="138"/>
        <v>1.9379097668958214</v>
      </c>
      <c r="M177" s="185">
        <f t="shared" ca="1" si="138"/>
        <v>1.965218131009753</v>
      </c>
      <c r="N177" s="185">
        <f t="shared" ca="1" si="138"/>
        <v>1.9128155944668037</v>
      </c>
      <c r="O177" s="185">
        <f t="shared" ca="1" si="139"/>
        <v>1.8414694179529294</v>
      </c>
      <c r="P177" s="185">
        <f t="shared" ca="1" si="139"/>
        <v>1.807518478784258</v>
      </c>
      <c r="Q177" s="185">
        <f t="shared" ca="1" si="139"/>
        <v>1.735680259673736</v>
      </c>
      <c r="R177" s="185">
        <f t="shared" ca="1" si="139"/>
        <v>1.6361573090043704</v>
      </c>
      <c r="S177" s="185">
        <f t="shared" ca="1" si="139"/>
        <v>1.6964019999377578</v>
      </c>
      <c r="T177" s="185">
        <f t="shared" ca="1" si="139"/>
        <v>1.552488743017822</v>
      </c>
      <c r="U177" s="185">
        <f t="shared" ca="1" si="139"/>
        <v>1.4781440922964468</v>
      </c>
      <c r="V177" s="185">
        <f t="shared" ca="1" si="139"/>
        <v>1.4281788225363807</v>
      </c>
      <c r="W177" s="185">
        <f t="shared" ca="1" si="139"/>
        <v>1.4154205907679138</v>
      </c>
      <c r="X177" s="185">
        <f t="shared" ca="1" si="139"/>
        <v>1.5048324231140899</v>
      </c>
      <c r="Y177" s="185">
        <f t="shared" ca="1" si="139"/>
        <v>1.5689449586612934</v>
      </c>
      <c r="Z177" s="185">
        <f t="shared" ca="1" si="139"/>
        <v>1.7982258809909397</v>
      </c>
      <c r="AA177" s="185">
        <f t="shared" ca="1" si="139"/>
        <v>1.9131339027441236</v>
      </c>
      <c r="AB177" s="185">
        <f t="shared" ca="1" si="139"/>
        <v>1.9404810064074529</v>
      </c>
      <c r="AC177" s="185">
        <f t="shared" ca="1" si="139"/>
        <v>1.9373439935088554</v>
      </c>
      <c r="AD177" s="185">
        <f t="shared" ca="1" si="139"/>
        <v>1.926602590263218</v>
      </c>
      <c r="AE177" s="185">
        <f t="shared" ca="1" si="140"/>
        <v>1.9354745856866815</v>
      </c>
      <c r="AF177" s="185">
        <f t="shared" ca="1" si="140"/>
        <v>1.9685283195940839</v>
      </c>
      <c r="AG177" s="185">
        <f t="shared" ca="1" si="140"/>
        <v>2.3557395132381149</v>
      </c>
      <c r="AH177" s="185">
        <f t="shared" ca="1" si="140"/>
        <v>2.7349008246236952</v>
      </c>
      <c r="AI177" s="185">
        <f t="shared" ca="1" si="140"/>
        <v>2.7894147765112431</v>
      </c>
      <c r="AJ177" s="185">
        <f t="shared" ca="1" si="140"/>
        <v>2.8820128149340718</v>
      </c>
      <c r="AK177" s="185">
        <f t="shared" ca="1" si="140"/>
        <v>2.9155588414602334</v>
      </c>
      <c r="AL177" s="185">
        <f t="shared" ca="1" si="140"/>
        <v>3.0618278072023837</v>
      </c>
      <c r="AM177" s="185">
        <f t="shared" ca="1" si="140"/>
        <v>2.4779795163711285</v>
      </c>
      <c r="AN177" s="185">
        <f t="shared" ca="1" si="140"/>
        <v>2.3570688479158908</v>
      </c>
      <c r="AO177" s="185">
        <f t="shared" ca="1" si="140"/>
        <v>1.5751536182333947</v>
      </c>
      <c r="AP177" s="185">
        <f t="shared" ca="1" si="140"/>
        <v>0.87039465894688484</v>
      </c>
    </row>
    <row r="178" spans="1:42">
      <c r="A178" s="57" t="str">
        <f>'[4]TS BYDem'!A108</f>
        <v>*</v>
      </c>
      <c r="B178" s="185" t="s">
        <v>288</v>
      </c>
      <c r="C178" s="185" t="s">
        <v>137</v>
      </c>
      <c r="D178" s="186" t="str">
        <f>'[4]TS BYDem'!D108</f>
        <v>INFS</v>
      </c>
      <c r="E178" s="185" t="s">
        <v>137</v>
      </c>
      <c r="F178" s="185" t="s">
        <v>137</v>
      </c>
      <c r="G178" s="185" t="s">
        <v>137</v>
      </c>
      <c r="H178" s="185" t="s">
        <v>137</v>
      </c>
      <c r="I178" s="185">
        <v>0</v>
      </c>
      <c r="J178" s="185">
        <f>INDEX('[4]TS BYDem'!$J$10:$J$203,MATCH(D178,'[4]TS BYDem'!$D$10:$D$203,0))</f>
        <v>2.487856608</v>
      </c>
      <c r="K178" s="185">
        <f t="shared" ca="1" si="138"/>
        <v>2.1111087609157093</v>
      </c>
      <c r="L178" s="185">
        <f t="shared" ca="1" si="138"/>
        <v>1.9379097668958214</v>
      </c>
      <c r="M178" s="185">
        <f t="shared" ca="1" si="138"/>
        <v>1.965218131009753</v>
      </c>
      <c r="N178" s="185">
        <f t="shared" ca="1" si="138"/>
        <v>1.9128155944668037</v>
      </c>
      <c r="O178" s="185">
        <f t="shared" ca="1" si="139"/>
        <v>1.8414694179529294</v>
      </c>
      <c r="P178" s="185">
        <f t="shared" ca="1" si="139"/>
        <v>1.807518478784258</v>
      </c>
      <c r="Q178" s="185">
        <f t="shared" ca="1" si="139"/>
        <v>1.735680259673736</v>
      </c>
      <c r="R178" s="185">
        <f t="shared" ca="1" si="139"/>
        <v>1.6361573090043704</v>
      </c>
      <c r="S178" s="185">
        <f t="shared" ca="1" si="139"/>
        <v>1.6964019999377578</v>
      </c>
      <c r="T178" s="185">
        <f t="shared" ca="1" si="139"/>
        <v>1.552488743017822</v>
      </c>
      <c r="U178" s="185">
        <f t="shared" ca="1" si="139"/>
        <v>1.4781440922964468</v>
      </c>
      <c r="V178" s="185">
        <f t="shared" ca="1" si="139"/>
        <v>1.4281788225363807</v>
      </c>
      <c r="W178" s="185">
        <f t="shared" ca="1" si="139"/>
        <v>1.4154205907679138</v>
      </c>
      <c r="X178" s="185">
        <f t="shared" ca="1" si="139"/>
        <v>1.5048324231140899</v>
      </c>
      <c r="Y178" s="185">
        <f t="shared" ca="1" si="139"/>
        <v>1.5689449586612934</v>
      </c>
      <c r="Z178" s="185">
        <f t="shared" ca="1" si="139"/>
        <v>1.7982258809909397</v>
      </c>
      <c r="AA178" s="185">
        <f t="shared" ca="1" si="139"/>
        <v>1.9131339027441236</v>
      </c>
      <c r="AB178" s="185">
        <f t="shared" ca="1" si="139"/>
        <v>1.9404810064074529</v>
      </c>
      <c r="AC178" s="185">
        <f t="shared" ca="1" si="139"/>
        <v>1.9373439935088554</v>
      </c>
      <c r="AD178" s="185">
        <f t="shared" ca="1" si="139"/>
        <v>1.926602590263218</v>
      </c>
      <c r="AE178" s="185">
        <f t="shared" ca="1" si="140"/>
        <v>1.9354745856866815</v>
      </c>
      <c r="AF178" s="185">
        <f t="shared" ca="1" si="140"/>
        <v>1.9685283195940839</v>
      </c>
      <c r="AG178" s="185">
        <f t="shared" ca="1" si="140"/>
        <v>2.3557395132381149</v>
      </c>
      <c r="AH178" s="185">
        <f t="shared" ca="1" si="140"/>
        <v>2.7349008246236952</v>
      </c>
      <c r="AI178" s="185">
        <f t="shared" ca="1" si="140"/>
        <v>2.7894147765112431</v>
      </c>
      <c r="AJ178" s="185">
        <f t="shared" ca="1" si="140"/>
        <v>2.8820128149340718</v>
      </c>
      <c r="AK178" s="185">
        <f t="shared" ca="1" si="140"/>
        <v>2.9155588414602334</v>
      </c>
      <c r="AL178" s="185">
        <f t="shared" ca="1" si="140"/>
        <v>3.0618278072023837</v>
      </c>
      <c r="AM178" s="185">
        <f t="shared" ca="1" si="140"/>
        <v>2.4779795163711285</v>
      </c>
      <c r="AN178" s="185">
        <f t="shared" ca="1" si="140"/>
        <v>2.3570688479158908</v>
      </c>
      <c r="AO178" s="185">
        <f t="shared" ca="1" si="140"/>
        <v>1.5751536182333947</v>
      </c>
      <c r="AP178" s="185">
        <f t="shared" ca="1" si="140"/>
        <v>0.87039465894688484</v>
      </c>
    </row>
    <row r="179" spans="1:42">
      <c r="A179" s="57" t="str">
        <f>'[4]TS BYDem'!A109</f>
        <v>*</v>
      </c>
      <c r="B179" s="185" t="s">
        <v>288</v>
      </c>
      <c r="C179" s="185" t="s">
        <v>137</v>
      </c>
      <c r="D179" s="186" t="str">
        <f>'[4]TS BYDem'!D109</f>
        <v>INFS</v>
      </c>
      <c r="E179" s="185" t="s">
        <v>137</v>
      </c>
      <c r="F179" s="185" t="s">
        <v>137</v>
      </c>
      <c r="G179" s="185" t="s">
        <v>137</v>
      </c>
      <c r="H179" s="185" t="s">
        <v>137</v>
      </c>
      <c r="I179" s="185">
        <v>0</v>
      </c>
      <c r="J179" s="185">
        <f>INDEX('[4]TS BYDem'!$J$10:$J$203,MATCH(D179,'[4]TS BYDem'!$D$10:$D$203,0))</f>
        <v>2.487856608</v>
      </c>
      <c r="K179" s="185">
        <f t="shared" ca="1" si="138"/>
        <v>2.1111087609157093</v>
      </c>
      <c r="L179" s="185">
        <f t="shared" ca="1" si="138"/>
        <v>1.9379097668958214</v>
      </c>
      <c r="M179" s="185">
        <f t="shared" ca="1" si="138"/>
        <v>1.965218131009753</v>
      </c>
      <c r="N179" s="185">
        <f t="shared" ca="1" si="138"/>
        <v>1.9128155944668037</v>
      </c>
      <c r="O179" s="185">
        <f t="shared" ca="1" si="139"/>
        <v>1.8414694179529294</v>
      </c>
      <c r="P179" s="185">
        <f t="shared" ca="1" si="139"/>
        <v>1.807518478784258</v>
      </c>
      <c r="Q179" s="185">
        <f t="shared" ca="1" si="139"/>
        <v>1.735680259673736</v>
      </c>
      <c r="R179" s="185">
        <f t="shared" ca="1" si="139"/>
        <v>1.6361573090043704</v>
      </c>
      <c r="S179" s="185">
        <f t="shared" ca="1" si="139"/>
        <v>1.6964019999377578</v>
      </c>
      <c r="T179" s="185">
        <f t="shared" ca="1" si="139"/>
        <v>1.552488743017822</v>
      </c>
      <c r="U179" s="185">
        <f t="shared" ca="1" si="139"/>
        <v>1.4781440922964468</v>
      </c>
      <c r="V179" s="185">
        <f t="shared" ca="1" si="139"/>
        <v>1.4281788225363807</v>
      </c>
      <c r="W179" s="185">
        <f t="shared" ca="1" si="139"/>
        <v>1.4154205907679138</v>
      </c>
      <c r="X179" s="185">
        <f t="shared" ca="1" si="139"/>
        <v>1.5048324231140899</v>
      </c>
      <c r="Y179" s="185">
        <f t="shared" ca="1" si="139"/>
        <v>1.5689449586612934</v>
      </c>
      <c r="Z179" s="185">
        <f t="shared" ca="1" si="139"/>
        <v>1.7982258809909397</v>
      </c>
      <c r="AA179" s="185">
        <f t="shared" ca="1" si="139"/>
        <v>1.9131339027441236</v>
      </c>
      <c r="AB179" s="185">
        <f t="shared" ca="1" si="139"/>
        <v>1.9404810064074529</v>
      </c>
      <c r="AC179" s="185">
        <f t="shared" ca="1" si="139"/>
        <v>1.9373439935088554</v>
      </c>
      <c r="AD179" s="185">
        <f t="shared" ca="1" si="139"/>
        <v>1.926602590263218</v>
      </c>
      <c r="AE179" s="185">
        <f t="shared" ca="1" si="140"/>
        <v>1.9354745856866815</v>
      </c>
      <c r="AF179" s="185">
        <f t="shared" ca="1" si="140"/>
        <v>1.9685283195940839</v>
      </c>
      <c r="AG179" s="185">
        <f t="shared" ca="1" si="140"/>
        <v>2.3557395132381149</v>
      </c>
      <c r="AH179" s="185">
        <f t="shared" ca="1" si="140"/>
        <v>2.7349008246236952</v>
      </c>
      <c r="AI179" s="185">
        <f t="shared" ca="1" si="140"/>
        <v>2.7894147765112431</v>
      </c>
      <c r="AJ179" s="185">
        <f t="shared" ca="1" si="140"/>
        <v>2.8820128149340718</v>
      </c>
      <c r="AK179" s="185">
        <f t="shared" ca="1" si="140"/>
        <v>2.9155588414602334</v>
      </c>
      <c r="AL179" s="185">
        <f t="shared" ca="1" si="140"/>
        <v>3.0618278072023837</v>
      </c>
      <c r="AM179" s="185">
        <f t="shared" ca="1" si="140"/>
        <v>2.4779795163711285</v>
      </c>
      <c r="AN179" s="185">
        <f t="shared" ca="1" si="140"/>
        <v>2.3570688479158908</v>
      </c>
      <c r="AO179" s="185">
        <f t="shared" ca="1" si="140"/>
        <v>1.5751536182333947</v>
      </c>
      <c r="AP179" s="185">
        <f t="shared" ca="1" si="140"/>
        <v>0.87039465894688484</v>
      </c>
    </row>
    <row r="180" spans="1:42">
      <c r="A180" s="57" t="str">
        <f>'[4]TS BYDem'!A110</f>
        <v>*</v>
      </c>
      <c r="B180" s="185" t="s">
        <v>288</v>
      </c>
      <c r="C180" s="185" t="s">
        <v>137</v>
      </c>
      <c r="D180" s="186" t="str">
        <f>'[4]TS BYDem'!D110</f>
        <v>Useful Energy Service</v>
      </c>
      <c r="E180" s="185" t="s">
        <v>137</v>
      </c>
      <c r="F180" s="185" t="s">
        <v>137</v>
      </c>
      <c r="G180" s="185" t="s">
        <v>137</v>
      </c>
      <c r="H180" s="185" t="s">
        <v>137</v>
      </c>
      <c r="I180" s="185">
        <v>0</v>
      </c>
      <c r="J180" s="185" t="str">
        <f>INDEX('[4]TS BYDem'!$J$10:$J$203,MATCH(D180,'[4]TS BYDem'!$D$10:$D$203,0))</f>
        <v/>
      </c>
      <c r="K180" s="185" t="e">
        <f t="shared" ca="1" si="138"/>
        <v>#VALUE!</v>
      </c>
      <c r="L180" s="185" t="e">
        <f t="shared" ca="1" si="138"/>
        <v>#VALUE!</v>
      </c>
      <c r="M180" s="185" t="e">
        <f t="shared" ca="1" si="138"/>
        <v>#VALUE!</v>
      </c>
      <c r="N180" s="185" t="e">
        <f t="shared" ca="1" si="138"/>
        <v>#VALUE!</v>
      </c>
      <c r="O180" s="185" t="e">
        <f t="shared" ca="1" si="139"/>
        <v>#VALUE!</v>
      </c>
      <c r="P180" s="185" t="e">
        <f t="shared" ca="1" si="139"/>
        <v>#VALUE!</v>
      </c>
      <c r="Q180" s="185" t="e">
        <f t="shared" ca="1" si="139"/>
        <v>#VALUE!</v>
      </c>
      <c r="R180" s="185" t="e">
        <f t="shared" ca="1" si="139"/>
        <v>#VALUE!</v>
      </c>
      <c r="S180" s="185" t="e">
        <f t="shared" ca="1" si="139"/>
        <v>#VALUE!</v>
      </c>
      <c r="T180" s="185" t="e">
        <f t="shared" ca="1" si="139"/>
        <v>#VALUE!</v>
      </c>
      <c r="U180" s="185" t="e">
        <f t="shared" ca="1" si="139"/>
        <v>#VALUE!</v>
      </c>
      <c r="V180" s="185" t="e">
        <f t="shared" ca="1" si="139"/>
        <v>#VALUE!</v>
      </c>
      <c r="W180" s="185" t="e">
        <f t="shared" ca="1" si="139"/>
        <v>#VALUE!</v>
      </c>
      <c r="X180" s="185" t="e">
        <f t="shared" ca="1" si="139"/>
        <v>#VALUE!</v>
      </c>
      <c r="Y180" s="185" t="e">
        <f t="shared" ca="1" si="139"/>
        <v>#VALUE!</v>
      </c>
      <c r="Z180" s="185" t="e">
        <f t="shared" ca="1" si="139"/>
        <v>#VALUE!</v>
      </c>
      <c r="AA180" s="185" t="e">
        <f t="shared" ca="1" si="139"/>
        <v>#VALUE!</v>
      </c>
      <c r="AB180" s="185" t="e">
        <f t="shared" ca="1" si="139"/>
        <v>#VALUE!</v>
      </c>
      <c r="AC180" s="185" t="e">
        <f t="shared" ca="1" si="139"/>
        <v>#VALUE!</v>
      </c>
      <c r="AD180" s="185" t="e">
        <f t="shared" ca="1" si="139"/>
        <v>#VALUE!</v>
      </c>
      <c r="AE180" s="185" t="e">
        <f t="shared" ca="1" si="140"/>
        <v>#VALUE!</v>
      </c>
      <c r="AF180" s="185" t="e">
        <f t="shared" ca="1" si="140"/>
        <v>#VALUE!</v>
      </c>
      <c r="AG180" s="185" t="e">
        <f t="shared" ca="1" si="140"/>
        <v>#VALUE!</v>
      </c>
      <c r="AH180" s="185" t="e">
        <f t="shared" ca="1" si="140"/>
        <v>#VALUE!</v>
      </c>
      <c r="AI180" s="185" t="e">
        <f t="shared" ca="1" si="140"/>
        <v>#VALUE!</v>
      </c>
      <c r="AJ180" s="185" t="e">
        <f t="shared" ca="1" si="140"/>
        <v>#VALUE!</v>
      </c>
      <c r="AK180" s="185" t="e">
        <f t="shared" ca="1" si="140"/>
        <v>#VALUE!</v>
      </c>
      <c r="AL180" s="185" t="e">
        <f t="shared" ca="1" si="140"/>
        <v>#VALUE!</v>
      </c>
      <c r="AM180" s="185" t="e">
        <f t="shared" ca="1" si="140"/>
        <v>#VALUE!</v>
      </c>
      <c r="AN180" s="185" t="e">
        <f t="shared" ca="1" si="140"/>
        <v>#VALUE!</v>
      </c>
      <c r="AO180" s="185" t="e">
        <f t="shared" ca="1" si="140"/>
        <v>#VALUE!</v>
      </c>
      <c r="AP180" s="185" t="e">
        <f t="shared" ca="1" si="140"/>
        <v>#VALUE!</v>
      </c>
    </row>
    <row r="181" spans="1:42">
      <c r="A181" s="57" t="str">
        <f>'[4]TS BYDem'!A111</f>
        <v>*</v>
      </c>
      <c r="B181" s="185" t="s">
        <v>288</v>
      </c>
      <c r="C181" s="185" t="s">
        <v>137</v>
      </c>
      <c r="D181" s="186">
        <f>'[4]TS BYDem'!D111</f>
        <v>0</v>
      </c>
      <c r="E181" s="185" t="s">
        <v>137</v>
      </c>
      <c r="F181" s="185" t="s">
        <v>137</v>
      </c>
      <c r="G181" s="185" t="s">
        <v>137</v>
      </c>
      <c r="H181" s="185" t="s">
        <v>137</v>
      </c>
      <c r="I181" s="185">
        <v>0</v>
      </c>
      <c r="J181" s="185" t="str">
        <f>INDEX('[4]TS BYDem'!$J$10:$J$203,MATCH(D181,'[4]TS BYDem'!$D$10:$D$203,0))</f>
        <v/>
      </c>
      <c r="K181" s="185" t="e">
        <f t="shared" ca="1" si="138"/>
        <v>#VALUE!</v>
      </c>
      <c r="L181" s="185" t="e">
        <f t="shared" ca="1" si="138"/>
        <v>#VALUE!</v>
      </c>
      <c r="M181" s="185" t="e">
        <f t="shared" ca="1" si="138"/>
        <v>#VALUE!</v>
      </c>
      <c r="N181" s="185" t="e">
        <f t="shared" ca="1" si="138"/>
        <v>#VALUE!</v>
      </c>
      <c r="O181" s="185" t="e">
        <f t="shared" ca="1" si="139"/>
        <v>#VALUE!</v>
      </c>
      <c r="P181" s="185" t="e">
        <f t="shared" ca="1" si="139"/>
        <v>#VALUE!</v>
      </c>
      <c r="Q181" s="185" t="e">
        <f t="shared" ca="1" si="139"/>
        <v>#VALUE!</v>
      </c>
      <c r="R181" s="185" t="e">
        <f t="shared" ca="1" si="139"/>
        <v>#VALUE!</v>
      </c>
      <c r="S181" s="185" t="e">
        <f t="shared" ca="1" si="139"/>
        <v>#VALUE!</v>
      </c>
      <c r="T181" s="185" t="e">
        <f t="shared" ca="1" si="139"/>
        <v>#VALUE!</v>
      </c>
      <c r="U181" s="185" t="e">
        <f t="shared" ca="1" si="139"/>
        <v>#VALUE!</v>
      </c>
      <c r="V181" s="185" t="e">
        <f t="shared" ca="1" si="139"/>
        <v>#VALUE!</v>
      </c>
      <c r="W181" s="185" t="e">
        <f t="shared" ca="1" si="139"/>
        <v>#VALUE!</v>
      </c>
      <c r="X181" s="185" t="e">
        <f t="shared" ca="1" si="139"/>
        <v>#VALUE!</v>
      </c>
      <c r="Y181" s="185" t="e">
        <f t="shared" ca="1" si="139"/>
        <v>#VALUE!</v>
      </c>
      <c r="Z181" s="185" t="e">
        <f t="shared" ca="1" si="139"/>
        <v>#VALUE!</v>
      </c>
      <c r="AA181" s="185" t="e">
        <f t="shared" ca="1" si="139"/>
        <v>#VALUE!</v>
      </c>
      <c r="AB181" s="185" t="e">
        <f t="shared" ca="1" si="139"/>
        <v>#VALUE!</v>
      </c>
      <c r="AC181" s="185" t="e">
        <f t="shared" ca="1" si="139"/>
        <v>#VALUE!</v>
      </c>
      <c r="AD181" s="185" t="e">
        <f t="shared" ca="1" si="139"/>
        <v>#VALUE!</v>
      </c>
      <c r="AE181" s="185" t="e">
        <f t="shared" ca="1" si="140"/>
        <v>#VALUE!</v>
      </c>
      <c r="AF181" s="185" t="e">
        <f t="shared" ca="1" si="140"/>
        <v>#VALUE!</v>
      </c>
      <c r="AG181" s="185" t="e">
        <f t="shared" ca="1" si="140"/>
        <v>#VALUE!</v>
      </c>
      <c r="AH181" s="185" t="e">
        <f t="shared" ca="1" si="140"/>
        <v>#VALUE!</v>
      </c>
      <c r="AI181" s="185" t="e">
        <f t="shared" ca="1" si="140"/>
        <v>#VALUE!</v>
      </c>
      <c r="AJ181" s="185" t="e">
        <f t="shared" ca="1" si="140"/>
        <v>#VALUE!</v>
      </c>
      <c r="AK181" s="185" t="e">
        <f t="shared" ca="1" si="140"/>
        <v>#VALUE!</v>
      </c>
      <c r="AL181" s="185" t="e">
        <f t="shared" ca="1" si="140"/>
        <v>#VALUE!</v>
      </c>
      <c r="AM181" s="185" t="e">
        <f t="shared" ca="1" si="140"/>
        <v>#VALUE!</v>
      </c>
      <c r="AN181" s="185" t="e">
        <f t="shared" ca="1" si="140"/>
        <v>#VALUE!</v>
      </c>
      <c r="AO181" s="185" t="e">
        <f t="shared" ca="1" si="140"/>
        <v>#VALUE!</v>
      </c>
      <c r="AP181" s="185" t="e">
        <f t="shared" ca="1" si="140"/>
        <v>#VALUE!</v>
      </c>
    </row>
    <row r="182" spans="1:42" s="5" customFormat="1">
      <c r="A182" s="57" t="str">
        <f>'[4]TS BYDem'!A108</f>
        <v>*</v>
      </c>
      <c r="B182" s="5">
        <f>B163+1</f>
        <v>9</v>
      </c>
      <c r="C182" s="3" t="str">
        <f ca="1">OFFSET($C$9,$B182,0)</f>
        <v>N.M.M Products</v>
      </c>
      <c r="D182" s="3" t="str">
        <f ca="1">OFFSET($B$9,$B182,0)</f>
        <v>NM</v>
      </c>
      <c r="J182" s="5">
        <f t="shared" ref="J182:AA182" ca="1" si="143">SUMIF($B$10:$B$25,$D182,J$10:J$25)*SUMIF($B$10:$B$25,$D182,J$47:J$62)</f>
        <v>257.58518677457675</v>
      </c>
      <c r="K182" s="5">
        <f t="shared" ca="1" si="143"/>
        <v>264.30158634505625</v>
      </c>
      <c r="L182" s="5">
        <f t="shared" ca="1" si="143"/>
        <v>268.93658572408242</v>
      </c>
      <c r="M182" s="5">
        <f t="shared" ca="1" si="143"/>
        <v>272.7384123589984</v>
      </c>
      <c r="N182" s="5">
        <f t="shared" ca="1" si="143"/>
        <v>275.72686743019443</v>
      </c>
      <c r="O182" s="5">
        <f t="shared" ca="1" si="143"/>
        <v>278.79300405522883</v>
      </c>
      <c r="P182" s="5">
        <f t="shared" ca="1" si="143"/>
        <v>282.38311037674208</v>
      </c>
      <c r="Q182" s="5">
        <f t="shared" ca="1" si="143"/>
        <v>282.08</v>
      </c>
      <c r="R182" s="5">
        <f t="shared" ca="1" si="143"/>
        <v>263.36</v>
      </c>
      <c r="S182" s="5">
        <f t="shared" ca="1" si="143"/>
        <v>271.36906577716934</v>
      </c>
      <c r="T182" s="5">
        <f t="shared" ca="1" si="143"/>
        <v>276.89529484444881</v>
      </c>
      <c r="U182" s="5">
        <f t="shared" ca="1" si="143"/>
        <v>282.93199321761608</v>
      </c>
      <c r="V182" s="5">
        <f t="shared" ca="1" si="143"/>
        <v>289.31193105505997</v>
      </c>
      <c r="W182" s="5">
        <f t="shared" ca="1" si="143"/>
        <v>296.02469251195191</v>
      </c>
      <c r="X182" s="5">
        <f t="shared" ca="1" si="143"/>
        <v>302.32643988962747</v>
      </c>
      <c r="Y182" s="5">
        <f t="shared" ca="1" si="143"/>
        <v>308.57332127509966</v>
      </c>
      <c r="Z182" s="5">
        <f t="shared" ca="1" si="143"/>
        <v>317.45117363537179</v>
      </c>
      <c r="AA182" s="5">
        <f t="shared" ca="1" si="143"/>
        <v>324.8471973345807</v>
      </c>
      <c r="AB182" s="5">
        <f ca="1">SUMIF($B$10:$B$25,$D182,AB$10:AB$25)*SUMIF($B$10:$B$25,$D182,AB$46:AB$62)</f>
        <v>332.12837652222754</v>
      </c>
      <c r="AC182" s="5">
        <f t="shared" ref="AC182:AP182" ca="1" si="144">SUMIF($B$10:$B$25,$D182,AC$10:AC$25)*SUMIF($B$10:$B$25,$D182,AC$47:AC$62)</f>
        <v>339.31937763977203</v>
      </c>
      <c r="AD182" s="5">
        <f t="shared" ca="1" si="144"/>
        <v>347.4827293838178</v>
      </c>
      <c r="AE182" s="5">
        <f t="shared" ca="1" si="144"/>
        <v>357.0322536417878</v>
      </c>
      <c r="AF182" s="5">
        <f t="shared" ca="1" si="144"/>
        <v>367.15319453334013</v>
      </c>
      <c r="AG182" s="5">
        <f t="shared" ca="1" si="144"/>
        <v>378.46048119124333</v>
      </c>
      <c r="AH182" s="5">
        <f t="shared" ca="1" si="144"/>
        <v>388.80057366903299</v>
      </c>
      <c r="AI182" s="5">
        <f t="shared" ca="1" si="144"/>
        <v>397.55290474692691</v>
      </c>
      <c r="AJ182" s="5">
        <f t="shared" ca="1" si="144"/>
        <v>405.94231676486612</v>
      </c>
      <c r="AK182" s="5">
        <f t="shared" ca="1" si="144"/>
        <v>415.15764315403442</v>
      </c>
      <c r="AL182" s="5">
        <f t="shared" ca="1" si="144"/>
        <v>424.59320500892005</v>
      </c>
      <c r="AM182" s="5">
        <f t="shared" ca="1" si="144"/>
        <v>467.52961862487649</v>
      </c>
      <c r="AN182" s="5">
        <f t="shared" ca="1" si="144"/>
        <v>492.05143037082894</v>
      </c>
      <c r="AO182" s="5">
        <f t="shared" ca="1" si="144"/>
        <v>562.57875604440596</v>
      </c>
      <c r="AP182" s="5">
        <f t="shared" ca="1" si="144"/>
        <v>630.03698140631423</v>
      </c>
    </row>
    <row r="183" spans="1:42">
      <c r="A183" s="57" t="str">
        <f>'[4]TS BYDem'!A113</f>
        <v>*</v>
      </c>
      <c r="B183" s="185" t="s">
        <v>288</v>
      </c>
      <c r="C183" s="185" t="s">
        <v>137</v>
      </c>
      <c r="D183" s="186" t="str">
        <f>'[4]TS BYDem'!D113</f>
        <v>INMK</v>
      </c>
      <c r="E183" s="185" t="s">
        <v>137</v>
      </c>
      <c r="F183" s="185" t="s">
        <v>137</v>
      </c>
      <c r="G183" s="185" t="s">
        <v>137</v>
      </c>
      <c r="H183" s="185" t="s">
        <v>137</v>
      </c>
      <c r="I183" s="185">
        <v>0</v>
      </c>
      <c r="J183" s="185" t="str">
        <f>INDEX('[4]TS BYDem'!$J$10:$J$203,MATCH(D183,'[4]TS BYDem'!$D$10:$D$203,0))</f>
        <v/>
      </c>
      <c r="K183" s="185" t="e">
        <f t="shared" ref="K183:Z198" ca="1" si="145">K$182/J$182*J183</f>
        <v>#VALUE!</v>
      </c>
      <c r="L183" s="185" t="e">
        <f t="shared" ca="1" si="145"/>
        <v>#VALUE!</v>
      </c>
      <c r="M183" s="185" t="e">
        <f t="shared" ca="1" si="145"/>
        <v>#VALUE!</v>
      </c>
      <c r="N183" s="185" t="e">
        <f t="shared" ca="1" si="145"/>
        <v>#VALUE!</v>
      </c>
      <c r="O183" s="185" t="e">
        <f t="shared" ca="1" si="145"/>
        <v>#VALUE!</v>
      </c>
      <c r="P183" s="185" t="e">
        <f t="shared" ca="1" si="145"/>
        <v>#VALUE!</v>
      </c>
      <c r="Q183" s="185" t="e">
        <f t="shared" ca="1" si="145"/>
        <v>#VALUE!</v>
      </c>
      <c r="R183" s="185" t="e">
        <f t="shared" ca="1" si="145"/>
        <v>#VALUE!</v>
      </c>
      <c r="S183" s="185" t="e">
        <f t="shared" ca="1" si="145"/>
        <v>#VALUE!</v>
      </c>
      <c r="T183" s="185" t="e">
        <f t="shared" ca="1" si="145"/>
        <v>#VALUE!</v>
      </c>
      <c r="U183" s="185" t="e">
        <f t="shared" ca="1" si="145"/>
        <v>#VALUE!</v>
      </c>
      <c r="V183" s="185" t="e">
        <f t="shared" ca="1" si="145"/>
        <v>#VALUE!</v>
      </c>
      <c r="W183" s="185" t="e">
        <f t="shared" ca="1" si="145"/>
        <v>#VALUE!</v>
      </c>
      <c r="X183" s="185" t="e">
        <f t="shared" ca="1" si="145"/>
        <v>#VALUE!</v>
      </c>
      <c r="Y183" s="185" t="e">
        <f t="shared" ca="1" si="145"/>
        <v>#VALUE!</v>
      </c>
      <c r="Z183" s="185" t="e">
        <f t="shared" ca="1" si="145"/>
        <v>#VALUE!</v>
      </c>
      <c r="AA183" s="185" t="e">
        <f t="shared" ref="AA183:AP198" ca="1" si="146">AA$182/Z$182*Z183</f>
        <v>#VALUE!</v>
      </c>
      <c r="AB183" s="185" t="e">
        <f t="shared" ca="1" si="146"/>
        <v>#VALUE!</v>
      </c>
      <c r="AC183" s="185" t="e">
        <f t="shared" ca="1" si="146"/>
        <v>#VALUE!</v>
      </c>
      <c r="AD183" s="185" t="e">
        <f t="shared" ca="1" si="146"/>
        <v>#VALUE!</v>
      </c>
      <c r="AE183" s="185" t="e">
        <f t="shared" ca="1" si="146"/>
        <v>#VALUE!</v>
      </c>
      <c r="AF183" s="185" t="e">
        <f t="shared" ca="1" si="146"/>
        <v>#VALUE!</v>
      </c>
      <c r="AG183" s="185" t="e">
        <f t="shared" ca="1" si="146"/>
        <v>#VALUE!</v>
      </c>
      <c r="AH183" s="185" t="e">
        <f t="shared" ca="1" si="146"/>
        <v>#VALUE!</v>
      </c>
      <c r="AI183" s="185" t="e">
        <f t="shared" ca="1" si="146"/>
        <v>#VALUE!</v>
      </c>
      <c r="AJ183" s="185" t="e">
        <f t="shared" ca="1" si="146"/>
        <v>#VALUE!</v>
      </c>
      <c r="AK183" s="185" t="e">
        <f t="shared" ca="1" si="146"/>
        <v>#VALUE!</v>
      </c>
      <c r="AL183" s="185" t="e">
        <f t="shared" ca="1" si="146"/>
        <v>#VALUE!</v>
      </c>
      <c r="AM183" s="185" t="e">
        <f t="shared" ca="1" si="146"/>
        <v>#VALUE!</v>
      </c>
      <c r="AN183" s="185" t="e">
        <f t="shared" ca="1" si="146"/>
        <v>#VALUE!</v>
      </c>
      <c r="AO183" s="185" t="e">
        <f t="shared" ca="1" si="146"/>
        <v>#VALUE!</v>
      </c>
      <c r="AP183" s="185" t="e">
        <f t="shared" ca="1" si="146"/>
        <v>#VALUE!</v>
      </c>
    </row>
    <row r="184" spans="1:42">
      <c r="A184" s="57" t="str">
        <f>'[4]TS BYDem'!A114</f>
        <v>*</v>
      </c>
      <c r="B184" s="185" t="s">
        <v>288</v>
      </c>
      <c r="C184" s="185" t="s">
        <v>137</v>
      </c>
      <c r="D184" s="186" t="str">
        <f>'[4]TS BYDem'!D114</f>
        <v>INMA</v>
      </c>
      <c r="E184" s="185" t="s">
        <v>137</v>
      </c>
      <c r="F184" s="185" t="s">
        <v>137</v>
      </c>
      <c r="G184" s="185" t="s">
        <v>137</v>
      </c>
      <c r="H184" s="185" t="s">
        <v>137</v>
      </c>
      <c r="I184" s="185">
        <v>0</v>
      </c>
      <c r="J184" s="185" t="str">
        <f>INDEX('[4]TS BYDem'!$J$10:$J$203,MATCH(D184,'[4]TS BYDem'!$D$10:$D$203,0))</f>
        <v/>
      </c>
      <c r="K184" s="185" t="e">
        <f t="shared" ca="1" si="145"/>
        <v>#VALUE!</v>
      </c>
      <c r="L184" s="185" t="e">
        <f t="shared" ca="1" si="145"/>
        <v>#VALUE!</v>
      </c>
      <c r="M184" s="185" t="e">
        <f t="shared" ca="1" si="145"/>
        <v>#VALUE!</v>
      </c>
      <c r="N184" s="185" t="e">
        <f t="shared" ca="1" si="145"/>
        <v>#VALUE!</v>
      </c>
      <c r="O184" s="185" t="e">
        <f t="shared" ca="1" si="145"/>
        <v>#VALUE!</v>
      </c>
      <c r="P184" s="185" t="e">
        <f t="shared" ca="1" si="145"/>
        <v>#VALUE!</v>
      </c>
      <c r="Q184" s="185" t="e">
        <f t="shared" ca="1" si="145"/>
        <v>#VALUE!</v>
      </c>
      <c r="R184" s="185" t="e">
        <f t="shared" ca="1" si="145"/>
        <v>#VALUE!</v>
      </c>
      <c r="S184" s="185" t="e">
        <f t="shared" ca="1" si="145"/>
        <v>#VALUE!</v>
      </c>
      <c r="T184" s="185" t="e">
        <f t="shared" ca="1" si="145"/>
        <v>#VALUE!</v>
      </c>
      <c r="U184" s="185" t="e">
        <f t="shared" ca="1" si="145"/>
        <v>#VALUE!</v>
      </c>
      <c r="V184" s="185" t="e">
        <f t="shared" ca="1" si="145"/>
        <v>#VALUE!</v>
      </c>
      <c r="W184" s="185" t="e">
        <f t="shared" ca="1" si="145"/>
        <v>#VALUE!</v>
      </c>
      <c r="X184" s="185" t="e">
        <f t="shared" ca="1" si="145"/>
        <v>#VALUE!</v>
      </c>
      <c r="Y184" s="185" t="e">
        <f t="shared" ca="1" si="145"/>
        <v>#VALUE!</v>
      </c>
      <c r="Z184" s="185" t="e">
        <f t="shared" ca="1" si="145"/>
        <v>#VALUE!</v>
      </c>
      <c r="AA184" s="185" t="e">
        <f t="shared" ca="1" si="146"/>
        <v>#VALUE!</v>
      </c>
      <c r="AB184" s="185" t="e">
        <f t="shared" ca="1" si="146"/>
        <v>#VALUE!</v>
      </c>
      <c r="AC184" s="185" t="e">
        <f t="shared" ca="1" si="146"/>
        <v>#VALUE!</v>
      </c>
      <c r="AD184" s="185" t="e">
        <f t="shared" ca="1" si="146"/>
        <v>#VALUE!</v>
      </c>
      <c r="AE184" s="185" t="e">
        <f t="shared" ca="1" si="146"/>
        <v>#VALUE!</v>
      </c>
      <c r="AF184" s="185" t="e">
        <f t="shared" ca="1" si="146"/>
        <v>#VALUE!</v>
      </c>
      <c r="AG184" s="185" t="e">
        <f t="shared" ca="1" si="146"/>
        <v>#VALUE!</v>
      </c>
      <c r="AH184" s="185" t="e">
        <f t="shared" ca="1" si="146"/>
        <v>#VALUE!</v>
      </c>
      <c r="AI184" s="185" t="e">
        <f t="shared" ca="1" si="146"/>
        <v>#VALUE!</v>
      </c>
      <c r="AJ184" s="185" t="e">
        <f t="shared" ca="1" si="146"/>
        <v>#VALUE!</v>
      </c>
      <c r="AK184" s="185" t="e">
        <f t="shared" ca="1" si="146"/>
        <v>#VALUE!</v>
      </c>
      <c r="AL184" s="185" t="e">
        <f t="shared" ca="1" si="146"/>
        <v>#VALUE!</v>
      </c>
      <c r="AM184" s="185" t="e">
        <f t="shared" ca="1" si="146"/>
        <v>#VALUE!</v>
      </c>
      <c r="AN184" s="185" t="e">
        <f t="shared" ca="1" si="146"/>
        <v>#VALUE!</v>
      </c>
      <c r="AO184" s="185" t="e">
        <f t="shared" ca="1" si="146"/>
        <v>#VALUE!</v>
      </c>
      <c r="AP184" s="185" t="e">
        <f t="shared" ca="1" si="146"/>
        <v>#VALUE!</v>
      </c>
    </row>
    <row r="185" spans="1:42">
      <c r="A185" s="57" t="str">
        <f>'[4]TS BYDem'!A115</f>
        <v>*</v>
      </c>
      <c r="B185" s="185" t="s">
        <v>288</v>
      </c>
      <c r="C185" s="185" t="s">
        <v>137</v>
      </c>
      <c r="D185" s="186" t="str">
        <f>'[4]TS BYDem'!D115</f>
        <v>INML</v>
      </c>
      <c r="E185" s="185" t="s">
        <v>137</v>
      </c>
      <c r="F185" s="185" t="s">
        <v>137</v>
      </c>
      <c r="G185" s="185" t="s">
        <v>137</v>
      </c>
      <c r="H185" s="185" t="s">
        <v>137</v>
      </c>
      <c r="I185" s="185">
        <v>0</v>
      </c>
      <c r="J185" s="185" t="str">
        <f>INDEX('[4]TS BYDem'!$J$10:$J$203,MATCH(D185,'[4]TS BYDem'!$D$10:$D$203,0))</f>
        <v/>
      </c>
      <c r="K185" s="185" t="e">
        <f t="shared" ca="1" si="145"/>
        <v>#VALUE!</v>
      </c>
      <c r="L185" s="185" t="e">
        <f t="shared" ca="1" si="145"/>
        <v>#VALUE!</v>
      </c>
      <c r="M185" s="185" t="e">
        <f t="shared" ca="1" si="145"/>
        <v>#VALUE!</v>
      </c>
      <c r="N185" s="185" t="e">
        <f t="shared" ca="1" si="145"/>
        <v>#VALUE!</v>
      </c>
      <c r="O185" s="185" t="e">
        <f t="shared" ca="1" si="145"/>
        <v>#VALUE!</v>
      </c>
      <c r="P185" s="185" t="e">
        <f t="shared" ca="1" si="145"/>
        <v>#VALUE!</v>
      </c>
      <c r="Q185" s="185" t="e">
        <f t="shared" ca="1" si="145"/>
        <v>#VALUE!</v>
      </c>
      <c r="R185" s="185" t="e">
        <f t="shared" ca="1" si="145"/>
        <v>#VALUE!</v>
      </c>
      <c r="S185" s="185" t="e">
        <f t="shared" ca="1" si="145"/>
        <v>#VALUE!</v>
      </c>
      <c r="T185" s="185" t="e">
        <f t="shared" ca="1" si="145"/>
        <v>#VALUE!</v>
      </c>
      <c r="U185" s="185" t="e">
        <f t="shared" ca="1" si="145"/>
        <v>#VALUE!</v>
      </c>
      <c r="V185" s="185" t="e">
        <f t="shared" ca="1" si="145"/>
        <v>#VALUE!</v>
      </c>
      <c r="W185" s="185" t="e">
        <f t="shared" ca="1" si="145"/>
        <v>#VALUE!</v>
      </c>
      <c r="X185" s="185" t="e">
        <f t="shared" ca="1" si="145"/>
        <v>#VALUE!</v>
      </c>
      <c r="Y185" s="185" t="e">
        <f t="shared" ca="1" si="145"/>
        <v>#VALUE!</v>
      </c>
      <c r="Z185" s="185" t="e">
        <f t="shared" ca="1" si="145"/>
        <v>#VALUE!</v>
      </c>
      <c r="AA185" s="185" t="e">
        <f t="shared" ca="1" si="146"/>
        <v>#VALUE!</v>
      </c>
      <c r="AB185" s="185" t="e">
        <f t="shared" ca="1" si="146"/>
        <v>#VALUE!</v>
      </c>
      <c r="AC185" s="185" t="e">
        <f t="shared" ca="1" si="146"/>
        <v>#VALUE!</v>
      </c>
      <c r="AD185" s="185" t="e">
        <f t="shared" ca="1" si="146"/>
        <v>#VALUE!</v>
      </c>
      <c r="AE185" s="185" t="e">
        <f t="shared" ca="1" si="146"/>
        <v>#VALUE!</v>
      </c>
      <c r="AF185" s="185" t="e">
        <f t="shared" ca="1" si="146"/>
        <v>#VALUE!</v>
      </c>
      <c r="AG185" s="185" t="e">
        <f t="shared" ca="1" si="146"/>
        <v>#VALUE!</v>
      </c>
      <c r="AH185" s="185" t="e">
        <f t="shared" ca="1" si="146"/>
        <v>#VALUE!</v>
      </c>
      <c r="AI185" s="185" t="e">
        <f t="shared" ca="1" si="146"/>
        <v>#VALUE!</v>
      </c>
      <c r="AJ185" s="185" t="e">
        <f t="shared" ca="1" si="146"/>
        <v>#VALUE!</v>
      </c>
      <c r="AK185" s="185" t="e">
        <f t="shared" ca="1" si="146"/>
        <v>#VALUE!</v>
      </c>
      <c r="AL185" s="185" t="e">
        <f t="shared" ca="1" si="146"/>
        <v>#VALUE!</v>
      </c>
      <c r="AM185" s="185" t="e">
        <f t="shared" ca="1" si="146"/>
        <v>#VALUE!</v>
      </c>
      <c r="AN185" s="185" t="e">
        <f t="shared" ca="1" si="146"/>
        <v>#VALUE!</v>
      </c>
      <c r="AO185" s="185" t="e">
        <f t="shared" ca="1" si="146"/>
        <v>#VALUE!</v>
      </c>
      <c r="AP185" s="185" t="e">
        <f t="shared" ca="1" si="146"/>
        <v>#VALUE!</v>
      </c>
    </row>
    <row r="186" spans="1:42">
      <c r="A186" s="57" t="str">
        <f>'[4]TS BYDem'!A116</f>
        <v>*</v>
      </c>
      <c r="B186" s="185" t="s">
        <v>288</v>
      </c>
      <c r="C186" s="185" t="s">
        <v>137</v>
      </c>
      <c r="D186" s="186" t="str">
        <f>'[4]TS BYDem'!D116</f>
        <v>INMC</v>
      </c>
      <c r="E186" s="185" t="s">
        <v>137</v>
      </c>
      <c r="F186" s="185" t="s">
        <v>137</v>
      </c>
      <c r="G186" s="185" t="s">
        <v>137</v>
      </c>
      <c r="H186" s="185" t="s">
        <v>137</v>
      </c>
      <c r="I186" s="185">
        <v>0</v>
      </c>
      <c r="J186" s="185" t="str">
        <f>INDEX('[4]TS BYDem'!$J$10:$J$203,MATCH(D186,'[4]TS BYDem'!$D$10:$D$203,0))</f>
        <v/>
      </c>
      <c r="K186" s="185" t="e">
        <f t="shared" ca="1" si="145"/>
        <v>#VALUE!</v>
      </c>
      <c r="L186" s="185" t="e">
        <f t="shared" ca="1" si="145"/>
        <v>#VALUE!</v>
      </c>
      <c r="M186" s="185" t="e">
        <f t="shared" ca="1" si="145"/>
        <v>#VALUE!</v>
      </c>
      <c r="N186" s="185" t="e">
        <f t="shared" ca="1" si="145"/>
        <v>#VALUE!</v>
      </c>
      <c r="O186" s="185" t="e">
        <f t="shared" ca="1" si="145"/>
        <v>#VALUE!</v>
      </c>
      <c r="P186" s="185" t="e">
        <f t="shared" ca="1" si="145"/>
        <v>#VALUE!</v>
      </c>
      <c r="Q186" s="185" t="e">
        <f t="shared" ca="1" si="145"/>
        <v>#VALUE!</v>
      </c>
      <c r="R186" s="185" t="e">
        <f t="shared" ca="1" si="145"/>
        <v>#VALUE!</v>
      </c>
      <c r="S186" s="185" t="e">
        <f t="shared" ca="1" si="145"/>
        <v>#VALUE!</v>
      </c>
      <c r="T186" s="185" t="e">
        <f t="shared" ca="1" si="145"/>
        <v>#VALUE!</v>
      </c>
      <c r="U186" s="185" t="e">
        <f t="shared" ca="1" si="145"/>
        <v>#VALUE!</v>
      </c>
      <c r="V186" s="185" t="e">
        <f t="shared" ca="1" si="145"/>
        <v>#VALUE!</v>
      </c>
      <c r="W186" s="185" t="e">
        <f t="shared" ca="1" si="145"/>
        <v>#VALUE!</v>
      </c>
      <c r="X186" s="185" t="e">
        <f t="shared" ca="1" si="145"/>
        <v>#VALUE!</v>
      </c>
      <c r="Y186" s="185" t="e">
        <f t="shared" ca="1" si="145"/>
        <v>#VALUE!</v>
      </c>
      <c r="Z186" s="185" t="e">
        <f t="shared" ca="1" si="145"/>
        <v>#VALUE!</v>
      </c>
      <c r="AA186" s="185" t="e">
        <f t="shared" ca="1" si="146"/>
        <v>#VALUE!</v>
      </c>
      <c r="AB186" s="185" t="e">
        <f t="shared" ca="1" si="146"/>
        <v>#VALUE!</v>
      </c>
      <c r="AC186" s="185" t="e">
        <f t="shared" ca="1" si="146"/>
        <v>#VALUE!</v>
      </c>
      <c r="AD186" s="185" t="e">
        <f t="shared" ca="1" si="146"/>
        <v>#VALUE!</v>
      </c>
      <c r="AE186" s="185" t="e">
        <f t="shared" ca="1" si="146"/>
        <v>#VALUE!</v>
      </c>
      <c r="AF186" s="185" t="e">
        <f t="shared" ca="1" si="146"/>
        <v>#VALUE!</v>
      </c>
      <c r="AG186" s="185" t="e">
        <f t="shared" ca="1" si="146"/>
        <v>#VALUE!</v>
      </c>
      <c r="AH186" s="185" t="e">
        <f t="shared" ca="1" si="146"/>
        <v>#VALUE!</v>
      </c>
      <c r="AI186" s="185" t="e">
        <f t="shared" ca="1" si="146"/>
        <v>#VALUE!</v>
      </c>
      <c r="AJ186" s="185" t="e">
        <f t="shared" ca="1" si="146"/>
        <v>#VALUE!</v>
      </c>
      <c r="AK186" s="185" t="e">
        <f t="shared" ca="1" si="146"/>
        <v>#VALUE!</v>
      </c>
      <c r="AL186" s="185" t="e">
        <f t="shared" ca="1" si="146"/>
        <v>#VALUE!</v>
      </c>
      <c r="AM186" s="185" t="e">
        <f t="shared" ca="1" si="146"/>
        <v>#VALUE!</v>
      </c>
      <c r="AN186" s="185" t="e">
        <f t="shared" ca="1" si="146"/>
        <v>#VALUE!</v>
      </c>
      <c r="AO186" s="185" t="e">
        <f t="shared" ca="1" si="146"/>
        <v>#VALUE!</v>
      </c>
      <c r="AP186" s="185" t="e">
        <f t="shared" ca="1" si="146"/>
        <v>#VALUE!</v>
      </c>
    </row>
    <row r="187" spans="1:42">
      <c r="A187" s="57" t="str">
        <f>'[4]TS BYDem'!A117</f>
        <v>*</v>
      </c>
      <c r="B187" s="185" t="s">
        <v>288</v>
      </c>
      <c r="C187" s="185" t="s">
        <v>137</v>
      </c>
      <c r="D187" s="186" t="str">
        <f>'[4]TS BYDem'!D117</f>
        <v>INMH</v>
      </c>
      <c r="E187" s="185" t="s">
        <v>137</v>
      </c>
      <c r="F187" s="185" t="s">
        <v>137</v>
      </c>
      <c r="G187" s="185" t="s">
        <v>137</v>
      </c>
      <c r="H187" s="185" t="s">
        <v>137</v>
      </c>
      <c r="I187" s="185">
        <v>0</v>
      </c>
      <c r="J187" s="185" t="str">
        <f>INDEX('[4]TS BYDem'!$J$10:$J$203,MATCH(D187,'[4]TS BYDem'!$D$10:$D$203,0))</f>
        <v/>
      </c>
      <c r="K187" s="185" t="e">
        <f t="shared" ca="1" si="145"/>
        <v>#VALUE!</v>
      </c>
      <c r="L187" s="185" t="e">
        <f t="shared" ca="1" si="145"/>
        <v>#VALUE!</v>
      </c>
      <c r="M187" s="185" t="e">
        <f t="shared" ca="1" si="145"/>
        <v>#VALUE!</v>
      </c>
      <c r="N187" s="185" t="e">
        <f t="shared" ca="1" si="145"/>
        <v>#VALUE!</v>
      </c>
      <c r="O187" s="185" t="e">
        <f t="shared" ca="1" si="145"/>
        <v>#VALUE!</v>
      </c>
      <c r="P187" s="185" t="e">
        <f t="shared" ca="1" si="145"/>
        <v>#VALUE!</v>
      </c>
      <c r="Q187" s="185" t="e">
        <f t="shared" ca="1" si="145"/>
        <v>#VALUE!</v>
      </c>
      <c r="R187" s="185" t="e">
        <f t="shared" ca="1" si="145"/>
        <v>#VALUE!</v>
      </c>
      <c r="S187" s="185" t="e">
        <f t="shared" ca="1" si="145"/>
        <v>#VALUE!</v>
      </c>
      <c r="T187" s="185" t="e">
        <f t="shared" ca="1" si="145"/>
        <v>#VALUE!</v>
      </c>
      <c r="U187" s="185" t="e">
        <f t="shared" ca="1" si="145"/>
        <v>#VALUE!</v>
      </c>
      <c r="V187" s="185" t="e">
        <f t="shared" ca="1" si="145"/>
        <v>#VALUE!</v>
      </c>
      <c r="W187" s="185" t="e">
        <f t="shared" ca="1" si="145"/>
        <v>#VALUE!</v>
      </c>
      <c r="X187" s="185" t="e">
        <f t="shared" ca="1" si="145"/>
        <v>#VALUE!</v>
      </c>
      <c r="Y187" s="185" t="e">
        <f t="shared" ca="1" si="145"/>
        <v>#VALUE!</v>
      </c>
      <c r="Z187" s="185" t="e">
        <f t="shared" ca="1" si="145"/>
        <v>#VALUE!</v>
      </c>
      <c r="AA187" s="185" t="e">
        <f t="shared" ca="1" si="146"/>
        <v>#VALUE!</v>
      </c>
      <c r="AB187" s="185" t="e">
        <f t="shared" ca="1" si="146"/>
        <v>#VALUE!</v>
      </c>
      <c r="AC187" s="185" t="e">
        <f t="shared" ca="1" si="146"/>
        <v>#VALUE!</v>
      </c>
      <c r="AD187" s="185" t="e">
        <f t="shared" ca="1" si="146"/>
        <v>#VALUE!</v>
      </c>
      <c r="AE187" s="185" t="e">
        <f t="shared" ca="1" si="146"/>
        <v>#VALUE!</v>
      </c>
      <c r="AF187" s="185" t="e">
        <f t="shared" ca="1" si="146"/>
        <v>#VALUE!</v>
      </c>
      <c r="AG187" s="185" t="e">
        <f t="shared" ca="1" si="146"/>
        <v>#VALUE!</v>
      </c>
      <c r="AH187" s="185" t="e">
        <f t="shared" ca="1" si="146"/>
        <v>#VALUE!</v>
      </c>
      <c r="AI187" s="185" t="e">
        <f t="shared" ca="1" si="146"/>
        <v>#VALUE!</v>
      </c>
      <c r="AJ187" s="185" t="e">
        <f t="shared" ca="1" si="146"/>
        <v>#VALUE!</v>
      </c>
      <c r="AK187" s="185" t="e">
        <f t="shared" ca="1" si="146"/>
        <v>#VALUE!</v>
      </c>
      <c r="AL187" s="185" t="e">
        <f t="shared" ca="1" si="146"/>
        <v>#VALUE!</v>
      </c>
      <c r="AM187" s="185" t="e">
        <f t="shared" ca="1" si="146"/>
        <v>#VALUE!</v>
      </c>
      <c r="AN187" s="185" t="e">
        <f t="shared" ca="1" si="146"/>
        <v>#VALUE!</v>
      </c>
      <c r="AO187" s="185" t="e">
        <f t="shared" ca="1" si="146"/>
        <v>#VALUE!</v>
      </c>
      <c r="AP187" s="185" t="e">
        <f t="shared" ca="1" si="146"/>
        <v>#VALUE!</v>
      </c>
    </row>
    <row r="188" spans="1:42">
      <c r="A188" s="57" t="str">
        <f>'[4]TS BYDem'!A118</f>
        <v>*</v>
      </c>
      <c r="B188" s="185" t="s">
        <v>288</v>
      </c>
      <c r="C188" s="185" t="s">
        <v>137</v>
      </c>
      <c r="D188" s="186" t="str">
        <f>'[4]TS BYDem'!D118</f>
        <v>INMP</v>
      </c>
      <c r="E188" s="185" t="s">
        <v>137</v>
      </c>
      <c r="F188" s="185" t="s">
        <v>137</v>
      </c>
      <c r="G188" s="185" t="s">
        <v>137</v>
      </c>
      <c r="H188" s="185" t="s">
        <v>137</v>
      </c>
      <c r="I188" s="185">
        <v>0</v>
      </c>
      <c r="J188" s="185" t="str">
        <f>INDEX('[4]TS BYDem'!$J$10:$J$203,MATCH(D188,'[4]TS BYDem'!$D$10:$D$203,0))</f>
        <v/>
      </c>
      <c r="K188" s="185" t="e">
        <f t="shared" ca="1" si="145"/>
        <v>#VALUE!</v>
      </c>
      <c r="L188" s="185" t="e">
        <f t="shared" ca="1" si="145"/>
        <v>#VALUE!</v>
      </c>
      <c r="M188" s="185" t="e">
        <f t="shared" ca="1" si="145"/>
        <v>#VALUE!</v>
      </c>
      <c r="N188" s="185" t="e">
        <f t="shared" ca="1" si="145"/>
        <v>#VALUE!</v>
      </c>
      <c r="O188" s="185" t="e">
        <f t="shared" ca="1" si="145"/>
        <v>#VALUE!</v>
      </c>
      <c r="P188" s="185" t="e">
        <f t="shared" ca="1" si="145"/>
        <v>#VALUE!</v>
      </c>
      <c r="Q188" s="185" t="e">
        <f t="shared" ca="1" si="145"/>
        <v>#VALUE!</v>
      </c>
      <c r="R188" s="185" t="e">
        <f t="shared" ca="1" si="145"/>
        <v>#VALUE!</v>
      </c>
      <c r="S188" s="185" t="e">
        <f t="shared" ca="1" si="145"/>
        <v>#VALUE!</v>
      </c>
      <c r="T188" s="185" t="e">
        <f t="shared" ca="1" si="145"/>
        <v>#VALUE!</v>
      </c>
      <c r="U188" s="185" t="e">
        <f t="shared" ca="1" si="145"/>
        <v>#VALUE!</v>
      </c>
      <c r="V188" s="185" t="e">
        <f t="shared" ca="1" si="145"/>
        <v>#VALUE!</v>
      </c>
      <c r="W188" s="185" t="e">
        <f t="shared" ca="1" si="145"/>
        <v>#VALUE!</v>
      </c>
      <c r="X188" s="185" t="e">
        <f t="shared" ca="1" si="145"/>
        <v>#VALUE!</v>
      </c>
      <c r="Y188" s="185" t="e">
        <f t="shared" ca="1" si="145"/>
        <v>#VALUE!</v>
      </c>
      <c r="Z188" s="185" t="e">
        <f t="shared" ca="1" si="145"/>
        <v>#VALUE!</v>
      </c>
      <c r="AA188" s="185" t="e">
        <f t="shared" ca="1" si="146"/>
        <v>#VALUE!</v>
      </c>
      <c r="AB188" s="185" t="e">
        <f t="shared" ca="1" si="146"/>
        <v>#VALUE!</v>
      </c>
      <c r="AC188" s="185" t="e">
        <f t="shared" ca="1" si="146"/>
        <v>#VALUE!</v>
      </c>
      <c r="AD188" s="185" t="e">
        <f t="shared" ca="1" si="146"/>
        <v>#VALUE!</v>
      </c>
      <c r="AE188" s="185" t="e">
        <f t="shared" ca="1" si="146"/>
        <v>#VALUE!</v>
      </c>
      <c r="AF188" s="185" t="e">
        <f t="shared" ca="1" si="146"/>
        <v>#VALUE!</v>
      </c>
      <c r="AG188" s="185" t="e">
        <f t="shared" ca="1" si="146"/>
        <v>#VALUE!</v>
      </c>
      <c r="AH188" s="185" t="e">
        <f t="shared" ca="1" si="146"/>
        <v>#VALUE!</v>
      </c>
      <c r="AI188" s="185" t="e">
        <f t="shared" ca="1" si="146"/>
        <v>#VALUE!</v>
      </c>
      <c r="AJ188" s="185" t="e">
        <f t="shared" ca="1" si="146"/>
        <v>#VALUE!</v>
      </c>
      <c r="AK188" s="185" t="e">
        <f t="shared" ca="1" si="146"/>
        <v>#VALUE!</v>
      </c>
      <c r="AL188" s="185" t="e">
        <f t="shared" ca="1" si="146"/>
        <v>#VALUE!</v>
      </c>
      <c r="AM188" s="185" t="e">
        <f t="shared" ca="1" si="146"/>
        <v>#VALUE!</v>
      </c>
      <c r="AN188" s="185" t="e">
        <f t="shared" ca="1" si="146"/>
        <v>#VALUE!</v>
      </c>
      <c r="AO188" s="185" t="e">
        <f t="shared" ca="1" si="146"/>
        <v>#VALUE!</v>
      </c>
      <c r="AP188" s="185" t="e">
        <f t="shared" ca="1" si="146"/>
        <v>#VALUE!</v>
      </c>
    </row>
    <row r="189" spans="1:42">
      <c r="A189" s="57" t="str">
        <f>'[4]TS BYDem'!A119</f>
        <v>*</v>
      </c>
      <c r="B189" s="185" t="s">
        <v>288</v>
      </c>
      <c r="C189" s="185" t="s">
        <v>137</v>
      </c>
      <c r="D189" s="186" t="str">
        <f>'[4]TS BYDem'!D119</f>
        <v>INMF</v>
      </c>
      <c r="E189" s="185" t="s">
        <v>137</v>
      </c>
      <c r="F189" s="185" t="s">
        <v>137</v>
      </c>
      <c r="G189" s="185" t="s">
        <v>137</v>
      </c>
      <c r="H189" s="185" t="s">
        <v>137</v>
      </c>
      <c r="I189" s="185">
        <v>0</v>
      </c>
      <c r="J189" s="185" t="str">
        <f>INDEX('[4]TS BYDem'!$J$10:$J$203,MATCH(D189,'[4]TS BYDem'!$D$10:$D$203,0))</f>
        <v/>
      </c>
      <c r="K189" s="185" t="e">
        <f t="shared" ca="1" si="145"/>
        <v>#VALUE!</v>
      </c>
      <c r="L189" s="185" t="e">
        <f t="shared" ca="1" si="145"/>
        <v>#VALUE!</v>
      </c>
      <c r="M189" s="185" t="e">
        <f t="shared" ca="1" si="145"/>
        <v>#VALUE!</v>
      </c>
      <c r="N189" s="185" t="e">
        <f t="shared" ca="1" si="145"/>
        <v>#VALUE!</v>
      </c>
      <c r="O189" s="185" t="e">
        <f t="shared" ca="1" si="145"/>
        <v>#VALUE!</v>
      </c>
      <c r="P189" s="185" t="e">
        <f t="shared" ca="1" si="145"/>
        <v>#VALUE!</v>
      </c>
      <c r="Q189" s="185" t="e">
        <f t="shared" ca="1" si="145"/>
        <v>#VALUE!</v>
      </c>
      <c r="R189" s="185" t="e">
        <f t="shared" ca="1" si="145"/>
        <v>#VALUE!</v>
      </c>
      <c r="S189" s="185" t="e">
        <f t="shared" ca="1" si="145"/>
        <v>#VALUE!</v>
      </c>
      <c r="T189" s="185" t="e">
        <f t="shared" ca="1" si="145"/>
        <v>#VALUE!</v>
      </c>
      <c r="U189" s="185" t="e">
        <f t="shared" ca="1" si="145"/>
        <v>#VALUE!</v>
      </c>
      <c r="V189" s="185" t="e">
        <f t="shared" ca="1" si="145"/>
        <v>#VALUE!</v>
      </c>
      <c r="W189" s="185" t="e">
        <f t="shared" ca="1" si="145"/>
        <v>#VALUE!</v>
      </c>
      <c r="X189" s="185" t="e">
        <f t="shared" ca="1" si="145"/>
        <v>#VALUE!</v>
      </c>
      <c r="Y189" s="185" t="e">
        <f t="shared" ca="1" si="145"/>
        <v>#VALUE!</v>
      </c>
      <c r="Z189" s="185" t="e">
        <f t="shared" ca="1" si="145"/>
        <v>#VALUE!</v>
      </c>
      <c r="AA189" s="185" t="e">
        <f t="shared" ca="1" si="146"/>
        <v>#VALUE!</v>
      </c>
      <c r="AB189" s="185" t="e">
        <f t="shared" ca="1" si="146"/>
        <v>#VALUE!</v>
      </c>
      <c r="AC189" s="185" t="e">
        <f t="shared" ca="1" si="146"/>
        <v>#VALUE!</v>
      </c>
      <c r="AD189" s="185" t="e">
        <f t="shared" ca="1" si="146"/>
        <v>#VALUE!</v>
      </c>
      <c r="AE189" s="185" t="e">
        <f t="shared" ca="1" si="146"/>
        <v>#VALUE!</v>
      </c>
      <c r="AF189" s="185" t="e">
        <f t="shared" ca="1" si="146"/>
        <v>#VALUE!</v>
      </c>
      <c r="AG189" s="185" t="e">
        <f t="shared" ca="1" si="146"/>
        <v>#VALUE!</v>
      </c>
      <c r="AH189" s="185" t="e">
        <f t="shared" ca="1" si="146"/>
        <v>#VALUE!</v>
      </c>
      <c r="AI189" s="185" t="e">
        <f t="shared" ca="1" si="146"/>
        <v>#VALUE!</v>
      </c>
      <c r="AJ189" s="185" t="e">
        <f t="shared" ca="1" si="146"/>
        <v>#VALUE!</v>
      </c>
      <c r="AK189" s="185" t="e">
        <f t="shared" ca="1" si="146"/>
        <v>#VALUE!</v>
      </c>
      <c r="AL189" s="185" t="e">
        <f t="shared" ca="1" si="146"/>
        <v>#VALUE!</v>
      </c>
      <c r="AM189" s="185" t="e">
        <f t="shared" ca="1" si="146"/>
        <v>#VALUE!</v>
      </c>
      <c r="AN189" s="185" t="e">
        <f t="shared" ca="1" si="146"/>
        <v>#VALUE!</v>
      </c>
      <c r="AO189" s="185" t="e">
        <f t="shared" ca="1" si="146"/>
        <v>#VALUE!</v>
      </c>
      <c r="AP189" s="185" t="e">
        <f t="shared" ca="1" si="146"/>
        <v>#VALUE!</v>
      </c>
    </row>
    <row r="190" spans="1:42">
      <c r="A190" s="57" t="str">
        <f>'[4]TS BYDem'!A120</f>
        <v>*</v>
      </c>
      <c r="B190" s="185" t="s">
        <v>288</v>
      </c>
      <c r="C190" s="185" t="s">
        <v>137</v>
      </c>
      <c r="D190" s="186" t="str">
        <f>'[4]TS BYDem'!D120</f>
        <v>INMO</v>
      </c>
      <c r="E190" s="185" t="s">
        <v>137</v>
      </c>
      <c r="F190" s="185" t="s">
        <v>137</v>
      </c>
      <c r="G190" s="185" t="s">
        <v>137</v>
      </c>
      <c r="H190" s="185" t="s">
        <v>137</v>
      </c>
      <c r="I190" s="185">
        <v>0</v>
      </c>
      <c r="J190" s="185" t="str">
        <f>INDEX('[4]TS BYDem'!$J$10:$J$203,MATCH(D190,'[4]TS BYDem'!$D$10:$D$203,0))</f>
        <v/>
      </c>
      <c r="K190" s="185" t="e">
        <f t="shared" ca="1" si="145"/>
        <v>#VALUE!</v>
      </c>
      <c r="L190" s="185" t="e">
        <f t="shared" ca="1" si="145"/>
        <v>#VALUE!</v>
      </c>
      <c r="M190" s="185" t="e">
        <f t="shared" ca="1" si="145"/>
        <v>#VALUE!</v>
      </c>
      <c r="N190" s="185" t="e">
        <f t="shared" ca="1" si="145"/>
        <v>#VALUE!</v>
      </c>
      <c r="O190" s="185" t="e">
        <f t="shared" ca="1" si="145"/>
        <v>#VALUE!</v>
      </c>
      <c r="P190" s="185" t="e">
        <f t="shared" ca="1" si="145"/>
        <v>#VALUE!</v>
      </c>
      <c r="Q190" s="185" t="e">
        <f t="shared" ca="1" si="145"/>
        <v>#VALUE!</v>
      </c>
      <c r="R190" s="185" t="e">
        <f t="shared" ca="1" si="145"/>
        <v>#VALUE!</v>
      </c>
      <c r="S190" s="185" t="e">
        <f t="shared" ca="1" si="145"/>
        <v>#VALUE!</v>
      </c>
      <c r="T190" s="185" t="e">
        <f t="shared" ca="1" si="145"/>
        <v>#VALUE!</v>
      </c>
      <c r="U190" s="185" t="e">
        <f t="shared" ca="1" si="145"/>
        <v>#VALUE!</v>
      </c>
      <c r="V190" s="185" t="e">
        <f t="shared" ca="1" si="145"/>
        <v>#VALUE!</v>
      </c>
      <c r="W190" s="185" t="e">
        <f t="shared" ca="1" si="145"/>
        <v>#VALUE!</v>
      </c>
      <c r="X190" s="185" t="e">
        <f t="shared" ca="1" si="145"/>
        <v>#VALUE!</v>
      </c>
      <c r="Y190" s="185" t="e">
        <f t="shared" ca="1" si="145"/>
        <v>#VALUE!</v>
      </c>
      <c r="Z190" s="185" t="e">
        <f t="shared" ca="1" si="145"/>
        <v>#VALUE!</v>
      </c>
      <c r="AA190" s="185" t="e">
        <f t="shared" ca="1" si="146"/>
        <v>#VALUE!</v>
      </c>
      <c r="AB190" s="185" t="e">
        <f t="shared" ca="1" si="146"/>
        <v>#VALUE!</v>
      </c>
      <c r="AC190" s="185" t="e">
        <f t="shared" ca="1" si="146"/>
        <v>#VALUE!</v>
      </c>
      <c r="AD190" s="185" t="e">
        <f t="shared" ca="1" si="146"/>
        <v>#VALUE!</v>
      </c>
      <c r="AE190" s="185" t="e">
        <f t="shared" ca="1" si="146"/>
        <v>#VALUE!</v>
      </c>
      <c r="AF190" s="185" t="e">
        <f t="shared" ca="1" si="146"/>
        <v>#VALUE!</v>
      </c>
      <c r="AG190" s="185" t="e">
        <f t="shared" ca="1" si="146"/>
        <v>#VALUE!</v>
      </c>
      <c r="AH190" s="185" t="e">
        <f t="shared" ca="1" si="146"/>
        <v>#VALUE!</v>
      </c>
      <c r="AI190" s="185" t="e">
        <f t="shared" ca="1" si="146"/>
        <v>#VALUE!</v>
      </c>
      <c r="AJ190" s="185" t="e">
        <f t="shared" ca="1" si="146"/>
        <v>#VALUE!</v>
      </c>
      <c r="AK190" s="185" t="e">
        <f t="shared" ca="1" si="146"/>
        <v>#VALUE!</v>
      </c>
      <c r="AL190" s="185" t="e">
        <f t="shared" ca="1" si="146"/>
        <v>#VALUE!</v>
      </c>
      <c r="AM190" s="185" t="e">
        <f t="shared" ca="1" si="146"/>
        <v>#VALUE!</v>
      </c>
      <c r="AN190" s="185" t="e">
        <f t="shared" ca="1" si="146"/>
        <v>#VALUE!</v>
      </c>
      <c r="AO190" s="185" t="e">
        <f t="shared" ca="1" si="146"/>
        <v>#VALUE!</v>
      </c>
      <c r="AP190" s="185" t="e">
        <f t="shared" ca="1" si="146"/>
        <v>#VALUE!</v>
      </c>
    </row>
    <row r="191" spans="1:42">
      <c r="A191" s="57" t="str">
        <f>'[4]TS BYDem'!A121</f>
        <v>*</v>
      </c>
      <c r="B191" s="185" t="s">
        <v>288</v>
      </c>
      <c r="C191" s="185" t="s">
        <v>137</v>
      </c>
      <c r="D191" s="186" t="str">
        <f>'[4]TS BYDem'!D121</f>
        <v>INME</v>
      </c>
      <c r="E191" s="185" t="s">
        <v>137</v>
      </c>
      <c r="F191" s="185" t="s">
        <v>137</v>
      </c>
      <c r="G191" s="185" t="s">
        <v>137</v>
      </c>
      <c r="H191" s="185" t="s">
        <v>137</v>
      </c>
      <c r="I191" s="185">
        <v>0</v>
      </c>
      <c r="J191" s="185" t="str">
        <f>INDEX('[4]TS BYDem'!$J$10:$J$203,MATCH(D191,'[4]TS BYDem'!$D$10:$D$203,0))</f>
        <v/>
      </c>
      <c r="K191" s="185" t="e">
        <f t="shared" ca="1" si="145"/>
        <v>#VALUE!</v>
      </c>
      <c r="L191" s="185" t="e">
        <f t="shared" ca="1" si="145"/>
        <v>#VALUE!</v>
      </c>
      <c r="M191" s="185" t="e">
        <f t="shared" ca="1" si="145"/>
        <v>#VALUE!</v>
      </c>
      <c r="N191" s="185" t="e">
        <f t="shared" ca="1" si="145"/>
        <v>#VALUE!</v>
      </c>
      <c r="O191" s="185" t="e">
        <f t="shared" ca="1" si="145"/>
        <v>#VALUE!</v>
      </c>
      <c r="P191" s="185" t="e">
        <f t="shared" ca="1" si="145"/>
        <v>#VALUE!</v>
      </c>
      <c r="Q191" s="185" t="e">
        <f t="shared" ca="1" si="145"/>
        <v>#VALUE!</v>
      </c>
      <c r="R191" s="185" t="e">
        <f t="shared" ca="1" si="145"/>
        <v>#VALUE!</v>
      </c>
      <c r="S191" s="185" t="e">
        <f t="shared" ca="1" si="145"/>
        <v>#VALUE!</v>
      </c>
      <c r="T191" s="185" t="e">
        <f t="shared" ca="1" si="145"/>
        <v>#VALUE!</v>
      </c>
      <c r="U191" s="185" t="e">
        <f t="shared" ca="1" si="145"/>
        <v>#VALUE!</v>
      </c>
      <c r="V191" s="185" t="e">
        <f t="shared" ca="1" si="145"/>
        <v>#VALUE!</v>
      </c>
      <c r="W191" s="185" t="e">
        <f t="shared" ca="1" si="145"/>
        <v>#VALUE!</v>
      </c>
      <c r="X191" s="185" t="e">
        <f t="shared" ca="1" si="145"/>
        <v>#VALUE!</v>
      </c>
      <c r="Y191" s="185" t="e">
        <f t="shared" ca="1" si="145"/>
        <v>#VALUE!</v>
      </c>
      <c r="Z191" s="185" t="e">
        <f t="shared" ca="1" si="145"/>
        <v>#VALUE!</v>
      </c>
      <c r="AA191" s="185" t="e">
        <f t="shared" ca="1" si="146"/>
        <v>#VALUE!</v>
      </c>
      <c r="AB191" s="185" t="e">
        <f t="shared" ca="1" si="146"/>
        <v>#VALUE!</v>
      </c>
      <c r="AC191" s="185" t="e">
        <f t="shared" ca="1" si="146"/>
        <v>#VALUE!</v>
      </c>
      <c r="AD191" s="185" t="e">
        <f t="shared" ca="1" si="146"/>
        <v>#VALUE!</v>
      </c>
      <c r="AE191" s="185" t="e">
        <f t="shared" ca="1" si="146"/>
        <v>#VALUE!</v>
      </c>
      <c r="AF191" s="185" t="e">
        <f t="shared" ca="1" si="146"/>
        <v>#VALUE!</v>
      </c>
      <c r="AG191" s="185" t="e">
        <f t="shared" ca="1" si="146"/>
        <v>#VALUE!</v>
      </c>
      <c r="AH191" s="185" t="e">
        <f t="shared" ca="1" si="146"/>
        <v>#VALUE!</v>
      </c>
      <c r="AI191" s="185" t="e">
        <f t="shared" ca="1" si="146"/>
        <v>#VALUE!</v>
      </c>
      <c r="AJ191" s="185" t="e">
        <f t="shared" ca="1" si="146"/>
        <v>#VALUE!</v>
      </c>
      <c r="AK191" s="185" t="e">
        <f t="shared" ca="1" si="146"/>
        <v>#VALUE!</v>
      </c>
      <c r="AL191" s="185" t="e">
        <f t="shared" ca="1" si="146"/>
        <v>#VALUE!</v>
      </c>
      <c r="AM191" s="185" t="e">
        <f t="shared" ca="1" si="146"/>
        <v>#VALUE!</v>
      </c>
      <c r="AN191" s="185" t="e">
        <f t="shared" ca="1" si="146"/>
        <v>#VALUE!</v>
      </c>
      <c r="AO191" s="185" t="e">
        <f t="shared" ca="1" si="146"/>
        <v>#VALUE!</v>
      </c>
      <c r="AP191" s="185" t="e">
        <f t="shared" ca="1" si="146"/>
        <v>#VALUE!</v>
      </c>
    </row>
    <row r="192" spans="1:42">
      <c r="A192" s="57" t="str">
        <f>'[4]TS BYDem'!A122</f>
        <v>*</v>
      </c>
      <c r="B192" s="185" t="s">
        <v>288</v>
      </c>
      <c r="C192" s="185" t="s">
        <v>137</v>
      </c>
      <c r="D192" s="186" t="str">
        <f>'[4]TS BYDem'!D122</f>
        <v xml:space="preserve"> </v>
      </c>
      <c r="E192" s="185" t="s">
        <v>137</v>
      </c>
      <c r="F192" s="185" t="s">
        <v>137</v>
      </c>
      <c r="G192" s="185" t="s">
        <v>137</v>
      </c>
      <c r="H192" s="185" t="s">
        <v>137</v>
      </c>
      <c r="I192" s="185">
        <v>0</v>
      </c>
      <c r="J192" s="185" t="str">
        <f>INDEX('[4]TS BYDem'!$J$10:$J$203,MATCH(D192,'[4]TS BYDem'!$D$10:$D$203,0))</f>
        <v/>
      </c>
      <c r="K192" s="185" t="e">
        <f t="shared" ca="1" si="145"/>
        <v>#VALUE!</v>
      </c>
      <c r="L192" s="185" t="e">
        <f t="shared" ca="1" si="145"/>
        <v>#VALUE!</v>
      </c>
      <c r="M192" s="185" t="e">
        <f t="shared" ca="1" si="145"/>
        <v>#VALUE!</v>
      </c>
      <c r="N192" s="185" t="e">
        <f t="shared" ca="1" si="145"/>
        <v>#VALUE!</v>
      </c>
      <c r="O192" s="185" t="e">
        <f t="shared" ca="1" si="145"/>
        <v>#VALUE!</v>
      </c>
      <c r="P192" s="185" t="e">
        <f t="shared" ca="1" si="145"/>
        <v>#VALUE!</v>
      </c>
      <c r="Q192" s="185" t="e">
        <f t="shared" ca="1" si="145"/>
        <v>#VALUE!</v>
      </c>
      <c r="R192" s="185" t="e">
        <f t="shared" ca="1" si="145"/>
        <v>#VALUE!</v>
      </c>
      <c r="S192" s="185" t="e">
        <f t="shared" ca="1" si="145"/>
        <v>#VALUE!</v>
      </c>
      <c r="T192" s="185" t="e">
        <f t="shared" ca="1" si="145"/>
        <v>#VALUE!</v>
      </c>
      <c r="U192" s="185" t="e">
        <f t="shared" ca="1" si="145"/>
        <v>#VALUE!</v>
      </c>
      <c r="V192" s="185" t="e">
        <f t="shared" ca="1" si="145"/>
        <v>#VALUE!</v>
      </c>
      <c r="W192" s="185" t="e">
        <f t="shared" ca="1" si="145"/>
        <v>#VALUE!</v>
      </c>
      <c r="X192" s="185" t="e">
        <f t="shared" ca="1" si="145"/>
        <v>#VALUE!</v>
      </c>
      <c r="Y192" s="185" t="e">
        <f t="shared" ca="1" si="145"/>
        <v>#VALUE!</v>
      </c>
      <c r="Z192" s="185" t="e">
        <f t="shared" ca="1" si="145"/>
        <v>#VALUE!</v>
      </c>
      <c r="AA192" s="185" t="e">
        <f t="shared" ca="1" si="146"/>
        <v>#VALUE!</v>
      </c>
      <c r="AB192" s="185" t="e">
        <f t="shared" ca="1" si="146"/>
        <v>#VALUE!</v>
      </c>
      <c r="AC192" s="185" t="e">
        <f t="shared" ca="1" si="146"/>
        <v>#VALUE!</v>
      </c>
      <c r="AD192" s="185" t="e">
        <f t="shared" ca="1" si="146"/>
        <v>#VALUE!</v>
      </c>
      <c r="AE192" s="185" t="e">
        <f t="shared" ca="1" si="146"/>
        <v>#VALUE!</v>
      </c>
      <c r="AF192" s="185" t="e">
        <f t="shared" ca="1" si="146"/>
        <v>#VALUE!</v>
      </c>
      <c r="AG192" s="185" t="e">
        <f t="shared" ca="1" si="146"/>
        <v>#VALUE!</v>
      </c>
      <c r="AH192" s="185" t="e">
        <f t="shared" ca="1" si="146"/>
        <v>#VALUE!</v>
      </c>
      <c r="AI192" s="185" t="e">
        <f t="shared" ca="1" si="146"/>
        <v>#VALUE!</v>
      </c>
      <c r="AJ192" s="185" t="e">
        <f t="shared" ca="1" si="146"/>
        <v>#VALUE!</v>
      </c>
      <c r="AK192" s="185" t="e">
        <f t="shared" ca="1" si="146"/>
        <v>#VALUE!</v>
      </c>
      <c r="AL192" s="185" t="e">
        <f t="shared" ca="1" si="146"/>
        <v>#VALUE!</v>
      </c>
      <c r="AM192" s="185" t="e">
        <f t="shared" ca="1" si="146"/>
        <v>#VALUE!</v>
      </c>
      <c r="AN192" s="185" t="e">
        <f t="shared" ca="1" si="146"/>
        <v>#VALUE!</v>
      </c>
      <c r="AO192" s="185" t="e">
        <f t="shared" ca="1" si="146"/>
        <v>#VALUE!</v>
      </c>
      <c r="AP192" s="185" t="e">
        <f t="shared" ca="1" si="146"/>
        <v>#VALUE!</v>
      </c>
    </row>
    <row r="193" spans="1:42">
      <c r="A193" s="57" t="str">
        <f>'[4]TS BYDem'!A123</f>
        <v>*</v>
      </c>
      <c r="B193" s="185" t="s">
        <v>288</v>
      </c>
      <c r="C193" s="185" t="s">
        <v>137</v>
      </c>
      <c r="D193" s="186" t="str">
        <f>'[4]TS BYDem'!D123</f>
        <v>INMS</v>
      </c>
      <c r="E193" s="185" t="s">
        <v>137</v>
      </c>
      <c r="F193" s="185" t="s">
        <v>137</v>
      </c>
      <c r="G193" s="185" t="s">
        <v>137</v>
      </c>
      <c r="H193" s="185" t="s">
        <v>137</v>
      </c>
      <c r="I193" s="185">
        <v>0</v>
      </c>
      <c r="J193" s="185" t="str">
        <f>INDEX('[4]TS BYDem'!$J$10:$J$203,MATCH(D193,'[4]TS BYDem'!$D$10:$D$203,0))</f>
        <v/>
      </c>
      <c r="K193" s="185" t="e">
        <f t="shared" ca="1" si="145"/>
        <v>#VALUE!</v>
      </c>
      <c r="L193" s="185" t="e">
        <f t="shared" ca="1" si="145"/>
        <v>#VALUE!</v>
      </c>
      <c r="M193" s="185" t="e">
        <f t="shared" ca="1" si="145"/>
        <v>#VALUE!</v>
      </c>
      <c r="N193" s="185" t="e">
        <f t="shared" ca="1" si="145"/>
        <v>#VALUE!</v>
      </c>
      <c r="O193" s="185" t="e">
        <f t="shared" ca="1" si="145"/>
        <v>#VALUE!</v>
      </c>
      <c r="P193" s="185" t="e">
        <f t="shared" ca="1" si="145"/>
        <v>#VALUE!</v>
      </c>
      <c r="Q193" s="185" t="e">
        <f t="shared" ca="1" si="145"/>
        <v>#VALUE!</v>
      </c>
      <c r="R193" s="185" t="e">
        <f t="shared" ca="1" si="145"/>
        <v>#VALUE!</v>
      </c>
      <c r="S193" s="185" t="e">
        <f t="shared" ca="1" si="145"/>
        <v>#VALUE!</v>
      </c>
      <c r="T193" s="185" t="e">
        <f t="shared" ca="1" si="145"/>
        <v>#VALUE!</v>
      </c>
      <c r="U193" s="185" t="e">
        <f t="shared" ca="1" si="145"/>
        <v>#VALUE!</v>
      </c>
      <c r="V193" s="185" t="e">
        <f t="shared" ca="1" si="145"/>
        <v>#VALUE!</v>
      </c>
      <c r="W193" s="185" t="e">
        <f t="shared" ca="1" si="145"/>
        <v>#VALUE!</v>
      </c>
      <c r="X193" s="185" t="e">
        <f t="shared" ca="1" si="145"/>
        <v>#VALUE!</v>
      </c>
      <c r="Y193" s="185" t="e">
        <f t="shared" ca="1" si="145"/>
        <v>#VALUE!</v>
      </c>
      <c r="Z193" s="185" t="e">
        <f t="shared" ca="1" si="145"/>
        <v>#VALUE!</v>
      </c>
      <c r="AA193" s="185" t="e">
        <f t="shared" ca="1" si="146"/>
        <v>#VALUE!</v>
      </c>
      <c r="AB193" s="185" t="e">
        <f t="shared" ca="1" si="146"/>
        <v>#VALUE!</v>
      </c>
      <c r="AC193" s="185" t="e">
        <f t="shared" ca="1" si="146"/>
        <v>#VALUE!</v>
      </c>
      <c r="AD193" s="185" t="e">
        <f t="shared" ca="1" si="146"/>
        <v>#VALUE!</v>
      </c>
      <c r="AE193" s="185" t="e">
        <f t="shared" ca="1" si="146"/>
        <v>#VALUE!</v>
      </c>
      <c r="AF193" s="185" t="e">
        <f t="shared" ca="1" si="146"/>
        <v>#VALUE!</v>
      </c>
      <c r="AG193" s="185" t="e">
        <f t="shared" ca="1" si="146"/>
        <v>#VALUE!</v>
      </c>
      <c r="AH193" s="185" t="e">
        <f t="shared" ca="1" si="146"/>
        <v>#VALUE!</v>
      </c>
      <c r="AI193" s="185" t="e">
        <f t="shared" ca="1" si="146"/>
        <v>#VALUE!</v>
      </c>
      <c r="AJ193" s="185" t="e">
        <f t="shared" ca="1" si="146"/>
        <v>#VALUE!</v>
      </c>
      <c r="AK193" s="185" t="e">
        <f t="shared" ca="1" si="146"/>
        <v>#VALUE!</v>
      </c>
      <c r="AL193" s="185" t="e">
        <f t="shared" ca="1" si="146"/>
        <v>#VALUE!</v>
      </c>
      <c r="AM193" s="185" t="e">
        <f t="shared" ca="1" si="146"/>
        <v>#VALUE!</v>
      </c>
      <c r="AN193" s="185" t="e">
        <f t="shared" ca="1" si="146"/>
        <v>#VALUE!</v>
      </c>
      <c r="AO193" s="185" t="e">
        <f t="shared" ca="1" si="146"/>
        <v>#VALUE!</v>
      </c>
      <c r="AP193" s="185" t="e">
        <f t="shared" ca="1" si="146"/>
        <v>#VALUE!</v>
      </c>
    </row>
    <row r="194" spans="1:42">
      <c r="A194" s="57" t="str">
        <f>'[4]TS BYDem'!A124</f>
        <v>*</v>
      </c>
      <c r="B194" s="185" t="s">
        <v>288</v>
      </c>
      <c r="C194" s="185" t="s">
        <v>137</v>
      </c>
      <c r="D194" s="186" t="str">
        <f>'[4]TS BYDem'!D124</f>
        <v>INMS</v>
      </c>
      <c r="E194" s="185" t="s">
        <v>137</v>
      </c>
      <c r="F194" s="185" t="s">
        <v>137</v>
      </c>
      <c r="G194" s="185" t="s">
        <v>137</v>
      </c>
      <c r="H194" s="185" t="s">
        <v>137</v>
      </c>
      <c r="I194" s="185">
        <v>0</v>
      </c>
      <c r="J194" s="185" t="str">
        <f>INDEX('[4]TS BYDem'!$J$10:$J$203,MATCH(D194,'[4]TS BYDem'!$D$10:$D$203,0))</f>
        <v/>
      </c>
      <c r="K194" s="185" t="e">
        <f t="shared" ca="1" si="145"/>
        <v>#VALUE!</v>
      </c>
      <c r="L194" s="185" t="e">
        <f t="shared" ca="1" si="145"/>
        <v>#VALUE!</v>
      </c>
      <c r="M194" s="185" t="e">
        <f t="shared" ca="1" si="145"/>
        <v>#VALUE!</v>
      </c>
      <c r="N194" s="185" t="e">
        <f t="shared" ca="1" si="145"/>
        <v>#VALUE!</v>
      </c>
      <c r="O194" s="185" t="e">
        <f t="shared" ca="1" si="145"/>
        <v>#VALUE!</v>
      </c>
      <c r="P194" s="185" t="e">
        <f t="shared" ca="1" si="145"/>
        <v>#VALUE!</v>
      </c>
      <c r="Q194" s="185" t="e">
        <f t="shared" ca="1" si="145"/>
        <v>#VALUE!</v>
      </c>
      <c r="R194" s="185" t="e">
        <f t="shared" ca="1" si="145"/>
        <v>#VALUE!</v>
      </c>
      <c r="S194" s="185" t="e">
        <f t="shared" ca="1" si="145"/>
        <v>#VALUE!</v>
      </c>
      <c r="T194" s="185" t="e">
        <f t="shared" ca="1" si="145"/>
        <v>#VALUE!</v>
      </c>
      <c r="U194" s="185" t="e">
        <f t="shared" ca="1" si="145"/>
        <v>#VALUE!</v>
      </c>
      <c r="V194" s="185" t="e">
        <f t="shared" ca="1" si="145"/>
        <v>#VALUE!</v>
      </c>
      <c r="W194" s="185" t="e">
        <f t="shared" ca="1" si="145"/>
        <v>#VALUE!</v>
      </c>
      <c r="X194" s="185" t="e">
        <f t="shared" ca="1" si="145"/>
        <v>#VALUE!</v>
      </c>
      <c r="Y194" s="185" t="e">
        <f t="shared" ca="1" si="145"/>
        <v>#VALUE!</v>
      </c>
      <c r="Z194" s="185" t="e">
        <f t="shared" ca="1" si="145"/>
        <v>#VALUE!</v>
      </c>
      <c r="AA194" s="185" t="e">
        <f t="shared" ca="1" si="146"/>
        <v>#VALUE!</v>
      </c>
      <c r="AB194" s="185" t="e">
        <f t="shared" ca="1" si="146"/>
        <v>#VALUE!</v>
      </c>
      <c r="AC194" s="185" t="e">
        <f t="shared" ca="1" si="146"/>
        <v>#VALUE!</v>
      </c>
      <c r="AD194" s="185" t="e">
        <f t="shared" ca="1" si="146"/>
        <v>#VALUE!</v>
      </c>
      <c r="AE194" s="185" t="e">
        <f t="shared" ca="1" si="146"/>
        <v>#VALUE!</v>
      </c>
      <c r="AF194" s="185" t="e">
        <f t="shared" ca="1" si="146"/>
        <v>#VALUE!</v>
      </c>
      <c r="AG194" s="185" t="e">
        <f t="shared" ca="1" si="146"/>
        <v>#VALUE!</v>
      </c>
      <c r="AH194" s="185" t="e">
        <f t="shared" ca="1" si="146"/>
        <v>#VALUE!</v>
      </c>
      <c r="AI194" s="185" t="e">
        <f t="shared" ca="1" si="146"/>
        <v>#VALUE!</v>
      </c>
      <c r="AJ194" s="185" t="e">
        <f t="shared" ca="1" si="146"/>
        <v>#VALUE!</v>
      </c>
      <c r="AK194" s="185" t="e">
        <f t="shared" ca="1" si="146"/>
        <v>#VALUE!</v>
      </c>
      <c r="AL194" s="185" t="e">
        <f t="shared" ca="1" si="146"/>
        <v>#VALUE!</v>
      </c>
      <c r="AM194" s="185" t="e">
        <f t="shared" ca="1" si="146"/>
        <v>#VALUE!</v>
      </c>
      <c r="AN194" s="185" t="e">
        <f t="shared" ca="1" si="146"/>
        <v>#VALUE!</v>
      </c>
      <c r="AO194" s="185" t="e">
        <f t="shared" ca="1" si="146"/>
        <v>#VALUE!</v>
      </c>
      <c r="AP194" s="185" t="e">
        <f t="shared" ca="1" si="146"/>
        <v>#VALUE!</v>
      </c>
    </row>
    <row r="195" spans="1:42">
      <c r="A195" s="57" t="str">
        <f>'[4]TS BYDem'!A125</f>
        <v>*</v>
      </c>
      <c r="B195" s="185" t="s">
        <v>288</v>
      </c>
      <c r="C195" s="185" t="s">
        <v>137</v>
      </c>
      <c r="D195" s="186" t="str">
        <f>'[4]TS BYDem'!D125</f>
        <v>INMS</v>
      </c>
      <c r="E195" s="185" t="s">
        <v>137</v>
      </c>
      <c r="F195" s="185" t="s">
        <v>137</v>
      </c>
      <c r="G195" s="185" t="s">
        <v>137</v>
      </c>
      <c r="H195" s="185" t="s">
        <v>137</v>
      </c>
      <c r="I195" s="185">
        <v>0</v>
      </c>
      <c r="J195" s="185" t="str">
        <f>INDEX('[4]TS BYDem'!$J$10:$J$203,MATCH(D195,'[4]TS BYDem'!$D$10:$D$203,0))</f>
        <v/>
      </c>
      <c r="K195" s="185" t="e">
        <f t="shared" ca="1" si="145"/>
        <v>#VALUE!</v>
      </c>
      <c r="L195" s="185" t="e">
        <f t="shared" ca="1" si="145"/>
        <v>#VALUE!</v>
      </c>
      <c r="M195" s="185" t="e">
        <f t="shared" ca="1" si="145"/>
        <v>#VALUE!</v>
      </c>
      <c r="N195" s="185" t="e">
        <f t="shared" ca="1" si="145"/>
        <v>#VALUE!</v>
      </c>
      <c r="O195" s="185" t="e">
        <f t="shared" ca="1" si="145"/>
        <v>#VALUE!</v>
      </c>
      <c r="P195" s="185" t="e">
        <f t="shared" ca="1" si="145"/>
        <v>#VALUE!</v>
      </c>
      <c r="Q195" s="185" t="e">
        <f t="shared" ca="1" si="145"/>
        <v>#VALUE!</v>
      </c>
      <c r="R195" s="185" t="e">
        <f t="shared" ca="1" si="145"/>
        <v>#VALUE!</v>
      </c>
      <c r="S195" s="185" t="e">
        <f t="shared" ca="1" si="145"/>
        <v>#VALUE!</v>
      </c>
      <c r="T195" s="185" t="e">
        <f t="shared" ca="1" si="145"/>
        <v>#VALUE!</v>
      </c>
      <c r="U195" s="185" t="e">
        <f t="shared" ca="1" si="145"/>
        <v>#VALUE!</v>
      </c>
      <c r="V195" s="185" t="e">
        <f t="shared" ca="1" si="145"/>
        <v>#VALUE!</v>
      </c>
      <c r="W195" s="185" t="e">
        <f t="shared" ca="1" si="145"/>
        <v>#VALUE!</v>
      </c>
      <c r="X195" s="185" t="e">
        <f t="shared" ca="1" si="145"/>
        <v>#VALUE!</v>
      </c>
      <c r="Y195" s="185" t="e">
        <f t="shared" ca="1" si="145"/>
        <v>#VALUE!</v>
      </c>
      <c r="Z195" s="185" t="e">
        <f t="shared" ca="1" si="145"/>
        <v>#VALUE!</v>
      </c>
      <c r="AA195" s="185" t="e">
        <f t="shared" ca="1" si="146"/>
        <v>#VALUE!</v>
      </c>
      <c r="AB195" s="185" t="e">
        <f t="shared" ca="1" si="146"/>
        <v>#VALUE!</v>
      </c>
      <c r="AC195" s="185" t="e">
        <f t="shared" ca="1" si="146"/>
        <v>#VALUE!</v>
      </c>
      <c r="AD195" s="185" t="e">
        <f t="shared" ca="1" si="146"/>
        <v>#VALUE!</v>
      </c>
      <c r="AE195" s="185" t="e">
        <f t="shared" ca="1" si="146"/>
        <v>#VALUE!</v>
      </c>
      <c r="AF195" s="185" t="e">
        <f t="shared" ca="1" si="146"/>
        <v>#VALUE!</v>
      </c>
      <c r="AG195" s="185" t="e">
        <f t="shared" ca="1" si="146"/>
        <v>#VALUE!</v>
      </c>
      <c r="AH195" s="185" t="e">
        <f t="shared" ca="1" si="146"/>
        <v>#VALUE!</v>
      </c>
      <c r="AI195" s="185" t="e">
        <f t="shared" ca="1" si="146"/>
        <v>#VALUE!</v>
      </c>
      <c r="AJ195" s="185" t="e">
        <f t="shared" ca="1" si="146"/>
        <v>#VALUE!</v>
      </c>
      <c r="AK195" s="185" t="e">
        <f t="shared" ca="1" si="146"/>
        <v>#VALUE!</v>
      </c>
      <c r="AL195" s="185" t="e">
        <f t="shared" ca="1" si="146"/>
        <v>#VALUE!</v>
      </c>
      <c r="AM195" s="185" t="e">
        <f t="shared" ca="1" si="146"/>
        <v>#VALUE!</v>
      </c>
      <c r="AN195" s="185" t="e">
        <f t="shared" ca="1" si="146"/>
        <v>#VALUE!</v>
      </c>
      <c r="AO195" s="185" t="e">
        <f t="shared" ca="1" si="146"/>
        <v>#VALUE!</v>
      </c>
      <c r="AP195" s="185" t="e">
        <f t="shared" ca="1" si="146"/>
        <v>#VALUE!</v>
      </c>
    </row>
    <row r="196" spans="1:42">
      <c r="A196" s="57" t="str">
        <f>'[4]TS BYDem'!A126</f>
        <v>*</v>
      </c>
      <c r="B196" s="185" t="s">
        <v>288</v>
      </c>
      <c r="C196" s="185" t="s">
        <v>137</v>
      </c>
      <c r="D196" s="186" t="str">
        <f>'[4]TS BYDem'!D126</f>
        <v>INMS</v>
      </c>
      <c r="E196" s="185" t="s">
        <v>137</v>
      </c>
      <c r="F196" s="185" t="s">
        <v>137</v>
      </c>
      <c r="G196" s="185" t="s">
        <v>137</v>
      </c>
      <c r="H196" s="185" t="s">
        <v>137</v>
      </c>
      <c r="I196" s="185">
        <v>0</v>
      </c>
      <c r="J196" s="185" t="str">
        <f>INDEX('[4]TS BYDem'!$J$10:$J$203,MATCH(D196,'[4]TS BYDem'!$D$10:$D$203,0))</f>
        <v/>
      </c>
      <c r="K196" s="185" t="e">
        <f t="shared" ca="1" si="145"/>
        <v>#VALUE!</v>
      </c>
      <c r="L196" s="185" t="e">
        <f t="shared" ca="1" si="145"/>
        <v>#VALUE!</v>
      </c>
      <c r="M196" s="185" t="e">
        <f t="shared" ca="1" si="145"/>
        <v>#VALUE!</v>
      </c>
      <c r="N196" s="185" t="e">
        <f t="shared" ca="1" si="145"/>
        <v>#VALUE!</v>
      </c>
      <c r="O196" s="185" t="e">
        <f t="shared" ca="1" si="145"/>
        <v>#VALUE!</v>
      </c>
      <c r="P196" s="185" t="e">
        <f t="shared" ca="1" si="145"/>
        <v>#VALUE!</v>
      </c>
      <c r="Q196" s="185" t="e">
        <f t="shared" ca="1" si="145"/>
        <v>#VALUE!</v>
      </c>
      <c r="R196" s="185" t="e">
        <f t="shared" ca="1" si="145"/>
        <v>#VALUE!</v>
      </c>
      <c r="S196" s="185" t="e">
        <f t="shared" ca="1" si="145"/>
        <v>#VALUE!</v>
      </c>
      <c r="T196" s="185" t="e">
        <f t="shared" ca="1" si="145"/>
        <v>#VALUE!</v>
      </c>
      <c r="U196" s="185" t="e">
        <f t="shared" ca="1" si="145"/>
        <v>#VALUE!</v>
      </c>
      <c r="V196" s="185" t="e">
        <f t="shared" ca="1" si="145"/>
        <v>#VALUE!</v>
      </c>
      <c r="W196" s="185" t="e">
        <f t="shared" ca="1" si="145"/>
        <v>#VALUE!</v>
      </c>
      <c r="X196" s="185" t="e">
        <f t="shared" ca="1" si="145"/>
        <v>#VALUE!</v>
      </c>
      <c r="Y196" s="185" t="e">
        <f t="shared" ca="1" si="145"/>
        <v>#VALUE!</v>
      </c>
      <c r="Z196" s="185" t="e">
        <f t="shared" ca="1" si="145"/>
        <v>#VALUE!</v>
      </c>
      <c r="AA196" s="185" t="e">
        <f t="shared" ca="1" si="146"/>
        <v>#VALUE!</v>
      </c>
      <c r="AB196" s="185" t="e">
        <f t="shared" ca="1" si="146"/>
        <v>#VALUE!</v>
      </c>
      <c r="AC196" s="185" t="e">
        <f t="shared" ca="1" si="146"/>
        <v>#VALUE!</v>
      </c>
      <c r="AD196" s="185" t="e">
        <f t="shared" ca="1" si="146"/>
        <v>#VALUE!</v>
      </c>
      <c r="AE196" s="185" t="e">
        <f t="shared" ca="1" si="146"/>
        <v>#VALUE!</v>
      </c>
      <c r="AF196" s="185" t="e">
        <f t="shared" ca="1" si="146"/>
        <v>#VALUE!</v>
      </c>
      <c r="AG196" s="185" t="e">
        <f t="shared" ca="1" si="146"/>
        <v>#VALUE!</v>
      </c>
      <c r="AH196" s="185" t="e">
        <f t="shared" ca="1" si="146"/>
        <v>#VALUE!</v>
      </c>
      <c r="AI196" s="185" t="e">
        <f t="shared" ca="1" si="146"/>
        <v>#VALUE!</v>
      </c>
      <c r="AJ196" s="185" t="e">
        <f t="shared" ca="1" si="146"/>
        <v>#VALUE!</v>
      </c>
      <c r="AK196" s="185" t="e">
        <f t="shared" ca="1" si="146"/>
        <v>#VALUE!</v>
      </c>
      <c r="AL196" s="185" t="e">
        <f t="shared" ca="1" si="146"/>
        <v>#VALUE!</v>
      </c>
      <c r="AM196" s="185" t="e">
        <f t="shared" ca="1" si="146"/>
        <v>#VALUE!</v>
      </c>
      <c r="AN196" s="185" t="e">
        <f t="shared" ca="1" si="146"/>
        <v>#VALUE!</v>
      </c>
      <c r="AO196" s="185" t="e">
        <f t="shared" ca="1" si="146"/>
        <v>#VALUE!</v>
      </c>
      <c r="AP196" s="185" t="e">
        <f t="shared" ca="1" si="146"/>
        <v>#VALUE!</v>
      </c>
    </row>
    <row r="197" spans="1:42">
      <c r="A197" s="57" t="str">
        <f>'[4]TS BYDem'!A127</f>
        <v>*</v>
      </c>
      <c r="B197" s="185" t="s">
        <v>288</v>
      </c>
      <c r="C197" s="185" t="s">
        <v>137</v>
      </c>
      <c r="D197" s="186" t="str">
        <f>'[4]TS BYDem'!D127</f>
        <v>INMS</v>
      </c>
      <c r="E197" s="185" t="s">
        <v>137</v>
      </c>
      <c r="F197" s="185" t="s">
        <v>137</v>
      </c>
      <c r="G197" s="185" t="s">
        <v>137</v>
      </c>
      <c r="H197" s="185" t="s">
        <v>137</v>
      </c>
      <c r="I197" s="185">
        <v>0</v>
      </c>
      <c r="J197" s="185" t="str">
        <f>INDEX('[4]TS BYDem'!$J$10:$J$203,MATCH(D197,'[4]TS BYDem'!$D$10:$D$203,0))</f>
        <v/>
      </c>
      <c r="K197" s="185" t="e">
        <f t="shared" ca="1" si="145"/>
        <v>#VALUE!</v>
      </c>
      <c r="L197" s="185" t="e">
        <f t="shared" ca="1" si="145"/>
        <v>#VALUE!</v>
      </c>
      <c r="M197" s="185" t="e">
        <f t="shared" ca="1" si="145"/>
        <v>#VALUE!</v>
      </c>
      <c r="N197" s="185" t="e">
        <f t="shared" ca="1" si="145"/>
        <v>#VALUE!</v>
      </c>
      <c r="O197" s="185" t="e">
        <f t="shared" ca="1" si="145"/>
        <v>#VALUE!</v>
      </c>
      <c r="P197" s="185" t="e">
        <f t="shared" ca="1" si="145"/>
        <v>#VALUE!</v>
      </c>
      <c r="Q197" s="185" t="e">
        <f t="shared" ca="1" si="145"/>
        <v>#VALUE!</v>
      </c>
      <c r="R197" s="185" t="e">
        <f t="shared" ca="1" si="145"/>
        <v>#VALUE!</v>
      </c>
      <c r="S197" s="185" t="e">
        <f t="shared" ca="1" si="145"/>
        <v>#VALUE!</v>
      </c>
      <c r="T197" s="185" t="e">
        <f t="shared" ca="1" si="145"/>
        <v>#VALUE!</v>
      </c>
      <c r="U197" s="185" t="e">
        <f t="shared" ca="1" si="145"/>
        <v>#VALUE!</v>
      </c>
      <c r="V197" s="185" t="e">
        <f t="shared" ca="1" si="145"/>
        <v>#VALUE!</v>
      </c>
      <c r="W197" s="185" t="e">
        <f t="shared" ca="1" si="145"/>
        <v>#VALUE!</v>
      </c>
      <c r="X197" s="185" t="e">
        <f t="shared" ca="1" si="145"/>
        <v>#VALUE!</v>
      </c>
      <c r="Y197" s="185" t="e">
        <f t="shared" ca="1" si="145"/>
        <v>#VALUE!</v>
      </c>
      <c r="Z197" s="185" t="e">
        <f t="shared" ca="1" si="145"/>
        <v>#VALUE!</v>
      </c>
      <c r="AA197" s="185" t="e">
        <f t="shared" ca="1" si="146"/>
        <v>#VALUE!</v>
      </c>
      <c r="AB197" s="185" t="e">
        <f t="shared" ca="1" si="146"/>
        <v>#VALUE!</v>
      </c>
      <c r="AC197" s="185" t="e">
        <f t="shared" ca="1" si="146"/>
        <v>#VALUE!</v>
      </c>
      <c r="AD197" s="185" t="e">
        <f t="shared" ca="1" si="146"/>
        <v>#VALUE!</v>
      </c>
      <c r="AE197" s="185" t="e">
        <f t="shared" ca="1" si="146"/>
        <v>#VALUE!</v>
      </c>
      <c r="AF197" s="185" t="e">
        <f t="shared" ca="1" si="146"/>
        <v>#VALUE!</v>
      </c>
      <c r="AG197" s="185" t="e">
        <f t="shared" ca="1" si="146"/>
        <v>#VALUE!</v>
      </c>
      <c r="AH197" s="185" t="e">
        <f t="shared" ca="1" si="146"/>
        <v>#VALUE!</v>
      </c>
      <c r="AI197" s="185" t="e">
        <f t="shared" ca="1" si="146"/>
        <v>#VALUE!</v>
      </c>
      <c r="AJ197" s="185" t="e">
        <f t="shared" ca="1" si="146"/>
        <v>#VALUE!</v>
      </c>
      <c r="AK197" s="185" t="e">
        <f t="shared" ca="1" si="146"/>
        <v>#VALUE!</v>
      </c>
      <c r="AL197" s="185" t="e">
        <f t="shared" ca="1" si="146"/>
        <v>#VALUE!</v>
      </c>
      <c r="AM197" s="185" t="e">
        <f t="shared" ca="1" si="146"/>
        <v>#VALUE!</v>
      </c>
      <c r="AN197" s="185" t="e">
        <f t="shared" ca="1" si="146"/>
        <v>#VALUE!</v>
      </c>
      <c r="AO197" s="185" t="e">
        <f t="shared" ca="1" si="146"/>
        <v>#VALUE!</v>
      </c>
      <c r="AP197" s="185" t="e">
        <f t="shared" ca="1" si="146"/>
        <v>#VALUE!</v>
      </c>
    </row>
    <row r="198" spans="1:42">
      <c r="A198" s="57" t="str">
        <f>'[4]TS BYDem'!A128</f>
        <v>*</v>
      </c>
      <c r="B198" s="185" t="s">
        <v>288</v>
      </c>
      <c r="C198" s="185" t="s">
        <v>137</v>
      </c>
      <c r="D198" s="186" t="str">
        <f>'[4]TS BYDem'!D128</f>
        <v>INMS</v>
      </c>
      <c r="E198" s="185" t="s">
        <v>137</v>
      </c>
      <c r="F198" s="185" t="s">
        <v>137</v>
      </c>
      <c r="G198" s="185" t="s">
        <v>137</v>
      </c>
      <c r="H198" s="185" t="s">
        <v>137</v>
      </c>
      <c r="I198" s="185">
        <v>0</v>
      </c>
      <c r="J198" s="185" t="str">
        <f>INDEX('[4]TS BYDem'!$J$10:$J$203,MATCH(D198,'[4]TS BYDem'!$D$10:$D$203,0))</f>
        <v/>
      </c>
      <c r="K198" s="185" t="e">
        <f t="shared" ca="1" si="145"/>
        <v>#VALUE!</v>
      </c>
      <c r="L198" s="185" t="e">
        <f t="shared" ca="1" si="145"/>
        <v>#VALUE!</v>
      </c>
      <c r="M198" s="185" t="e">
        <f t="shared" ca="1" si="145"/>
        <v>#VALUE!</v>
      </c>
      <c r="N198" s="185" t="e">
        <f t="shared" ca="1" si="145"/>
        <v>#VALUE!</v>
      </c>
      <c r="O198" s="185" t="e">
        <f t="shared" ca="1" si="145"/>
        <v>#VALUE!</v>
      </c>
      <c r="P198" s="185" t="e">
        <f t="shared" ca="1" si="145"/>
        <v>#VALUE!</v>
      </c>
      <c r="Q198" s="185" t="e">
        <f t="shared" ca="1" si="145"/>
        <v>#VALUE!</v>
      </c>
      <c r="R198" s="185" t="e">
        <f t="shared" ca="1" si="145"/>
        <v>#VALUE!</v>
      </c>
      <c r="S198" s="185" t="e">
        <f t="shared" ca="1" si="145"/>
        <v>#VALUE!</v>
      </c>
      <c r="T198" s="185" t="e">
        <f t="shared" ca="1" si="145"/>
        <v>#VALUE!</v>
      </c>
      <c r="U198" s="185" t="e">
        <f t="shared" ca="1" si="145"/>
        <v>#VALUE!</v>
      </c>
      <c r="V198" s="185" t="e">
        <f t="shared" ca="1" si="145"/>
        <v>#VALUE!</v>
      </c>
      <c r="W198" s="185" t="e">
        <f t="shared" ca="1" si="145"/>
        <v>#VALUE!</v>
      </c>
      <c r="X198" s="185" t="e">
        <f t="shared" ca="1" si="145"/>
        <v>#VALUE!</v>
      </c>
      <c r="Y198" s="185" t="e">
        <f t="shared" ca="1" si="145"/>
        <v>#VALUE!</v>
      </c>
      <c r="Z198" s="185" t="e">
        <f t="shared" ref="Z198:AO198" ca="1" si="147">Z$182/Y$182*Y198</f>
        <v>#VALUE!</v>
      </c>
      <c r="AA198" s="185" t="e">
        <f t="shared" ca="1" si="147"/>
        <v>#VALUE!</v>
      </c>
      <c r="AB198" s="185" t="e">
        <f t="shared" ca="1" si="147"/>
        <v>#VALUE!</v>
      </c>
      <c r="AC198" s="185" t="e">
        <f t="shared" ca="1" si="147"/>
        <v>#VALUE!</v>
      </c>
      <c r="AD198" s="185" t="e">
        <f t="shared" ca="1" si="147"/>
        <v>#VALUE!</v>
      </c>
      <c r="AE198" s="185" t="e">
        <f t="shared" ca="1" si="147"/>
        <v>#VALUE!</v>
      </c>
      <c r="AF198" s="185" t="e">
        <f t="shared" ca="1" si="147"/>
        <v>#VALUE!</v>
      </c>
      <c r="AG198" s="185" t="e">
        <f t="shared" ca="1" si="147"/>
        <v>#VALUE!</v>
      </c>
      <c r="AH198" s="185" t="e">
        <f t="shared" ca="1" si="147"/>
        <v>#VALUE!</v>
      </c>
      <c r="AI198" s="185" t="e">
        <f t="shared" ca="1" si="147"/>
        <v>#VALUE!</v>
      </c>
      <c r="AJ198" s="185" t="e">
        <f t="shared" ca="1" si="147"/>
        <v>#VALUE!</v>
      </c>
      <c r="AK198" s="185" t="e">
        <f t="shared" ca="1" si="147"/>
        <v>#VALUE!</v>
      </c>
      <c r="AL198" s="185" t="e">
        <f t="shared" ca="1" si="147"/>
        <v>#VALUE!</v>
      </c>
      <c r="AM198" s="185" t="e">
        <f t="shared" ca="1" si="147"/>
        <v>#VALUE!</v>
      </c>
      <c r="AN198" s="185" t="e">
        <f t="shared" ca="1" si="147"/>
        <v>#VALUE!</v>
      </c>
      <c r="AO198" s="185" t="e">
        <f t="shared" ca="1" si="147"/>
        <v>#VALUE!</v>
      </c>
      <c r="AP198" s="185" t="e">
        <f t="shared" ca="1" si="146"/>
        <v>#VALUE!</v>
      </c>
    </row>
    <row r="199" spans="1:42">
      <c r="A199" s="57" t="str">
        <f>'[4]TS BYDem'!A129</f>
        <v>*</v>
      </c>
      <c r="B199" s="185" t="s">
        <v>288</v>
      </c>
      <c r="C199" s="185" t="s">
        <v>137</v>
      </c>
      <c r="D199" s="186" t="str">
        <f>'[4]TS BYDem'!D129</f>
        <v>Useful Energy Service</v>
      </c>
      <c r="E199" s="185" t="s">
        <v>137</v>
      </c>
      <c r="F199" s="185" t="s">
        <v>137</v>
      </c>
      <c r="G199" s="185" t="s">
        <v>137</v>
      </c>
      <c r="H199" s="185" t="s">
        <v>137</v>
      </c>
      <c r="I199" s="185">
        <v>0</v>
      </c>
      <c r="J199" s="185" t="str">
        <f>INDEX('[4]TS BYDem'!$J$10:$J$203,MATCH(D199,'[4]TS BYDem'!$D$10:$D$203,0))</f>
        <v/>
      </c>
    </row>
    <row r="200" spans="1:42">
      <c r="A200" s="57" t="str">
        <f>'[4]TS BYDem'!A130</f>
        <v>*</v>
      </c>
      <c r="B200" s="185" t="s">
        <v>288</v>
      </c>
      <c r="C200" s="185" t="s">
        <v>137</v>
      </c>
      <c r="D200" s="186">
        <f>'[4]TS BYDem'!D130</f>
        <v>0</v>
      </c>
      <c r="E200" s="185" t="s">
        <v>137</v>
      </c>
      <c r="F200" s="185" t="s">
        <v>137</v>
      </c>
      <c r="G200" s="185" t="s">
        <v>137</v>
      </c>
      <c r="H200" s="185" t="s">
        <v>137</v>
      </c>
      <c r="I200" s="185">
        <v>0</v>
      </c>
      <c r="J200" s="185" t="str">
        <f>INDEX('[4]TS BYDem'!$J$10:$J$203,MATCH(D200,'[4]TS BYDem'!$D$10:$D$203,0))</f>
        <v/>
      </c>
    </row>
    <row r="201" spans="1:42" s="5" customFormat="1">
      <c r="A201" s="57" t="str">
        <f>'[4]TS BYDem'!A127</f>
        <v>*</v>
      </c>
      <c r="B201" s="364">
        <f>B182+4</f>
        <v>13</v>
      </c>
      <c r="C201" s="3" t="str">
        <f ca="1">OFFSET($C$9,$B201,0)</f>
        <v>Food, Beverage &amp; Tabacco</v>
      </c>
      <c r="D201" s="3" t="str">
        <f ca="1">OFFSET($B$9,$B201,0)</f>
        <v>FB</v>
      </c>
      <c r="J201" s="5">
        <f t="shared" ref="J201:AA201" ca="1" si="148">SUMIF($B$10:$B$25,$D201,J$10:J$25)*SUMIF($B$10:$B$25,$D201,J$47:J$62)</f>
        <v>138.08343097582718</v>
      </c>
      <c r="K201" s="5">
        <f t="shared" ca="1" si="148"/>
        <v>143.16360238477418</v>
      </c>
      <c r="L201" s="5">
        <f t="shared" ca="1" si="148"/>
        <v>146.98438355117329</v>
      </c>
      <c r="M201" s="5">
        <f t="shared" ca="1" si="148"/>
        <v>148.78204922418408</v>
      </c>
      <c r="N201" s="5">
        <f t="shared" ca="1" si="148"/>
        <v>151.86270236184362</v>
      </c>
      <c r="O201" s="5">
        <f t="shared" ca="1" si="148"/>
        <v>153.55950890468549</v>
      </c>
      <c r="P201" s="5">
        <f t="shared" ca="1" si="148"/>
        <v>155.74281242834212</v>
      </c>
      <c r="Q201" s="5">
        <f t="shared" ca="1" si="148"/>
        <v>155.24</v>
      </c>
      <c r="R201" s="5">
        <f t="shared" ca="1" si="148"/>
        <v>152.88999999999999</v>
      </c>
      <c r="S201" s="5">
        <f t="shared" ca="1" si="148"/>
        <v>163.05081313741351</v>
      </c>
      <c r="T201" s="5">
        <f t="shared" ca="1" si="148"/>
        <v>167.81109560712738</v>
      </c>
      <c r="U201" s="5">
        <f t="shared" ca="1" si="148"/>
        <v>172.11672881859019</v>
      </c>
      <c r="V201" s="5">
        <f t="shared" ca="1" si="148"/>
        <v>176.30097676471047</v>
      </c>
      <c r="W201" s="5">
        <f t="shared" ca="1" si="148"/>
        <v>180.33414551211177</v>
      </c>
      <c r="X201" s="5">
        <f t="shared" ca="1" si="148"/>
        <v>184.63353729373597</v>
      </c>
      <c r="Y201" s="5">
        <f t="shared" ca="1" si="148"/>
        <v>188.83149070547941</v>
      </c>
      <c r="Z201" s="5">
        <f t="shared" ca="1" si="148"/>
        <v>196.24914176341508</v>
      </c>
      <c r="AA201" s="5">
        <f t="shared" ca="1" si="148"/>
        <v>201.81139648083513</v>
      </c>
      <c r="AB201" s="5">
        <f ca="1">SUMIF($B$10:$B$25,$D201,AB$10:AB$25)*SUMIF($B$10:$B$25,$D201,AB$46:AB$62)</f>
        <v>206.5485592634694</v>
      </c>
      <c r="AC201" s="5">
        <f t="shared" ref="AC201:AP201" ca="1" si="149">SUMIF($B$10:$B$25,$D201,AC$10:AC$25)*SUMIF($B$10:$B$25,$D201,AC$47:AC$62)</f>
        <v>210.89880599760934</v>
      </c>
      <c r="AD201" s="5">
        <f t="shared" ca="1" si="149"/>
        <v>215.7033824273127</v>
      </c>
      <c r="AE201" s="5">
        <f t="shared" ca="1" si="149"/>
        <v>221.0268979358633</v>
      </c>
      <c r="AF201" s="5">
        <f t="shared" ca="1" si="149"/>
        <v>226.42703144452679</v>
      </c>
      <c r="AG201" s="5">
        <f t="shared" ca="1" si="149"/>
        <v>237.08619903000653</v>
      </c>
      <c r="AH201" s="5">
        <f t="shared" ca="1" si="149"/>
        <v>249.05448384871164</v>
      </c>
      <c r="AI201" s="5">
        <f t="shared" ca="1" si="149"/>
        <v>255.58104965677421</v>
      </c>
      <c r="AJ201" s="5">
        <f t="shared" ca="1" si="149"/>
        <v>260.90782958268977</v>
      </c>
      <c r="AK201" s="5">
        <f t="shared" ca="1" si="149"/>
        <v>265.33851015409471</v>
      </c>
      <c r="AL201" s="5">
        <f t="shared" ca="1" si="149"/>
        <v>270.93209818601446</v>
      </c>
      <c r="AM201" s="5">
        <f t="shared" ca="1" si="149"/>
        <v>291.79832624156796</v>
      </c>
      <c r="AN201" s="5">
        <f t="shared" ca="1" si="149"/>
        <v>296.08710325899881</v>
      </c>
      <c r="AO201" s="5">
        <f t="shared" ca="1" si="149"/>
        <v>324.00501683833681</v>
      </c>
      <c r="AP201" s="5">
        <f t="shared" ca="1" si="149"/>
        <v>349.16002191132065</v>
      </c>
    </row>
    <row r="202" spans="1:42">
      <c r="A202" s="57" t="str">
        <f>'[4]TS BYDem'!A132</f>
        <v/>
      </c>
      <c r="B202" s="185" t="s">
        <v>288</v>
      </c>
      <c r="C202" s="185" t="s">
        <v>137</v>
      </c>
      <c r="D202" s="186" t="str">
        <f>'[4]TS BYDem'!D132</f>
        <v>IFBK</v>
      </c>
      <c r="E202" s="185" t="s">
        <v>137</v>
      </c>
      <c r="F202" s="185" t="s">
        <v>137</v>
      </c>
      <c r="G202" s="185" t="s">
        <v>137</v>
      </c>
      <c r="H202" s="185" t="s">
        <v>137</v>
      </c>
      <c r="I202" s="185">
        <v>0</v>
      </c>
      <c r="J202" s="185">
        <f>INDEX('[4]TS BYDem'!$J$10:$J$203,MATCH(D202,'[4]TS BYDem'!$D$10:$D$203,0))</f>
        <v>1.1176071642017353</v>
      </c>
      <c r="K202" s="185">
        <f t="shared" ref="K202:Z217" ca="1" si="150">K$201/J$201*J202</f>
        <v>1.1587245953220986</v>
      </c>
      <c r="L202" s="185">
        <f t="shared" ca="1" si="150"/>
        <v>1.1896488877896161</v>
      </c>
      <c r="M202" s="192">
        <f t="shared" ref="M202:M210" si="151">O202</f>
        <v>1.04664</v>
      </c>
      <c r="N202" s="192">
        <f t="shared" ref="N202:N210" si="152">O202</f>
        <v>1.04664</v>
      </c>
      <c r="O202" s="192">
        <f>INDEX('[4]TS BYDem'!$O$10:$O$203,MATCH(D202,'[4]TS BYDem'!$D$10:$D$203,0))</f>
        <v>1.04664</v>
      </c>
      <c r="P202" s="185">
        <f t="shared" ca="1" si="150"/>
        <v>1.0615210895287399</v>
      </c>
      <c r="Q202" s="185">
        <f t="shared" ca="1" si="150"/>
        <v>1.0580939907853684</v>
      </c>
      <c r="R202" s="185">
        <f t="shared" ca="1" si="150"/>
        <v>1.0420767215355253</v>
      </c>
      <c r="S202" s="185">
        <f t="shared" ca="1" si="150"/>
        <v>1.1113313937990548</v>
      </c>
      <c r="T202" s="185">
        <f t="shared" ca="1" si="150"/>
        <v>1.1437768091278695</v>
      </c>
      <c r="U202" s="185">
        <f t="shared" ca="1" si="150"/>
        <v>1.1731233991019399</v>
      </c>
      <c r="V202" s="185">
        <f t="shared" ca="1" si="150"/>
        <v>1.2016426441917742</v>
      </c>
      <c r="W202" s="185">
        <f t="shared" ca="1" si="150"/>
        <v>1.2291321547267438</v>
      </c>
      <c r="X202" s="185">
        <f t="shared" ca="1" si="150"/>
        <v>1.2584362039934827</v>
      </c>
      <c r="Y202" s="185">
        <f t="shared" ca="1" si="150"/>
        <v>1.2870488636080324</v>
      </c>
      <c r="Z202" s="185">
        <f t="shared" ca="1" si="150"/>
        <v>1.3376065292234953</v>
      </c>
      <c r="AA202" s="185">
        <f t="shared" ref="AA202:AP217" ca="1" si="153">AA$201/Z$201*Z202</f>
        <v>1.3755180745192936</v>
      </c>
      <c r="AB202" s="185">
        <f t="shared" ca="1" si="153"/>
        <v>1.4078059093149482</v>
      </c>
      <c r="AC202" s="185">
        <f t="shared" ca="1" si="153"/>
        <v>1.437456578780467</v>
      </c>
      <c r="AD202" s="185">
        <f t="shared" ca="1" si="153"/>
        <v>1.4702038955064278</v>
      </c>
      <c r="AE202" s="185">
        <f t="shared" ca="1" si="153"/>
        <v>1.5064882279558616</v>
      </c>
      <c r="AF202" s="185">
        <f t="shared" ca="1" si="153"/>
        <v>1.5432947779104838</v>
      </c>
      <c r="AG202" s="185">
        <f t="shared" ca="1" si="153"/>
        <v>1.6159461639512611</v>
      </c>
      <c r="AH202" s="185">
        <f t="shared" ca="1" si="153"/>
        <v>1.6975203088023281</v>
      </c>
      <c r="AI202" s="185">
        <f t="shared" ca="1" si="153"/>
        <v>1.7420044627702247</v>
      </c>
      <c r="AJ202" s="185">
        <f t="shared" ca="1" si="153"/>
        <v>1.7783110450289683</v>
      </c>
      <c r="AK202" s="185">
        <f t="shared" ca="1" si="153"/>
        <v>1.8085099402086453</v>
      </c>
      <c r="AL202" s="185">
        <f t="shared" ca="1" si="153"/>
        <v>1.8466350489660739</v>
      </c>
      <c r="AM202" s="185">
        <f t="shared" ca="1" si="153"/>
        <v>1.9888563225807236</v>
      </c>
      <c r="AN202" s="185">
        <f t="shared" ca="1" si="153"/>
        <v>2.0180880231086933</v>
      </c>
      <c r="AO202" s="185">
        <f t="shared" ca="1" si="153"/>
        <v>2.2083725927657585</v>
      </c>
      <c r="AP202" s="185">
        <f t="shared" ca="1" si="153"/>
        <v>2.3798255669083743</v>
      </c>
    </row>
    <row r="203" spans="1:42">
      <c r="A203" s="57" t="str">
        <f>'[4]TS BYDem'!A133</f>
        <v/>
      </c>
      <c r="B203" s="185" t="s">
        <v>288</v>
      </c>
      <c r="C203" s="185" t="s">
        <v>137</v>
      </c>
      <c r="D203" s="186" t="str">
        <f>'[4]TS BYDem'!D133</f>
        <v>IFBA</v>
      </c>
      <c r="E203" s="185" t="s">
        <v>137</v>
      </c>
      <c r="F203" s="185" t="s">
        <v>137</v>
      </c>
      <c r="G203" s="185" t="s">
        <v>137</v>
      </c>
      <c r="H203" s="185" t="s">
        <v>137</v>
      </c>
      <c r="I203" s="185">
        <v>0</v>
      </c>
      <c r="J203" s="185">
        <f>INDEX('[4]TS BYDem'!$J$10:$J$203,MATCH(D203,'[4]TS BYDem'!$D$10:$D$203,0))</f>
        <v>3.1931633262906718E-2</v>
      </c>
      <c r="K203" s="185">
        <f t="shared" ca="1" si="150"/>
        <v>3.3106417009202811E-2</v>
      </c>
      <c r="L203" s="185">
        <f t="shared" ca="1" si="150"/>
        <v>3.3989968222560452E-2</v>
      </c>
      <c r="M203" s="192">
        <f t="shared" si="151"/>
        <v>2.9904000000000003E-2</v>
      </c>
      <c r="N203" s="192">
        <f t="shared" si="152"/>
        <v>2.9904000000000003E-2</v>
      </c>
      <c r="O203" s="192">
        <f>INDEX('[4]TS BYDem'!$O$10:$O$203,MATCH(D203,'[4]TS BYDem'!$D$10:$D$203,0))</f>
        <v>2.9904000000000003E-2</v>
      </c>
      <c r="P203" s="185">
        <f t="shared" ca="1" si="150"/>
        <v>3.0329173986535431E-2</v>
      </c>
      <c r="Q203" s="185">
        <f t="shared" ca="1" si="150"/>
        <v>3.0231256879581961E-2</v>
      </c>
      <c r="R203" s="185">
        <f t="shared" ca="1" si="150"/>
        <v>2.9773620615300728E-2</v>
      </c>
      <c r="S203" s="185">
        <f t="shared" ca="1" si="150"/>
        <v>3.175232553711585E-2</v>
      </c>
      <c r="T203" s="185">
        <f t="shared" ca="1" si="150"/>
        <v>3.2679337403653412E-2</v>
      </c>
      <c r="U203" s="185">
        <f t="shared" ca="1" si="150"/>
        <v>3.3517811402912566E-2</v>
      </c>
      <c r="V203" s="185">
        <f t="shared" ca="1" si="150"/>
        <v>3.4332646976907834E-2</v>
      </c>
      <c r="W203" s="185">
        <f t="shared" ca="1" si="150"/>
        <v>3.5118061563621246E-2</v>
      </c>
      <c r="X203" s="185">
        <f t="shared" ca="1" si="150"/>
        <v>3.59553201140995E-2</v>
      </c>
      <c r="Y203" s="185">
        <f t="shared" ca="1" si="150"/>
        <v>3.6772824674515203E-2</v>
      </c>
      <c r="Z203" s="185">
        <f t="shared" ca="1" si="150"/>
        <v>3.8217329406385572E-2</v>
      </c>
      <c r="AA203" s="185">
        <f t="shared" ca="1" si="153"/>
        <v>3.930051641483695E-2</v>
      </c>
      <c r="AB203" s="185">
        <f t="shared" ca="1" si="153"/>
        <v>4.0223025980427082E-2</v>
      </c>
      <c r="AC203" s="185">
        <f t="shared" ca="1" si="153"/>
        <v>4.1070187965156192E-2</v>
      </c>
      <c r="AD203" s="185">
        <f t="shared" ca="1" si="153"/>
        <v>4.2005825585897931E-2</v>
      </c>
      <c r="AE203" s="185">
        <f t="shared" ca="1" si="153"/>
        <v>4.3042520798738895E-2</v>
      </c>
      <c r="AF203" s="185">
        <f t="shared" ca="1" si="153"/>
        <v>4.4094136511728103E-2</v>
      </c>
      <c r="AG203" s="185">
        <f t="shared" ca="1" si="153"/>
        <v>4.6169890398607458E-2</v>
      </c>
      <c r="AH203" s="185">
        <f t="shared" ca="1" si="153"/>
        <v>4.850058025149509E-2</v>
      </c>
      <c r="AI203" s="185">
        <f t="shared" ca="1" si="153"/>
        <v>4.9771556079149279E-2</v>
      </c>
      <c r="AJ203" s="185">
        <f t="shared" ca="1" si="153"/>
        <v>5.0808887000827668E-2</v>
      </c>
      <c r="AK203" s="185">
        <f t="shared" ca="1" si="153"/>
        <v>5.1671712577389867E-2</v>
      </c>
      <c r="AL203" s="185">
        <f t="shared" ca="1" si="153"/>
        <v>5.2761001399030685E-2</v>
      </c>
      <c r="AM203" s="185">
        <f t="shared" ca="1" si="153"/>
        <v>5.6824466359449252E-2</v>
      </c>
      <c r="AN203" s="185">
        <f t="shared" ca="1" si="153"/>
        <v>5.7659657803105523E-2</v>
      </c>
      <c r="AO203" s="185">
        <f t="shared" ca="1" si="153"/>
        <v>6.3096359793307383E-2</v>
      </c>
      <c r="AP203" s="185">
        <f t="shared" ca="1" si="153"/>
        <v>6.7995016197382116E-2</v>
      </c>
    </row>
    <row r="204" spans="1:42">
      <c r="A204" s="57" t="str">
        <f>'[4]TS BYDem'!A134</f>
        <v/>
      </c>
      <c r="B204" s="185" t="s">
        <v>288</v>
      </c>
      <c r="C204" s="185" t="s">
        <v>137</v>
      </c>
      <c r="D204" s="186" t="str">
        <f>'[4]TS BYDem'!D134</f>
        <v>IFBL</v>
      </c>
      <c r="E204" s="185" t="s">
        <v>137</v>
      </c>
      <c r="F204" s="185" t="s">
        <v>137</v>
      </c>
      <c r="G204" s="185" t="s">
        <v>137</v>
      </c>
      <c r="H204" s="185" t="s">
        <v>137</v>
      </c>
      <c r="I204" s="185">
        <v>0</v>
      </c>
      <c r="J204" s="185">
        <f>INDEX('[4]TS BYDem'!$J$10:$J$203,MATCH(D204,'[4]TS BYDem'!$D$10:$D$203,0))</f>
        <v>0.23948724947180039</v>
      </c>
      <c r="K204" s="185">
        <f t="shared" ca="1" si="150"/>
        <v>0.24829812756902106</v>
      </c>
      <c r="L204" s="185">
        <f t="shared" ca="1" si="150"/>
        <v>0.25492476166920336</v>
      </c>
      <c r="M204" s="192">
        <f t="shared" si="151"/>
        <v>0.22428000000000001</v>
      </c>
      <c r="N204" s="192">
        <f t="shared" si="152"/>
        <v>0.22428000000000001</v>
      </c>
      <c r="O204" s="192">
        <f>INDEX('[4]TS BYDem'!$O$10:$O$203,MATCH(D204,'[4]TS BYDem'!$D$10:$D$203,0))</f>
        <v>0.22428000000000001</v>
      </c>
      <c r="P204" s="185">
        <f t="shared" ca="1" si="150"/>
        <v>0.22746880489901572</v>
      </c>
      <c r="Q204" s="185">
        <f t="shared" ca="1" si="150"/>
        <v>0.22673442659686469</v>
      </c>
      <c r="R204" s="185">
        <f t="shared" ca="1" si="150"/>
        <v>0.22330215461475544</v>
      </c>
      <c r="S204" s="185">
        <f t="shared" ca="1" si="150"/>
        <v>0.23814244152836889</v>
      </c>
      <c r="T204" s="185">
        <f t="shared" ca="1" si="150"/>
        <v>0.24509503052740061</v>
      </c>
      <c r="U204" s="185">
        <f t="shared" ca="1" si="150"/>
        <v>0.25138358552184425</v>
      </c>
      <c r="V204" s="185">
        <f t="shared" ca="1" si="150"/>
        <v>0.25749485232680874</v>
      </c>
      <c r="W204" s="185">
        <f t="shared" ca="1" si="150"/>
        <v>0.26338546172715932</v>
      </c>
      <c r="X204" s="185">
        <f t="shared" ca="1" si="150"/>
        <v>0.26966490085574624</v>
      </c>
      <c r="Y204" s="185">
        <f t="shared" ca="1" si="150"/>
        <v>0.275796185058864</v>
      </c>
      <c r="Z204" s="185">
        <f t="shared" ca="1" si="150"/>
        <v>0.2866299705478918</v>
      </c>
      <c r="AA204" s="185">
        <f t="shared" ca="1" si="153"/>
        <v>0.29475387311127715</v>
      </c>
      <c r="AB204" s="185">
        <f t="shared" ca="1" si="153"/>
        <v>0.30167269485320314</v>
      </c>
      <c r="AC204" s="185">
        <f t="shared" ca="1" si="153"/>
        <v>0.30802640973867146</v>
      </c>
      <c r="AD204" s="185">
        <f t="shared" ca="1" si="153"/>
        <v>0.31504369189423448</v>
      </c>
      <c r="AE204" s="185">
        <f t="shared" ca="1" si="153"/>
        <v>0.32281890599054169</v>
      </c>
      <c r="AF204" s="185">
        <f t="shared" ca="1" si="153"/>
        <v>0.33070602383796072</v>
      </c>
      <c r="AG204" s="185">
        <f t="shared" ca="1" si="153"/>
        <v>0.3462741779895559</v>
      </c>
      <c r="AH204" s="185">
        <f t="shared" ca="1" si="153"/>
        <v>0.36375435188621313</v>
      </c>
      <c r="AI204" s="185">
        <f t="shared" ca="1" si="153"/>
        <v>0.37328667059361953</v>
      </c>
      <c r="AJ204" s="185">
        <f t="shared" ca="1" si="153"/>
        <v>0.38106665250620747</v>
      </c>
      <c r="AK204" s="185">
        <f t="shared" ca="1" si="153"/>
        <v>0.38753784433042393</v>
      </c>
      <c r="AL204" s="185">
        <f t="shared" ca="1" si="153"/>
        <v>0.39570751049273006</v>
      </c>
      <c r="AM204" s="185">
        <f t="shared" ca="1" si="153"/>
        <v>0.42618349769586933</v>
      </c>
      <c r="AN204" s="185">
        <f t="shared" ca="1" si="153"/>
        <v>0.43244743352329135</v>
      </c>
      <c r="AO204" s="185">
        <f t="shared" ca="1" si="153"/>
        <v>0.4732226984498053</v>
      </c>
      <c r="AP204" s="185">
        <f t="shared" ca="1" si="153"/>
        <v>0.50996262148036575</v>
      </c>
    </row>
    <row r="205" spans="1:42">
      <c r="A205" s="57" t="str">
        <f>'[4]TS BYDem'!A135</f>
        <v/>
      </c>
      <c r="B205" s="185" t="s">
        <v>288</v>
      </c>
      <c r="C205" s="185" t="s">
        <v>137</v>
      </c>
      <c r="D205" s="186" t="str">
        <f>'[4]TS BYDem'!D135</f>
        <v>IFBC</v>
      </c>
      <c r="E205" s="185" t="s">
        <v>137</v>
      </c>
      <c r="F205" s="185" t="s">
        <v>137</v>
      </c>
      <c r="G205" s="185" t="s">
        <v>137</v>
      </c>
      <c r="H205" s="185" t="s">
        <v>137</v>
      </c>
      <c r="I205" s="185">
        <v>0</v>
      </c>
      <c r="J205" s="185">
        <f>INDEX('[4]TS BYDem'!$J$10:$J$203,MATCH(D205,'[4]TS BYDem'!$D$10:$D$203,0))</f>
        <v>7.3442756504685454</v>
      </c>
      <c r="K205" s="185">
        <f t="shared" ca="1" si="150"/>
        <v>7.6144759121166459</v>
      </c>
      <c r="L205" s="185">
        <f t="shared" ca="1" si="150"/>
        <v>7.8176926911889026</v>
      </c>
      <c r="M205" s="192">
        <f t="shared" si="151"/>
        <v>6.8779200000000005</v>
      </c>
      <c r="N205" s="192">
        <f t="shared" si="152"/>
        <v>6.8779200000000005</v>
      </c>
      <c r="O205" s="192">
        <f>INDEX('[4]TS BYDem'!$O$10:$O$203,MATCH(D205,'[4]TS BYDem'!$D$10:$D$203,0))</f>
        <v>6.8779200000000005</v>
      </c>
      <c r="P205" s="185">
        <f t="shared" ca="1" si="150"/>
        <v>6.9757100169031494</v>
      </c>
      <c r="Q205" s="185">
        <f t="shared" ca="1" si="150"/>
        <v>6.9531890823038509</v>
      </c>
      <c r="R205" s="185">
        <f t="shared" ca="1" si="150"/>
        <v>6.847932741519168</v>
      </c>
      <c r="S205" s="185">
        <f t="shared" ca="1" si="150"/>
        <v>7.3030348735366468</v>
      </c>
      <c r="T205" s="185">
        <f t="shared" ca="1" si="150"/>
        <v>7.516247602840286</v>
      </c>
      <c r="U205" s="185">
        <f t="shared" ca="1" si="150"/>
        <v>7.7090966226698914</v>
      </c>
      <c r="V205" s="185">
        <f t="shared" ca="1" si="150"/>
        <v>7.8965088046888026</v>
      </c>
      <c r="W205" s="185">
        <f t="shared" ca="1" si="150"/>
        <v>8.0771541596328884</v>
      </c>
      <c r="X205" s="185">
        <f t="shared" ca="1" si="150"/>
        <v>8.2697236262428877</v>
      </c>
      <c r="Y205" s="185">
        <f t="shared" ca="1" si="150"/>
        <v>8.4577496751384995</v>
      </c>
      <c r="Z205" s="185">
        <f t="shared" ca="1" si="150"/>
        <v>8.7899857634686853</v>
      </c>
      <c r="AA205" s="185">
        <f t="shared" ca="1" si="153"/>
        <v>9.0391187754125024</v>
      </c>
      <c r="AB205" s="185">
        <f t="shared" ca="1" si="153"/>
        <v>9.2512959754982322</v>
      </c>
      <c r="AC205" s="185">
        <f t="shared" ca="1" si="153"/>
        <v>9.4461432319859266</v>
      </c>
      <c r="AD205" s="185">
        <f t="shared" ca="1" si="153"/>
        <v>9.6613398847565257</v>
      </c>
      <c r="AE205" s="185">
        <f t="shared" ca="1" si="153"/>
        <v>9.8997797837099473</v>
      </c>
      <c r="AF205" s="185">
        <f t="shared" ca="1" si="153"/>
        <v>10.141651397697464</v>
      </c>
      <c r="AG205" s="185">
        <f t="shared" ca="1" si="153"/>
        <v>10.619074791679715</v>
      </c>
      <c r="AH205" s="185">
        <f t="shared" ca="1" si="153"/>
        <v>11.155133457843871</v>
      </c>
      <c r="AI205" s="185">
        <f t="shared" ca="1" si="153"/>
        <v>11.447457898204334</v>
      </c>
      <c r="AJ205" s="185">
        <f t="shared" ca="1" si="153"/>
        <v>11.686044010190365</v>
      </c>
      <c r="AK205" s="185">
        <f t="shared" ca="1" si="153"/>
        <v>11.88449389279967</v>
      </c>
      <c r="AL205" s="185">
        <f t="shared" ca="1" si="153"/>
        <v>12.135030321777057</v>
      </c>
      <c r="AM205" s="185">
        <f t="shared" ca="1" si="153"/>
        <v>13.069627262673327</v>
      </c>
      <c r="AN205" s="185">
        <f t="shared" ca="1" si="153"/>
        <v>13.26172129471427</v>
      </c>
      <c r="AO205" s="185">
        <f t="shared" ca="1" si="153"/>
        <v>14.5121627524607</v>
      </c>
      <c r="AP205" s="185">
        <f t="shared" ca="1" si="153"/>
        <v>15.638853725397889</v>
      </c>
    </row>
    <row r="206" spans="1:42">
      <c r="A206" s="57" t="str">
        <f>'[4]TS BYDem'!A136</f>
        <v/>
      </c>
      <c r="B206" s="185" t="s">
        <v>288</v>
      </c>
      <c r="C206" s="185" t="s">
        <v>137</v>
      </c>
      <c r="D206" s="186" t="str">
        <f>'[4]TS BYDem'!D136</f>
        <v>IFBH</v>
      </c>
      <c r="E206" s="185" t="s">
        <v>137</v>
      </c>
      <c r="F206" s="185" t="s">
        <v>137</v>
      </c>
      <c r="G206" s="185" t="s">
        <v>137</v>
      </c>
      <c r="H206" s="185" t="s">
        <v>137</v>
      </c>
      <c r="I206" s="185">
        <v>0</v>
      </c>
      <c r="J206" s="185">
        <f>INDEX('[4]TS BYDem'!$J$10:$J$203,MATCH(D206,'[4]TS BYDem'!$D$10:$D$203,0))</f>
        <v>0.86215409809848131</v>
      </c>
      <c r="K206" s="185">
        <f t="shared" ca="1" si="150"/>
        <v>0.89387325924847572</v>
      </c>
      <c r="L206" s="185">
        <f t="shared" ca="1" si="150"/>
        <v>0.91772914200913203</v>
      </c>
      <c r="M206" s="192">
        <f t="shared" si="151"/>
        <v>0.8074079999999999</v>
      </c>
      <c r="N206" s="192">
        <f t="shared" si="152"/>
        <v>0.8074079999999999</v>
      </c>
      <c r="O206" s="192">
        <f>INDEX('[4]TS BYDem'!$O$10:$O$203,MATCH(D206,'[4]TS BYDem'!$D$10:$D$203,0))</f>
        <v>0.8074079999999999</v>
      </c>
      <c r="P206" s="185">
        <f t="shared" ca="1" si="150"/>
        <v>0.81888769763645652</v>
      </c>
      <c r="Q206" s="185">
        <f t="shared" ca="1" si="150"/>
        <v>0.81624393574871279</v>
      </c>
      <c r="R206" s="185">
        <f t="shared" ca="1" si="150"/>
        <v>0.80388775661311951</v>
      </c>
      <c r="S206" s="185">
        <f t="shared" ca="1" si="150"/>
        <v>0.85731278950212786</v>
      </c>
      <c r="T206" s="185">
        <f t="shared" ca="1" si="150"/>
        <v>0.88234210989864204</v>
      </c>
      <c r="U206" s="185">
        <f t="shared" ca="1" si="150"/>
        <v>0.90498090787863916</v>
      </c>
      <c r="V206" s="185">
        <f t="shared" ca="1" si="150"/>
        <v>0.9269814683765113</v>
      </c>
      <c r="W206" s="185">
        <f t="shared" ca="1" si="150"/>
        <v>0.9481876622177734</v>
      </c>
      <c r="X206" s="185">
        <f t="shared" ca="1" si="150"/>
        <v>0.97079364308068627</v>
      </c>
      <c r="Y206" s="185">
        <f t="shared" ca="1" si="150"/>
        <v>0.99286626621191032</v>
      </c>
      <c r="Z206" s="185">
        <f t="shared" ca="1" si="150"/>
        <v>1.0318678939724104</v>
      </c>
      <c r="AA206" s="185">
        <f t="shared" ca="1" si="153"/>
        <v>1.0611139432005976</v>
      </c>
      <c r="AB206" s="185">
        <f t="shared" ca="1" si="153"/>
        <v>1.0860217014715312</v>
      </c>
      <c r="AC206" s="185">
        <f t="shared" ca="1" si="153"/>
        <v>1.1088950750592173</v>
      </c>
      <c r="AD206" s="185">
        <f t="shared" ca="1" si="153"/>
        <v>1.1341572908192441</v>
      </c>
      <c r="AE206" s="185">
        <f t="shared" ca="1" si="153"/>
        <v>1.1621480615659501</v>
      </c>
      <c r="AF206" s="185">
        <f t="shared" ca="1" si="153"/>
        <v>1.1905416858166586</v>
      </c>
      <c r="AG206" s="185">
        <f t="shared" ca="1" si="153"/>
        <v>1.2465870407624011</v>
      </c>
      <c r="AH206" s="185">
        <f t="shared" ca="1" si="153"/>
        <v>1.3095156667903671</v>
      </c>
      <c r="AI206" s="185">
        <f t="shared" ca="1" si="153"/>
        <v>1.3438320141370301</v>
      </c>
      <c r="AJ206" s="185">
        <f t="shared" ca="1" si="153"/>
        <v>1.3718399490223467</v>
      </c>
      <c r="AK206" s="185">
        <f t="shared" ca="1" si="153"/>
        <v>1.3951362395895262</v>
      </c>
      <c r="AL206" s="185">
        <f t="shared" ca="1" si="153"/>
        <v>1.4245470377738283</v>
      </c>
      <c r="AM206" s="185">
        <f t="shared" ca="1" si="153"/>
        <v>1.5342605917051295</v>
      </c>
      <c r="AN206" s="185">
        <f t="shared" ca="1" si="153"/>
        <v>1.5568107606838488</v>
      </c>
      <c r="AO206" s="185">
        <f t="shared" ca="1" si="153"/>
        <v>1.7036017144192992</v>
      </c>
      <c r="AP206" s="185">
        <f t="shared" ca="1" si="153"/>
        <v>1.8358654373293171</v>
      </c>
    </row>
    <row r="207" spans="1:42">
      <c r="A207" s="57" t="str">
        <f>'[4]TS BYDem'!A137</f>
        <v/>
      </c>
      <c r="B207" s="185" t="s">
        <v>288</v>
      </c>
      <c r="C207" s="185" t="s">
        <v>137</v>
      </c>
      <c r="D207" s="186" t="str">
        <f>'[4]TS BYDem'!D137</f>
        <v>IFBP</v>
      </c>
      <c r="E207" s="185" t="s">
        <v>137</v>
      </c>
      <c r="F207" s="185" t="s">
        <v>137</v>
      </c>
      <c r="G207" s="185" t="s">
        <v>137</v>
      </c>
      <c r="H207" s="185" t="s">
        <v>137</v>
      </c>
      <c r="I207" s="185">
        <v>0</v>
      </c>
      <c r="J207" s="185">
        <f>INDEX('[4]TS BYDem'!$J$10:$J$203,MATCH(D207,'[4]TS BYDem'!$D$10:$D$203,0))</f>
        <v>3.576342925445553</v>
      </c>
      <c r="K207" s="185">
        <f t="shared" ca="1" si="150"/>
        <v>3.707918705030715</v>
      </c>
      <c r="L207" s="185">
        <f t="shared" ca="1" si="150"/>
        <v>3.8068764409267706</v>
      </c>
      <c r="M207" s="192">
        <f t="shared" si="151"/>
        <v>3.3492480000000002</v>
      </c>
      <c r="N207" s="192">
        <f t="shared" si="152"/>
        <v>3.3492480000000002</v>
      </c>
      <c r="O207" s="192">
        <f>INDEX('[4]TS BYDem'!$O$10:$O$203,MATCH(D207,'[4]TS BYDem'!$D$10:$D$203,0))</f>
        <v>3.3492480000000002</v>
      </c>
      <c r="P207" s="185">
        <f t="shared" ca="1" si="150"/>
        <v>3.3968674864919683</v>
      </c>
      <c r="Q207" s="185">
        <f t="shared" ca="1" si="150"/>
        <v>3.3859007705131798</v>
      </c>
      <c r="R207" s="185">
        <f t="shared" ca="1" si="150"/>
        <v>3.3346455089136819</v>
      </c>
      <c r="S207" s="185">
        <f t="shared" ca="1" si="150"/>
        <v>3.5562604601569761</v>
      </c>
      <c r="T207" s="185">
        <f t="shared" ca="1" si="150"/>
        <v>3.6600857892091829</v>
      </c>
      <c r="U207" s="185">
        <f t="shared" ca="1" si="150"/>
        <v>3.7539948771262082</v>
      </c>
      <c r="V207" s="185">
        <f t="shared" ca="1" si="150"/>
        <v>3.8452564614136779</v>
      </c>
      <c r="W207" s="185">
        <f t="shared" ca="1" si="150"/>
        <v>3.9332228951255801</v>
      </c>
      <c r="X207" s="185">
        <f t="shared" ca="1" si="150"/>
        <v>4.0269958527791445</v>
      </c>
      <c r="Y207" s="185">
        <f t="shared" ca="1" si="150"/>
        <v>4.1185563635457036</v>
      </c>
      <c r="Z207" s="185">
        <f t="shared" ca="1" si="150"/>
        <v>4.2803408935151852</v>
      </c>
      <c r="AA207" s="185">
        <f t="shared" ca="1" si="153"/>
        <v>4.4016578384617393</v>
      </c>
      <c r="AB207" s="185">
        <f t="shared" ca="1" si="153"/>
        <v>4.5049789098078339</v>
      </c>
      <c r="AC207" s="185">
        <f t="shared" ca="1" si="153"/>
        <v>4.5998610520974941</v>
      </c>
      <c r="AD207" s="185">
        <f t="shared" ca="1" si="153"/>
        <v>4.7046524656205682</v>
      </c>
      <c r="AE207" s="185">
        <f t="shared" ca="1" si="153"/>
        <v>4.8207623294587565</v>
      </c>
      <c r="AF207" s="185">
        <f t="shared" ca="1" si="153"/>
        <v>4.9385432893135475</v>
      </c>
      <c r="AG207" s="185">
        <f t="shared" ca="1" si="153"/>
        <v>5.171027724644035</v>
      </c>
      <c r="AH207" s="185">
        <f t="shared" ca="1" si="153"/>
        <v>5.4320649881674496</v>
      </c>
      <c r="AI207" s="185">
        <f t="shared" ca="1" si="153"/>
        <v>5.574414280864719</v>
      </c>
      <c r="AJ207" s="185">
        <f t="shared" ca="1" si="153"/>
        <v>5.6905953440926984</v>
      </c>
      <c r="AK207" s="185">
        <f t="shared" ca="1" si="153"/>
        <v>5.7872318086676646</v>
      </c>
      <c r="AL207" s="185">
        <f t="shared" ca="1" si="153"/>
        <v>5.9092321566914361</v>
      </c>
      <c r="AM207" s="185">
        <f t="shared" ca="1" si="153"/>
        <v>6.364340232258316</v>
      </c>
      <c r="AN207" s="185">
        <f t="shared" ca="1" si="153"/>
        <v>6.4578816739478189</v>
      </c>
      <c r="AO207" s="185">
        <f t="shared" ca="1" si="153"/>
        <v>7.0667922968504273</v>
      </c>
      <c r="AP207" s="185">
        <f t="shared" ca="1" si="153"/>
        <v>7.6154418141067977</v>
      </c>
    </row>
    <row r="208" spans="1:42">
      <c r="A208" s="57" t="str">
        <f>'[4]TS BYDem'!A138</f>
        <v/>
      </c>
      <c r="B208" s="185" t="s">
        <v>288</v>
      </c>
      <c r="C208" s="185" t="s">
        <v>137</v>
      </c>
      <c r="D208" s="186" t="str">
        <f>'[4]TS BYDem'!D138</f>
        <v>IFBF</v>
      </c>
      <c r="E208" s="185" t="s">
        <v>137</v>
      </c>
      <c r="F208" s="185" t="s">
        <v>137</v>
      </c>
      <c r="G208" s="185" t="s">
        <v>137</v>
      </c>
      <c r="H208" s="185" t="s">
        <v>137</v>
      </c>
      <c r="I208" s="185">
        <v>0</v>
      </c>
      <c r="J208" s="185">
        <f>INDEX('[4]TS BYDem'!$J$10:$J$203,MATCH(D208,'[4]TS BYDem'!$D$10:$D$203,0))</f>
        <v>0.51090613220650749</v>
      </c>
      <c r="K208" s="185">
        <f t="shared" ca="1" si="150"/>
        <v>0.52970267214724498</v>
      </c>
      <c r="L208" s="185">
        <f t="shared" ca="1" si="150"/>
        <v>0.54383949156096723</v>
      </c>
      <c r="M208" s="192">
        <f t="shared" si="151"/>
        <v>0.47846400000000006</v>
      </c>
      <c r="N208" s="192">
        <f t="shared" si="152"/>
        <v>0.47846400000000006</v>
      </c>
      <c r="O208" s="192">
        <f>INDEX('[4]TS BYDem'!$O$10:$O$203,MATCH(D208,'[4]TS BYDem'!$D$10:$D$203,0))</f>
        <v>0.47846400000000006</v>
      </c>
      <c r="P208" s="185">
        <f t="shared" ca="1" si="150"/>
        <v>0.48526678378456689</v>
      </c>
      <c r="Q208" s="185">
        <f t="shared" ca="1" si="150"/>
        <v>0.48370011007331137</v>
      </c>
      <c r="R208" s="185">
        <f t="shared" ca="1" si="150"/>
        <v>0.47637792984481164</v>
      </c>
      <c r="S208" s="185">
        <f t="shared" ca="1" si="150"/>
        <v>0.5080372085938536</v>
      </c>
      <c r="T208" s="185">
        <f t="shared" ca="1" si="150"/>
        <v>0.52286939845845459</v>
      </c>
      <c r="U208" s="185">
        <f t="shared" ca="1" si="150"/>
        <v>0.53628498244660106</v>
      </c>
      <c r="V208" s="185">
        <f t="shared" ca="1" si="150"/>
        <v>0.54932235163052534</v>
      </c>
      <c r="W208" s="185">
        <f t="shared" ca="1" si="150"/>
        <v>0.56188898501793993</v>
      </c>
      <c r="X208" s="185">
        <f t="shared" ca="1" si="150"/>
        <v>0.57528512182559199</v>
      </c>
      <c r="Y208" s="185">
        <f t="shared" ca="1" si="150"/>
        <v>0.58836519479224325</v>
      </c>
      <c r="Z208" s="185">
        <f t="shared" ca="1" si="150"/>
        <v>0.61147727050216916</v>
      </c>
      <c r="AA208" s="185">
        <f t="shared" ca="1" si="153"/>
        <v>0.6288082626373912</v>
      </c>
      <c r="AB208" s="185">
        <f t="shared" ca="1" si="153"/>
        <v>0.64356841568683332</v>
      </c>
      <c r="AC208" s="185">
        <f t="shared" ca="1" si="153"/>
        <v>0.65712300744249907</v>
      </c>
      <c r="AD208" s="185">
        <f t="shared" ca="1" si="153"/>
        <v>0.6720932093743669</v>
      </c>
      <c r="AE208" s="185">
        <f t="shared" ca="1" si="153"/>
        <v>0.68868033277982232</v>
      </c>
      <c r="AF208" s="185">
        <f t="shared" ca="1" si="153"/>
        <v>0.70550618418764965</v>
      </c>
      <c r="AG208" s="185">
        <f t="shared" ca="1" si="153"/>
        <v>0.73871824637771932</v>
      </c>
      <c r="AH208" s="185">
        <f t="shared" ca="1" si="153"/>
        <v>0.77600928402392144</v>
      </c>
      <c r="AI208" s="185">
        <f t="shared" ca="1" si="153"/>
        <v>0.79634489726638846</v>
      </c>
      <c r="AJ208" s="185">
        <f t="shared" ca="1" si="153"/>
        <v>0.81294219201324269</v>
      </c>
      <c r="AK208" s="185">
        <f t="shared" ca="1" si="153"/>
        <v>0.82674740123823787</v>
      </c>
      <c r="AL208" s="185">
        <f t="shared" ca="1" si="153"/>
        <v>0.84417602238449096</v>
      </c>
      <c r="AM208" s="185">
        <f t="shared" ca="1" si="153"/>
        <v>0.90919146175118803</v>
      </c>
      <c r="AN208" s="185">
        <f t="shared" ca="1" si="153"/>
        <v>0.92255452484968836</v>
      </c>
      <c r="AO208" s="185">
        <f t="shared" ca="1" si="153"/>
        <v>1.0095417566929181</v>
      </c>
      <c r="AP208" s="185">
        <f t="shared" ca="1" si="153"/>
        <v>1.0879202591581139</v>
      </c>
    </row>
    <row r="209" spans="1:42">
      <c r="A209" s="57" t="str">
        <f>'[4]TS BYDem'!A139</f>
        <v/>
      </c>
      <c r="B209" s="185" t="s">
        <v>288</v>
      </c>
      <c r="C209" s="185" t="s">
        <v>137</v>
      </c>
      <c r="D209" s="186" t="str">
        <f>'[4]TS BYDem'!D139</f>
        <v>IFBO</v>
      </c>
      <c r="E209" s="185" t="s">
        <v>137</v>
      </c>
      <c r="F209" s="185" t="s">
        <v>137</v>
      </c>
      <c r="G209" s="185" t="s">
        <v>137</v>
      </c>
      <c r="H209" s="185" t="s">
        <v>137</v>
      </c>
      <c r="I209" s="185">
        <v>0</v>
      </c>
      <c r="J209" s="185">
        <f>INDEX('[4]TS BYDem'!$J$10:$J$203,MATCH(D209,'[4]TS BYDem'!$D$10:$D$203,0))</f>
        <v>2.6822571940841642</v>
      </c>
      <c r="K209" s="185">
        <f t="shared" ca="1" si="150"/>
        <v>2.7809390287730356</v>
      </c>
      <c r="L209" s="185">
        <f t="shared" ca="1" si="150"/>
        <v>2.8551573306950773</v>
      </c>
      <c r="M209" s="192">
        <f t="shared" si="151"/>
        <v>2.5119360000000004</v>
      </c>
      <c r="N209" s="192">
        <f t="shared" si="152"/>
        <v>2.5119360000000004</v>
      </c>
      <c r="O209" s="192">
        <f>INDEX('[4]TS BYDem'!$O$10:$O$203,MATCH(D209,'[4]TS BYDem'!$D$10:$D$203,0))</f>
        <v>2.5119360000000004</v>
      </c>
      <c r="P209" s="185">
        <f t="shared" ca="1" si="150"/>
        <v>2.5476506148689766</v>
      </c>
      <c r="Q209" s="185">
        <f t="shared" ca="1" si="150"/>
        <v>2.5394255778848853</v>
      </c>
      <c r="R209" s="185">
        <f t="shared" ca="1" si="150"/>
        <v>2.5009841316852617</v>
      </c>
      <c r="S209" s="185">
        <f t="shared" ca="1" si="150"/>
        <v>2.6671953451177322</v>
      </c>
      <c r="T209" s="185">
        <f t="shared" ca="1" si="150"/>
        <v>2.7450643419068874</v>
      </c>
      <c r="U209" s="185">
        <f t="shared" ca="1" si="150"/>
        <v>2.8154961578446565</v>
      </c>
      <c r="V209" s="185">
        <f t="shared" ca="1" si="150"/>
        <v>2.8839423460602589</v>
      </c>
      <c r="W209" s="185">
        <f t="shared" ca="1" si="150"/>
        <v>2.9499171713441856</v>
      </c>
      <c r="X209" s="185">
        <f t="shared" ca="1" si="150"/>
        <v>3.0202468895843588</v>
      </c>
      <c r="Y209" s="185">
        <f t="shared" ca="1" si="150"/>
        <v>3.0889172726592777</v>
      </c>
      <c r="Z209" s="185">
        <f t="shared" ca="1" si="150"/>
        <v>3.2102556701363891</v>
      </c>
      <c r="AA209" s="185">
        <f t="shared" ca="1" si="153"/>
        <v>3.3012433788463049</v>
      </c>
      <c r="AB209" s="185">
        <f t="shared" ca="1" si="153"/>
        <v>3.3787341823558759</v>
      </c>
      <c r="AC209" s="185">
        <f t="shared" ca="1" si="153"/>
        <v>3.4498957890731212</v>
      </c>
      <c r="AD209" s="185">
        <f t="shared" ca="1" si="153"/>
        <v>3.5284893492154272</v>
      </c>
      <c r="AE209" s="185">
        <f t="shared" ca="1" si="153"/>
        <v>3.6155717470940685</v>
      </c>
      <c r="AF209" s="185">
        <f t="shared" ca="1" si="153"/>
        <v>3.7039074669851617</v>
      </c>
      <c r="AG209" s="185">
        <f t="shared" ca="1" si="153"/>
        <v>3.8782707934830274</v>
      </c>
      <c r="AH209" s="185">
        <f t="shared" ca="1" si="153"/>
        <v>4.0740487411255879</v>
      </c>
      <c r="AI209" s="185">
        <f t="shared" ca="1" si="153"/>
        <v>4.1808107106485402</v>
      </c>
      <c r="AJ209" s="185">
        <f t="shared" ca="1" si="153"/>
        <v>4.2679465080695254</v>
      </c>
      <c r="AK209" s="185">
        <f t="shared" ca="1" si="153"/>
        <v>4.3404238565007498</v>
      </c>
      <c r="AL209" s="185">
        <f t="shared" ca="1" si="153"/>
        <v>4.4319241175185784</v>
      </c>
      <c r="AM209" s="185">
        <f t="shared" ca="1" si="153"/>
        <v>4.7732551741937383</v>
      </c>
      <c r="AN209" s="185">
        <f t="shared" ca="1" si="153"/>
        <v>4.8434112554608655</v>
      </c>
      <c r="AO209" s="185">
        <f t="shared" ca="1" si="153"/>
        <v>5.3000942226378225</v>
      </c>
      <c r="AP209" s="185">
        <f t="shared" ca="1" si="153"/>
        <v>5.7115813605800998</v>
      </c>
    </row>
    <row r="210" spans="1:42">
      <c r="A210" s="57" t="str">
        <f>'[4]TS BYDem'!A140</f>
        <v/>
      </c>
      <c r="B210" s="185" t="s">
        <v>288</v>
      </c>
      <c r="C210" s="185" t="s">
        <v>137</v>
      </c>
      <c r="D210" s="186" t="str">
        <f>'[4]TS BYDem'!D140</f>
        <v>IFBE</v>
      </c>
      <c r="E210" s="185" t="s">
        <v>137</v>
      </c>
      <c r="F210" s="185" t="s">
        <v>137</v>
      </c>
      <c r="G210" s="185" t="s">
        <v>137</v>
      </c>
      <c r="H210" s="185" t="s">
        <v>137</v>
      </c>
      <c r="I210" s="185">
        <v>0</v>
      </c>
      <c r="J210" s="185">
        <f>INDEX('[4]TS BYDem'!$J$10:$J$203,MATCH(D210,'[4]TS BYDem'!$D$10:$D$203,0))</f>
        <v>0</v>
      </c>
      <c r="K210" s="185">
        <f t="shared" ca="1" si="150"/>
        <v>0</v>
      </c>
      <c r="L210" s="185">
        <f t="shared" ca="1" si="150"/>
        <v>0</v>
      </c>
      <c r="M210" s="192">
        <f t="shared" si="151"/>
        <v>0</v>
      </c>
      <c r="N210" s="192">
        <f t="shared" si="152"/>
        <v>0</v>
      </c>
      <c r="O210" s="192">
        <f>INDEX('[4]TS BYDem'!$O$10:$O$203,MATCH(D210,'[4]TS BYDem'!$D$10:$D$203,0))</f>
        <v>0</v>
      </c>
      <c r="P210" s="185">
        <f t="shared" ca="1" si="150"/>
        <v>0</v>
      </c>
      <c r="Q210" s="185">
        <f t="shared" ca="1" si="150"/>
        <v>0</v>
      </c>
      <c r="R210" s="185">
        <f t="shared" ca="1" si="150"/>
        <v>0</v>
      </c>
      <c r="S210" s="185">
        <f t="shared" ca="1" si="150"/>
        <v>0</v>
      </c>
      <c r="T210" s="185">
        <f t="shared" ca="1" si="150"/>
        <v>0</v>
      </c>
      <c r="U210" s="185">
        <f t="shared" ca="1" si="150"/>
        <v>0</v>
      </c>
      <c r="V210" s="185">
        <f t="shared" ca="1" si="150"/>
        <v>0</v>
      </c>
      <c r="W210" s="185">
        <f t="shared" ca="1" si="150"/>
        <v>0</v>
      </c>
      <c r="X210" s="185">
        <f t="shared" ca="1" si="150"/>
        <v>0</v>
      </c>
      <c r="Y210" s="185">
        <f t="shared" ca="1" si="150"/>
        <v>0</v>
      </c>
      <c r="Z210" s="185">
        <f t="shared" ca="1" si="150"/>
        <v>0</v>
      </c>
      <c r="AA210" s="185">
        <f t="shared" ca="1" si="153"/>
        <v>0</v>
      </c>
      <c r="AB210" s="185">
        <f t="shared" ca="1" si="153"/>
        <v>0</v>
      </c>
      <c r="AC210" s="185">
        <f t="shared" ca="1" si="153"/>
        <v>0</v>
      </c>
      <c r="AD210" s="185">
        <f t="shared" ca="1" si="153"/>
        <v>0</v>
      </c>
      <c r="AE210" s="185">
        <f t="shared" ca="1" si="153"/>
        <v>0</v>
      </c>
      <c r="AF210" s="185">
        <f t="shared" ca="1" si="153"/>
        <v>0</v>
      </c>
      <c r="AG210" s="185">
        <f t="shared" ca="1" si="153"/>
        <v>0</v>
      </c>
      <c r="AH210" s="185">
        <f t="shared" ca="1" si="153"/>
        <v>0</v>
      </c>
      <c r="AI210" s="185">
        <f t="shared" ca="1" si="153"/>
        <v>0</v>
      </c>
      <c r="AJ210" s="185">
        <f t="shared" ca="1" si="153"/>
        <v>0</v>
      </c>
      <c r="AK210" s="185">
        <f t="shared" ca="1" si="153"/>
        <v>0</v>
      </c>
      <c r="AL210" s="185">
        <f t="shared" ca="1" si="153"/>
        <v>0</v>
      </c>
      <c r="AM210" s="185">
        <f t="shared" ca="1" si="153"/>
        <v>0</v>
      </c>
      <c r="AN210" s="185">
        <f t="shared" ca="1" si="153"/>
        <v>0</v>
      </c>
      <c r="AO210" s="185">
        <f t="shared" ca="1" si="153"/>
        <v>0</v>
      </c>
      <c r="AP210" s="185">
        <f t="shared" ca="1" si="153"/>
        <v>0</v>
      </c>
    </row>
    <row r="211" spans="1:42">
      <c r="A211" s="57" t="str">
        <f>'[4]TS BYDem'!A141</f>
        <v>*</v>
      </c>
      <c r="B211" s="185" t="s">
        <v>288</v>
      </c>
      <c r="C211" s="185" t="s">
        <v>137</v>
      </c>
      <c r="D211" s="186" t="str">
        <f>'[4]TS BYDem'!D141</f>
        <v xml:space="preserve"> </v>
      </c>
      <c r="E211" s="185" t="s">
        <v>137</v>
      </c>
      <c r="F211" s="185" t="s">
        <v>137</v>
      </c>
      <c r="G211" s="185" t="s">
        <v>137</v>
      </c>
      <c r="H211" s="185" t="s">
        <v>137</v>
      </c>
      <c r="I211" s="185">
        <v>0</v>
      </c>
      <c r="J211" s="185" t="str">
        <f>INDEX('[4]TS BYDem'!$J$10:$J$203,MATCH(D211,'[4]TS BYDem'!$D$10:$D$203,0))</f>
        <v/>
      </c>
      <c r="K211" s="185" t="e">
        <f t="shared" ca="1" si="150"/>
        <v>#VALUE!</v>
      </c>
      <c r="L211" s="185" t="e">
        <f t="shared" ca="1" si="150"/>
        <v>#VALUE!</v>
      </c>
      <c r="M211" s="185" t="e">
        <f t="shared" ca="1" si="150"/>
        <v>#VALUE!</v>
      </c>
      <c r="N211" s="185" t="e">
        <f t="shared" ca="1" si="150"/>
        <v>#VALUE!</v>
      </c>
      <c r="O211" s="185" t="e">
        <f t="shared" ca="1" si="150"/>
        <v>#VALUE!</v>
      </c>
      <c r="P211" s="185" t="e">
        <f t="shared" ca="1" si="150"/>
        <v>#VALUE!</v>
      </c>
      <c r="Q211" s="185" t="e">
        <f t="shared" ca="1" si="150"/>
        <v>#VALUE!</v>
      </c>
      <c r="R211" s="185" t="e">
        <f t="shared" ca="1" si="150"/>
        <v>#VALUE!</v>
      </c>
      <c r="S211" s="185" t="e">
        <f t="shared" ca="1" si="150"/>
        <v>#VALUE!</v>
      </c>
      <c r="T211" s="185" t="e">
        <f t="shared" ca="1" si="150"/>
        <v>#VALUE!</v>
      </c>
      <c r="U211" s="185" t="e">
        <f t="shared" ca="1" si="150"/>
        <v>#VALUE!</v>
      </c>
      <c r="V211" s="185" t="e">
        <f t="shared" ca="1" si="150"/>
        <v>#VALUE!</v>
      </c>
      <c r="W211" s="185" t="e">
        <f t="shared" ca="1" si="150"/>
        <v>#VALUE!</v>
      </c>
      <c r="X211" s="185" t="e">
        <f t="shared" ca="1" si="150"/>
        <v>#VALUE!</v>
      </c>
      <c r="Y211" s="185" t="e">
        <f t="shared" ca="1" si="150"/>
        <v>#VALUE!</v>
      </c>
      <c r="Z211" s="185" t="e">
        <f t="shared" ca="1" si="150"/>
        <v>#VALUE!</v>
      </c>
      <c r="AA211" s="185" t="e">
        <f t="shared" ca="1" si="153"/>
        <v>#VALUE!</v>
      </c>
      <c r="AB211" s="185" t="e">
        <f t="shared" ca="1" si="153"/>
        <v>#VALUE!</v>
      </c>
      <c r="AC211" s="185" t="e">
        <f t="shared" ca="1" si="153"/>
        <v>#VALUE!</v>
      </c>
      <c r="AD211" s="185" t="e">
        <f t="shared" ca="1" si="153"/>
        <v>#VALUE!</v>
      </c>
      <c r="AE211" s="185" t="e">
        <f t="shared" ca="1" si="153"/>
        <v>#VALUE!</v>
      </c>
      <c r="AF211" s="185" t="e">
        <f t="shared" ca="1" si="153"/>
        <v>#VALUE!</v>
      </c>
      <c r="AG211" s="185" t="e">
        <f t="shared" ca="1" si="153"/>
        <v>#VALUE!</v>
      </c>
      <c r="AH211" s="185" t="e">
        <f t="shared" ca="1" si="153"/>
        <v>#VALUE!</v>
      </c>
      <c r="AI211" s="185" t="e">
        <f t="shared" ca="1" si="153"/>
        <v>#VALUE!</v>
      </c>
      <c r="AJ211" s="185" t="e">
        <f t="shared" ca="1" si="153"/>
        <v>#VALUE!</v>
      </c>
      <c r="AK211" s="185" t="e">
        <f t="shared" ca="1" si="153"/>
        <v>#VALUE!</v>
      </c>
      <c r="AL211" s="185" t="e">
        <f t="shared" ca="1" si="153"/>
        <v>#VALUE!</v>
      </c>
      <c r="AM211" s="185" t="e">
        <f t="shared" ca="1" si="153"/>
        <v>#VALUE!</v>
      </c>
      <c r="AN211" s="185" t="e">
        <f t="shared" ca="1" si="153"/>
        <v>#VALUE!</v>
      </c>
      <c r="AO211" s="185" t="e">
        <f t="shared" ca="1" si="153"/>
        <v>#VALUE!</v>
      </c>
      <c r="AP211" s="185" t="e">
        <f t="shared" ca="1" si="153"/>
        <v>#VALUE!</v>
      </c>
    </row>
    <row r="212" spans="1:42">
      <c r="A212" s="57" t="str">
        <f>'[4]TS BYDem'!A142</f>
        <v/>
      </c>
      <c r="B212" s="185" t="s">
        <v>288</v>
      </c>
      <c r="C212" s="185" t="s">
        <v>137</v>
      </c>
      <c r="D212" s="186" t="str">
        <f>'[4]TS BYDem'!D142</f>
        <v>IFBS</v>
      </c>
      <c r="E212" s="185" t="s">
        <v>137</v>
      </c>
      <c r="F212" s="185" t="s">
        <v>137</v>
      </c>
      <c r="G212" s="185" t="s">
        <v>137</v>
      </c>
      <c r="H212" s="185" t="s">
        <v>137</v>
      </c>
      <c r="I212" s="185">
        <v>0</v>
      </c>
      <c r="J212" s="185">
        <f>INDEX('[4]TS BYDem'!$J$10:$J$203,MATCH(D212,'[4]TS BYDem'!$D$10:$D$203,0))</f>
        <v>20.421862032418336</v>
      </c>
      <c r="K212" s="185">
        <f t="shared" ca="1" si="150"/>
        <v>21.173194461525735</v>
      </c>
      <c r="L212" s="185">
        <f t="shared" ca="1" si="150"/>
        <v>21.738269252069756</v>
      </c>
      <c r="M212" s="192">
        <f t="shared" ref="M212" si="154">O212</f>
        <v>40.544747177343751</v>
      </c>
      <c r="N212" s="192">
        <f t="shared" ref="N212" si="155">O212</f>
        <v>40.544747177343751</v>
      </c>
      <c r="O212" s="192">
        <f>INDEX('[4]TS BYDem'!$O$10:$O$203,MATCH(D212,'[4]TS BYDem'!$D$10:$D$203,0))</f>
        <v>40.544747177343751</v>
      </c>
      <c r="P212" s="185">
        <f t="shared" ca="1" si="150"/>
        <v>41.121210921005549</v>
      </c>
      <c r="Q212" s="185">
        <f t="shared" ca="1" si="150"/>
        <v>40.988451947431265</v>
      </c>
      <c r="R212" s="185">
        <f t="shared" ca="1" si="150"/>
        <v>40.367974866289394</v>
      </c>
      <c r="S212" s="185">
        <f t="shared" ca="1" si="150"/>
        <v>43.050762814174625</v>
      </c>
      <c r="T212" s="185">
        <f t="shared" ca="1" si="150"/>
        <v>44.307633525757126</v>
      </c>
      <c r="U212" s="185">
        <f t="shared" ca="1" si="150"/>
        <v>45.444461920444752</v>
      </c>
      <c r="V212" s="185">
        <f t="shared" ca="1" si="150"/>
        <v>46.549240623586265</v>
      </c>
      <c r="W212" s="185">
        <f t="shared" ca="1" si="150"/>
        <v>47.614129462794843</v>
      </c>
      <c r="X212" s="185">
        <f t="shared" ca="1" si="150"/>
        <v>48.749309915283142</v>
      </c>
      <c r="Y212" s="185">
        <f t="shared" ca="1" si="150"/>
        <v>49.857707310895108</v>
      </c>
      <c r="Z212" s="185">
        <f t="shared" ca="1" si="150"/>
        <v>51.816210492749072</v>
      </c>
      <c r="AA212" s="185">
        <f t="shared" ca="1" si="153"/>
        <v>53.284828182805398</v>
      </c>
      <c r="AB212" s="185">
        <f t="shared" ca="1" si="153"/>
        <v>54.535594538661911</v>
      </c>
      <c r="AC212" s="185">
        <f t="shared" ca="1" si="153"/>
        <v>55.684202366681525</v>
      </c>
      <c r="AD212" s="185">
        <f t="shared" ca="1" si="153"/>
        <v>56.952768136564657</v>
      </c>
      <c r="AE212" s="185">
        <f t="shared" ca="1" si="153"/>
        <v>58.358350844717393</v>
      </c>
      <c r="AF212" s="185">
        <f t="shared" ca="1" si="153"/>
        <v>59.784163218007571</v>
      </c>
      <c r="AG212" s="185">
        <f t="shared" ca="1" si="153"/>
        <v>62.598533086450324</v>
      </c>
      <c r="AH212" s="185">
        <f t="shared" ca="1" si="153"/>
        <v>65.758552844145939</v>
      </c>
      <c r="AI212" s="185">
        <f t="shared" ca="1" si="153"/>
        <v>67.481780292004231</v>
      </c>
      <c r="AJ212" s="185">
        <f t="shared" ca="1" si="153"/>
        <v>68.888224913415797</v>
      </c>
      <c r="AK212" s="185">
        <f t="shared" ca="1" si="153"/>
        <v>70.058069912742312</v>
      </c>
      <c r="AL212" s="185">
        <f t="shared" ca="1" si="153"/>
        <v>71.534960625574499</v>
      </c>
      <c r="AM212" s="185">
        <f t="shared" ca="1" si="153"/>
        <v>77.044329254659772</v>
      </c>
      <c r="AN212" s="185">
        <f t="shared" ca="1" si="153"/>
        <v>78.17670706123161</v>
      </c>
      <c r="AO212" s="185">
        <f t="shared" ca="1" si="153"/>
        <v>85.547951967307597</v>
      </c>
      <c r="AP212" s="185">
        <f t="shared" ca="1" si="153"/>
        <v>92.189698402964567</v>
      </c>
    </row>
    <row r="213" spans="1:42">
      <c r="A213" s="57" t="str">
        <f>'[4]TS BYDem'!A143</f>
        <v>*</v>
      </c>
      <c r="B213" s="185" t="s">
        <v>288</v>
      </c>
      <c r="C213" s="185" t="s">
        <v>137</v>
      </c>
      <c r="D213" s="186" t="str">
        <f>'[4]TS BYDem'!D143</f>
        <v>IFBS</v>
      </c>
      <c r="E213" s="185" t="s">
        <v>137</v>
      </c>
      <c r="F213" s="185" t="s">
        <v>137</v>
      </c>
      <c r="G213" s="185" t="s">
        <v>137</v>
      </c>
      <c r="H213" s="185" t="s">
        <v>137</v>
      </c>
      <c r="I213" s="185">
        <v>0</v>
      </c>
      <c r="J213" s="185">
        <f>INDEX('[4]TS BYDem'!$J$10:$J$203,MATCH(D213,'[4]TS BYDem'!$D$10:$D$203,0))</f>
        <v>20.421862032418336</v>
      </c>
      <c r="K213" s="185">
        <f t="shared" ca="1" si="150"/>
        <v>21.173194461525735</v>
      </c>
      <c r="L213" s="185">
        <f t="shared" ca="1" si="150"/>
        <v>21.738269252069756</v>
      </c>
      <c r="M213" s="185">
        <f t="shared" ca="1" si="150"/>
        <v>22.004135186130068</v>
      </c>
      <c r="N213" s="185">
        <f t="shared" ca="1" si="150"/>
        <v>22.459748672139355</v>
      </c>
      <c r="O213" s="185">
        <f t="shared" ca="1" si="150"/>
        <v>22.71069803564183</v>
      </c>
      <c r="P213" s="185">
        <f t="shared" ca="1" si="150"/>
        <v>23.033597915952697</v>
      </c>
      <c r="Q213" s="185">
        <f t="shared" ca="1" si="150"/>
        <v>22.959234424495236</v>
      </c>
      <c r="R213" s="185">
        <f t="shared" ca="1" si="150"/>
        <v>22.611680953111801</v>
      </c>
      <c r="S213" s="185">
        <f t="shared" ca="1" si="150"/>
        <v>24.114415369276244</v>
      </c>
      <c r="T213" s="185">
        <f t="shared" ca="1" si="150"/>
        <v>24.818437793580394</v>
      </c>
      <c r="U213" s="185">
        <f t="shared" ca="1" si="150"/>
        <v>25.455219823004938</v>
      </c>
      <c r="V213" s="185">
        <f t="shared" ca="1" si="150"/>
        <v>26.074049567176466</v>
      </c>
      <c r="W213" s="185">
        <f t="shared" ca="1" si="150"/>
        <v>26.670535439020927</v>
      </c>
      <c r="X213" s="185">
        <f t="shared" ca="1" si="150"/>
        <v>27.306394391591514</v>
      </c>
      <c r="Y213" s="185">
        <f t="shared" ca="1" si="150"/>
        <v>27.927251106892516</v>
      </c>
      <c r="Z213" s="185">
        <f t="shared" ca="1" si="150"/>
        <v>29.024285308891038</v>
      </c>
      <c r="AA213" s="185">
        <f t="shared" ca="1" si="153"/>
        <v>29.846915494320058</v>
      </c>
      <c r="AB213" s="185">
        <f t="shared" ca="1" si="153"/>
        <v>30.547518630325563</v>
      </c>
      <c r="AC213" s="185">
        <f t="shared" ca="1" si="153"/>
        <v>31.190898780889292</v>
      </c>
      <c r="AD213" s="185">
        <f t="shared" ca="1" si="153"/>
        <v>31.901472064578829</v>
      </c>
      <c r="AE213" s="185">
        <f t="shared" ca="1" si="153"/>
        <v>32.688793892221504</v>
      </c>
      <c r="AF213" s="185">
        <f t="shared" ca="1" si="153"/>
        <v>33.48744714620873</v>
      </c>
      <c r="AG213" s="185">
        <f t="shared" ca="1" si="153"/>
        <v>35.06388574041776</v>
      </c>
      <c r="AH213" s="185">
        <f t="shared" ca="1" si="153"/>
        <v>36.833936351160986</v>
      </c>
      <c r="AI213" s="185">
        <f t="shared" ca="1" si="153"/>
        <v>37.799183416184199</v>
      </c>
      <c r="AJ213" s="185">
        <f t="shared" ca="1" si="153"/>
        <v>38.586988035140593</v>
      </c>
      <c r="AK213" s="185">
        <f t="shared" ca="1" si="153"/>
        <v>39.242263955643956</v>
      </c>
      <c r="AL213" s="185">
        <f t="shared" ca="1" si="153"/>
        <v>40.069528184572683</v>
      </c>
      <c r="AM213" s="185">
        <f t="shared" ca="1" si="153"/>
        <v>43.15554094856671</v>
      </c>
      <c r="AN213" s="185">
        <f t="shared" ca="1" si="153"/>
        <v>43.789830029586952</v>
      </c>
      <c r="AO213" s="185">
        <f t="shared" ca="1" si="153"/>
        <v>47.918752488430165</v>
      </c>
      <c r="AP213" s="185">
        <f t="shared" ca="1" si="153"/>
        <v>51.639054333444349</v>
      </c>
    </row>
    <row r="214" spans="1:42">
      <c r="A214" s="57" t="str">
        <f>'[4]TS BYDem'!A144</f>
        <v>*</v>
      </c>
      <c r="B214" s="185" t="s">
        <v>288</v>
      </c>
      <c r="C214" s="185" t="s">
        <v>137</v>
      </c>
      <c r="D214" s="186" t="str">
        <f>'[4]TS BYDem'!D144</f>
        <v>IFBS</v>
      </c>
      <c r="E214" s="185" t="s">
        <v>137</v>
      </c>
      <c r="F214" s="185" t="s">
        <v>137</v>
      </c>
      <c r="G214" s="185" t="s">
        <v>137</v>
      </c>
      <c r="H214" s="185" t="s">
        <v>137</v>
      </c>
      <c r="I214" s="185">
        <v>0</v>
      </c>
      <c r="J214" s="185">
        <f>INDEX('[4]TS BYDem'!$J$10:$J$203,MATCH(D214,'[4]TS BYDem'!$D$10:$D$203,0))</f>
        <v>20.421862032418336</v>
      </c>
      <c r="K214" s="185">
        <f t="shared" ca="1" si="150"/>
        <v>21.173194461525735</v>
      </c>
      <c r="L214" s="185">
        <f t="shared" ca="1" si="150"/>
        <v>21.738269252069756</v>
      </c>
      <c r="M214" s="185">
        <f t="shared" ca="1" si="150"/>
        <v>22.004135186130068</v>
      </c>
      <c r="N214" s="185">
        <f t="shared" ca="1" si="150"/>
        <v>22.459748672139355</v>
      </c>
      <c r="O214" s="185">
        <f t="shared" ca="1" si="150"/>
        <v>22.71069803564183</v>
      </c>
      <c r="P214" s="185">
        <f t="shared" ca="1" si="150"/>
        <v>23.033597915952697</v>
      </c>
      <c r="Q214" s="185">
        <f t="shared" ca="1" si="150"/>
        <v>22.959234424495236</v>
      </c>
      <c r="R214" s="185">
        <f t="shared" ca="1" si="150"/>
        <v>22.611680953111801</v>
      </c>
      <c r="S214" s="185">
        <f t="shared" ca="1" si="150"/>
        <v>24.114415369276244</v>
      </c>
      <c r="T214" s="185">
        <f t="shared" ca="1" si="150"/>
        <v>24.818437793580394</v>
      </c>
      <c r="U214" s="185">
        <f t="shared" ca="1" si="150"/>
        <v>25.455219823004938</v>
      </c>
      <c r="V214" s="185">
        <f t="shared" ca="1" si="150"/>
        <v>26.074049567176466</v>
      </c>
      <c r="W214" s="185">
        <f t="shared" ca="1" si="150"/>
        <v>26.670535439020927</v>
      </c>
      <c r="X214" s="185">
        <f t="shared" ca="1" si="150"/>
        <v>27.306394391591514</v>
      </c>
      <c r="Y214" s="185">
        <f t="shared" ca="1" si="150"/>
        <v>27.927251106892516</v>
      </c>
      <c r="Z214" s="185">
        <f t="shared" ca="1" si="150"/>
        <v>29.024285308891038</v>
      </c>
      <c r="AA214" s="185">
        <f t="shared" ca="1" si="153"/>
        <v>29.846915494320058</v>
      </c>
      <c r="AB214" s="185">
        <f t="shared" ca="1" si="153"/>
        <v>30.547518630325563</v>
      </c>
      <c r="AC214" s="185">
        <f t="shared" ca="1" si="153"/>
        <v>31.190898780889292</v>
      </c>
      <c r="AD214" s="185">
        <f t="shared" ca="1" si="153"/>
        <v>31.901472064578829</v>
      </c>
      <c r="AE214" s="185">
        <f t="shared" ca="1" si="153"/>
        <v>32.688793892221504</v>
      </c>
      <c r="AF214" s="185">
        <f t="shared" ca="1" si="153"/>
        <v>33.48744714620873</v>
      </c>
      <c r="AG214" s="185">
        <f t="shared" ca="1" si="153"/>
        <v>35.06388574041776</v>
      </c>
      <c r="AH214" s="185">
        <f t="shared" ca="1" si="153"/>
        <v>36.833936351160986</v>
      </c>
      <c r="AI214" s="185">
        <f t="shared" ca="1" si="153"/>
        <v>37.799183416184199</v>
      </c>
      <c r="AJ214" s="185">
        <f t="shared" ca="1" si="153"/>
        <v>38.586988035140593</v>
      </c>
      <c r="AK214" s="185">
        <f t="shared" ca="1" si="153"/>
        <v>39.242263955643956</v>
      </c>
      <c r="AL214" s="185">
        <f t="shared" ca="1" si="153"/>
        <v>40.069528184572683</v>
      </c>
      <c r="AM214" s="185">
        <f t="shared" ca="1" si="153"/>
        <v>43.15554094856671</v>
      </c>
      <c r="AN214" s="185">
        <f t="shared" ca="1" si="153"/>
        <v>43.789830029586952</v>
      </c>
      <c r="AO214" s="185">
        <f t="shared" ca="1" si="153"/>
        <v>47.918752488430165</v>
      </c>
      <c r="AP214" s="185">
        <f t="shared" ca="1" si="153"/>
        <v>51.639054333444349</v>
      </c>
    </row>
    <row r="215" spans="1:42">
      <c r="A215" s="57" t="str">
        <f>'[4]TS BYDem'!A145</f>
        <v>*</v>
      </c>
      <c r="B215" s="185" t="s">
        <v>288</v>
      </c>
      <c r="C215" s="185" t="s">
        <v>137</v>
      </c>
      <c r="D215" s="186" t="str">
        <f>'[4]TS BYDem'!D145</f>
        <v>IFBS</v>
      </c>
      <c r="E215" s="185" t="s">
        <v>137</v>
      </c>
      <c r="F215" s="185" t="s">
        <v>137</v>
      </c>
      <c r="G215" s="185" t="s">
        <v>137</v>
      </c>
      <c r="H215" s="185" t="s">
        <v>137</v>
      </c>
      <c r="I215" s="185">
        <v>0</v>
      </c>
      <c r="J215" s="185">
        <f>INDEX('[4]TS BYDem'!$J$10:$J$203,MATCH(D215,'[4]TS BYDem'!$D$10:$D$203,0))</f>
        <v>20.421862032418336</v>
      </c>
      <c r="K215" s="185">
        <f t="shared" ca="1" si="150"/>
        <v>21.173194461525735</v>
      </c>
      <c r="L215" s="185">
        <f t="shared" ca="1" si="150"/>
        <v>21.738269252069756</v>
      </c>
      <c r="M215" s="185">
        <f t="shared" ca="1" si="150"/>
        <v>22.004135186130068</v>
      </c>
      <c r="N215" s="185">
        <f t="shared" ca="1" si="150"/>
        <v>22.459748672139355</v>
      </c>
      <c r="O215" s="185">
        <f t="shared" ca="1" si="150"/>
        <v>22.71069803564183</v>
      </c>
      <c r="P215" s="185">
        <f t="shared" ca="1" si="150"/>
        <v>23.033597915952697</v>
      </c>
      <c r="Q215" s="185">
        <f t="shared" ca="1" si="150"/>
        <v>22.959234424495236</v>
      </c>
      <c r="R215" s="185">
        <f t="shared" ca="1" si="150"/>
        <v>22.611680953111801</v>
      </c>
      <c r="S215" s="185">
        <f t="shared" ca="1" si="150"/>
        <v>24.114415369276244</v>
      </c>
      <c r="T215" s="185">
        <f t="shared" ca="1" si="150"/>
        <v>24.818437793580394</v>
      </c>
      <c r="U215" s="185">
        <f t="shared" ca="1" si="150"/>
        <v>25.455219823004938</v>
      </c>
      <c r="V215" s="185">
        <f t="shared" ca="1" si="150"/>
        <v>26.074049567176466</v>
      </c>
      <c r="W215" s="185">
        <f t="shared" ca="1" si="150"/>
        <v>26.670535439020927</v>
      </c>
      <c r="X215" s="185">
        <f t="shared" ca="1" si="150"/>
        <v>27.306394391591514</v>
      </c>
      <c r="Y215" s="185">
        <f t="shared" ca="1" si="150"/>
        <v>27.927251106892516</v>
      </c>
      <c r="Z215" s="185">
        <f t="shared" ca="1" si="150"/>
        <v>29.024285308891038</v>
      </c>
      <c r="AA215" s="185">
        <f t="shared" ca="1" si="153"/>
        <v>29.846915494320058</v>
      </c>
      <c r="AB215" s="185">
        <f t="shared" ca="1" si="153"/>
        <v>30.547518630325563</v>
      </c>
      <c r="AC215" s="185">
        <f t="shared" ca="1" si="153"/>
        <v>31.190898780889292</v>
      </c>
      <c r="AD215" s="185">
        <f t="shared" ca="1" si="153"/>
        <v>31.901472064578829</v>
      </c>
      <c r="AE215" s="185">
        <f t="shared" ca="1" si="153"/>
        <v>32.688793892221504</v>
      </c>
      <c r="AF215" s="185">
        <f t="shared" ca="1" si="153"/>
        <v>33.48744714620873</v>
      </c>
      <c r="AG215" s="185">
        <f t="shared" ca="1" si="153"/>
        <v>35.06388574041776</v>
      </c>
      <c r="AH215" s="185">
        <f t="shared" ca="1" si="153"/>
        <v>36.833936351160986</v>
      </c>
      <c r="AI215" s="185">
        <f t="shared" ca="1" si="153"/>
        <v>37.799183416184199</v>
      </c>
      <c r="AJ215" s="185">
        <f t="shared" ca="1" si="153"/>
        <v>38.586988035140593</v>
      </c>
      <c r="AK215" s="185">
        <f t="shared" ca="1" si="153"/>
        <v>39.242263955643956</v>
      </c>
      <c r="AL215" s="185">
        <f t="shared" ca="1" si="153"/>
        <v>40.069528184572683</v>
      </c>
      <c r="AM215" s="185">
        <f t="shared" ca="1" si="153"/>
        <v>43.15554094856671</v>
      </c>
      <c r="AN215" s="185">
        <f t="shared" ca="1" si="153"/>
        <v>43.789830029586952</v>
      </c>
      <c r="AO215" s="185">
        <f t="shared" ca="1" si="153"/>
        <v>47.918752488430165</v>
      </c>
      <c r="AP215" s="185">
        <f t="shared" ca="1" si="153"/>
        <v>51.639054333444349</v>
      </c>
    </row>
    <row r="216" spans="1:42">
      <c r="A216" s="57" t="str">
        <f>'[4]TS BYDem'!A146</f>
        <v>*</v>
      </c>
      <c r="B216" s="185" t="s">
        <v>288</v>
      </c>
      <c r="C216" s="185" t="s">
        <v>137</v>
      </c>
      <c r="D216" s="186" t="str">
        <f>'[4]TS BYDem'!D146</f>
        <v>IFBS</v>
      </c>
      <c r="E216" s="185" t="s">
        <v>137</v>
      </c>
      <c r="F216" s="185" t="s">
        <v>137</v>
      </c>
      <c r="G216" s="185" t="s">
        <v>137</v>
      </c>
      <c r="H216" s="185" t="s">
        <v>137</v>
      </c>
      <c r="I216" s="185">
        <v>0</v>
      </c>
      <c r="J216" s="185">
        <f>INDEX('[4]TS BYDem'!$J$10:$J$203,MATCH(D216,'[4]TS BYDem'!$D$10:$D$203,0))</f>
        <v>20.421862032418336</v>
      </c>
      <c r="K216" s="185">
        <f t="shared" ca="1" si="150"/>
        <v>21.173194461525735</v>
      </c>
      <c r="L216" s="185">
        <f t="shared" ca="1" si="150"/>
        <v>21.738269252069756</v>
      </c>
      <c r="M216" s="185">
        <f t="shared" ca="1" si="150"/>
        <v>22.004135186130068</v>
      </c>
      <c r="N216" s="185">
        <f t="shared" ca="1" si="150"/>
        <v>22.459748672139355</v>
      </c>
      <c r="O216" s="185">
        <f t="shared" ca="1" si="150"/>
        <v>22.71069803564183</v>
      </c>
      <c r="P216" s="185">
        <f t="shared" ca="1" si="150"/>
        <v>23.033597915952697</v>
      </c>
      <c r="Q216" s="185">
        <f t="shared" ca="1" si="150"/>
        <v>22.959234424495236</v>
      </c>
      <c r="R216" s="185">
        <f t="shared" ca="1" si="150"/>
        <v>22.611680953111801</v>
      </c>
      <c r="S216" s="185">
        <f t="shared" ca="1" si="150"/>
        <v>24.114415369276244</v>
      </c>
      <c r="T216" s="185">
        <f t="shared" ca="1" si="150"/>
        <v>24.818437793580394</v>
      </c>
      <c r="U216" s="185">
        <f t="shared" ca="1" si="150"/>
        <v>25.455219823004938</v>
      </c>
      <c r="V216" s="185">
        <f t="shared" ca="1" si="150"/>
        <v>26.074049567176466</v>
      </c>
      <c r="W216" s="185">
        <f t="shared" ca="1" si="150"/>
        <v>26.670535439020927</v>
      </c>
      <c r="X216" s="185">
        <f t="shared" ca="1" si="150"/>
        <v>27.306394391591514</v>
      </c>
      <c r="Y216" s="185">
        <f t="shared" ca="1" si="150"/>
        <v>27.927251106892516</v>
      </c>
      <c r="Z216" s="185">
        <f t="shared" ca="1" si="150"/>
        <v>29.024285308891038</v>
      </c>
      <c r="AA216" s="185">
        <f t="shared" ca="1" si="153"/>
        <v>29.846915494320058</v>
      </c>
      <c r="AB216" s="185">
        <f t="shared" ca="1" si="153"/>
        <v>30.547518630325563</v>
      </c>
      <c r="AC216" s="185">
        <f t="shared" ca="1" si="153"/>
        <v>31.190898780889292</v>
      </c>
      <c r="AD216" s="185">
        <f t="shared" ca="1" si="153"/>
        <v>31.901472064578829</v>
      </c>
      <c r="AE216" s="185">
        <f t="shared" ca="1" si="153"/>
        <v>32.688793892221504</v>
      </c>
      <c r="AF216" s="185">
        <f t="shared" ca="1" si="153"/>
        <v>33.48744714620873</v>
      </c>
      <c r="AG216" s="185">
        <f t="shared" ca="1" si="153"/>
        <v>35.06388574041776</v>
      </c>
      <c r="AH216" s="185">
        <f t="shared" ca="1" si="153"/>
        <v>36.833936351160986</v>
      </c>
      <c r="AI216" s="185">
        <f t="shared" ca="1" si="153"/>
        <v>37.799183416184199</v>
      </c>
      <c r="AJ216" s="185">
        <f t="shared" ca="1" si="153"/>
        <v>38.586988035140593</v>
      </c>
      <c r="AK216" s="185">
        <f t="shared" ca="1" si="153"/>
        <v>39.242263955643956</v>
      </c>
      <c r="AL216" s="185">
        <f t="shared" ca="1" si="153"/>
        <v>40.069528184572683</v>
      </c>
      <c r="AM216" s="185">
        <f t="shared" ca="1" si="153"/>
        <v>43.15554094856671</v>
      </c>
      <c r="AN216" s="185">
        <f t="shared" ca="1" si="153"/>
        <v>43.789830029586952</v>
      </c>
      <c r="AO216" s="185">
        <f t="shared" ca="1" si="153"/>
        <v>47.918752488430165</v>
      </c>
      <c r="AP216" s="185">
        <f t="shared" ca="1" si="153"/>
        <v>51.639054333444349</v>
      </c>
    </row>
    <row r="217" spans="1:42">
      <c r="A217" s="57" t="str">
        <f>'[4]TS BYDem'!A147</f>
        <v>*</v>
      </c>
      <c r="B217" s="185" t="s">
        <v>288</v>
      </c>
      <c r="C217" s="185" t="s">
        <v>137</v>
      </c>
      <c r="D217" s="186" t="str">
        <f>'[4]TS BYDem'!D147</f>
        <v>IFBS</v>
      </c>
      <c r="E217" s="185" t="s">
        <v>137</v>
      </c>
      <c r="F217" s="185" t="s">
        <v>137</v>
      </c>
      <c r="G217" s="185" t="s">
        <v>137</v>
      </c>
      <c r="H217" s="185" t="s">
        <v>137</v>
      </c>
      <c r="I217" s="185">
        <v>0</v>
      </c>
      <c r="J217" s="185">
        <f>INDEX('[4]TS BYDem'!$J$10:$J$203,MATCH(D217,'[4]TS BYDem'!$D$10:$D$203,0))</f>
        <v>20.421862032418336</v>
      </c>
      <c r="K217" s="185">
        <f t="shared" ca="1" si="150"/>
        <v>21.173194461525735</v>
      </c>
      <c r="L217" s="185">
        <f t="shared" ca="1" si="150"/>
        <v>21.738269252069756</v>
      </c>
      <c r="M217" s="185">
        <f t="shared" ca="1" si="150"/>
        <v>22.004135186130068</v>
      </c>
      <c r="N217" s="185">
        <f t="shared" ca="1" si="150"/>
        <v>22.459748672139355</v>
      </c>
      <c r="O217" s="185">
        <f t="shared" ca="1" si="150"/>
        <v>22.71069803564183</v>
      </c>
      <c r="P217" s="185">
        <f t="shared" ca="1" si="150"/>
        <v>23.033597915952697</v>
      </c>
      <c r="Q217" s="185">
        <f t="shared" ca="1" si="150"/>
        <v>22.959234424495236</v>
      </c>
      <c r="R217" s="185">
        <f t="shared" ca="1" si="150"/>
        <v>22.611680953111801</v>
      </c>
      <c r="S217" s="185">
        <f t="shared" ca="1" si="150"/>
        <v>24.114415369276244</v>
      </c>
      <c r="T217" s="185">
        <f t="shared" ca="1" si="150"/>
        <v>24.818437793580394</v>
      </c>
      <c r="U217" s="185">
        <f t="shared" ca="1" si="150"/>
        <v>25.455219823004938</v>
      </c>
      <c r="V217" s="185">
        <f t="shared" ca="1" si="150"/>
        <v>26.074049567176466</v>
      </c>
      <c r="W217" s="185">
        <f t="shared" ca="1" si="150"/>
        <v>26.670535439020927</v>
      </c>
      <c r="X217" s="185">
        <f t="shared" ca="1" si="150"/>
        <v>27.306394391591514</v>
      </c>
      <c r="Y217" s="185">
        <f t="shared" ca="1" si="150"/>
        <v>27.927251106892516</v>
      </c>
      <c r="Z217" s="185">
        <f t="shared" ca="1" si="150"/>
        <v>29.024285308891038</v>
      </c>
      <c r="AA217" s="185">
        <f t="shared" ca="1" si="153"/>
        <v>29.846915494320058</v>
      </c>
      <c r="AB217" s="185">
        <f t="shared" ca="1" si="153"/>
        <v>30.547518630325563</v>
      </c>
      <c r="AC217" s="185">
        <f t="shared" ca="1" si="153"/>
        <v>31.190898780889292</v>
      </c>
      <c r="AD217" s="185">
        <f t="shared" ca="1" si="153"/>
        <v>31.901472064578829</v>
      </c>
      <c r="AE217" s="185">
        <f t="shared" ca="1" si="153"/>
        <v>32.688793892221504</v>
      </c>
      <c r="AF217" s="185">
        <f t="shared" ca="1" si="153"/>
        <v>33.48744714620873</v>
      </c>
      <c r="AG217" s="185">
        <f t="shared" ca="1" si="153"/>
        <v>35.06388574041776</v>
      </c>
      <c r="AH217" s="185">
        <f t="shared" ca="1" si="153"/>
        <v>36.833936351160986</v>
      </c>
      <c r="AI217" s="185">
        <f t="shared" ca="1" si="153"/>
        <v>37.799183416184199</v>
      </c>
      <c r="AJ217" s="185">
        <f t="shared" ca="1" si="153"/>
        <v>38.586988035140593</v>
      </c>
      <c r="AK217" s="185">
        <f t="shared" ca="1" si="153"/>
        <v>39.242263955643956</v>
      </c>
      <c r="AL217" s="185">
        <f t="shared" ca="1" si="153"/>
        <v>40.069528184572683</v>
      </c>
      <c r="AM217" s="185">
        <f t="shared" ca="1" si="153"/>
        <v>43.15554094856671</v>
      </c>
      <c r="AN217" s="185">
        <f t="shared" ca="1" si="153"/>
        <v>43.789830029586952</v>
      </c>
      <c r="AO217" s="185">
        <f t="shared" ca="1" si="153"/>
        <v>47.918752488430165</v>
      </c>
      <c r="AP217" s="185">
        <f t="shared" ref="AP217" ca="1" si="156">AP$201/AO$201*AO217</f>
        <v>51.639054333444349</v>
      </c>
    </row>
    <row r="218" spans="1:42">
      <c r="A218" s="57" t="str">
        <f>'[4]TS BYDem'!A148</f>
        <v>*</v>
      </c>
      <c r="B218" s="185" t="s">
        <v>288</v>
      </c>
      <c r="C218" s="185" t="s">
        <v>137</v>
      </c>
      <c r="D218" s="186" t="str">
        <f>'[4]TS BYDem'!D148</f>
        <v>IFBS</v>
      </c>
      <c r="E218" s="185" t="s">
        <v>137</v>
      </c>
      <c r="F218" s="185" t="s">
        <v>137</v>
      </c>
      <c r="G218" s="185" t="s">
        <v>137</v>
      </c>
      <c r="H218" s="185" t="s">
        <v>137</v>
      </c>
      <c r="I218" s="185">
        <v>0</v>
      </c>
      <c r="J218" s="185">
        <f>INDEX('[4]TS BYDem'!$J$10:$J$203,MATCH(D218,'[4]TS BYDem'!$D$10:$D$203,0))</f>
        <v>20.421862032418336</v>
      </c>
    </row>
    <row r="219" spans="1:42">
      <c r="A219" s="57" t="str">
        <f>'[4]TS BYDem'!A149</f>
        <v>*</v>
      </c>
      <c r="B219" s="185" t="s">
        <v>288</v>
      </c>
      <c r="C219" s="185" t="s">
        <v>137</v>
      </c>
      <c r="D219" s="186" t="str">
        <f>'[4]TS BYDem'!D149</f>
        <v>Useful Energy Service</v>
      </c>
      <c r="E219" s="185" t="s">
        <v>137</v>
      </c>
      <c r="F219" s="185" t="s">
        <v>137</v>
      </c>
      <c r="G219" s="185" t="s">
        <v>137</v>
      </c>
      <c r="H219" s="185" t="s">
        <v>137</v>
      </c>
      <c r="I219" s="185">
        <v>0</v>
      </c>
      <c r="J219" s="185" t="str">
        <f>INDEX('[4]TS BYDem'!$J$10:$J$203,MATCH(D219,'[4]TS BYDem'!$D$10:$D$203,0))</f>
        <v/>
      </c>
    </row>
    <row r="220" spans="1:42" s="5" customFormat="1">
      <c r="A220" s="57" t="str">
        <f>'[4]TS BYDem'!A146</f>
        <v>*</v>
      </c>
      <c r="B220" s="5">
        <f>B201+1</f>
        <v>14</v>
      </c>
      <c r="C220" s="3" t="str">
        <f ca="1">OFFSET($C$9,$B220,0)</f>
        <v>Pulp &amp; Paper Products</v>
      </c>
      <c r="D220" s="3" t="str">
        <f ca="1">OFFSET($B$9,$B220,0)</f>
        <v>PP</v>
      </c>
      <c r="J220" s="5">
        <f t="shared" ref="J220:AA220" ca="1" si="157">SUMIF($B$10:$B$25,$D220,J$10:J$25)*SUMIF($B$10:$B$25,$D220,J$47:J$62)</f>
        <v>87.086408503626529</v>
      </c>
      <c r="K220" s="5">
        <f t="shared" ca="1" si="157"/>
        <v>89.287869153164166</v>
      </c>
      <c r="L220" s="5">
        <f t="shared" ca="1" si="157"/>
        <v>91.197927239376327</v>
      </c>
      <c r="M220" s="5">
        <f t="shared" ca="1" si="157"/>
        <v>92.246010394374807</v>
      </c>
      <c r="N220" s="5">
        <f t="shared" ca="1" si="157"/>
        <v>93.969960256802196</v>
      </c>
      <c r="O220" s="5">
        <f t="shared" ca="1" si="157"/>
        <v>94.596851115866698</v>
      </c>
      <c r="P220" s="5">
        <f t="shared" ca="1" si="157"/>
        <v>96.183668602873723</v>
      </c>
      <c r="Q220" s="5">
        <f t="shared" ca="1" si="157"/>
        <v>96.12</v>
      </c>
      <c r="R220" s="5">
        <f t="shared" ca="1" si="157"/>
        <v>91.8</v>
      </c>
      <c r="S220" s="5">
        <f t="shared" ca="1" si="157"/>
        <v>94.998789316850292</v>
      </c>
      <c r="T220" s="5">
        <f t="shared" ca="1" si="157"/>
        <v>96.785135699595855</v>
      </c>
      <c r="U220" s="5">
        <f t="shared" ca="1" si="157"/>
        <v>99.312395626950092</v>
      </c>
      <c r="V220" s="5">
        <f t="shared" ca="1" si="157"/>
        <v>101.60865233825808</v>
      </c>
      <c r="W220" s="5">
        <f t="shared" ca="1" si="157"/>
        <v>103.98838273367146</v>
      </c>
      <c r="X220" s="5">
        <f t="shared" ca="1" si="157"/>
        <v>105.3482020430269</v>
      </c>
      <c r="Y220" s="5">
        <f t="shared" ca="1" si="157"/>
        <v>107.21634989141546</v>
      </c>
      <c r="Z220" s="5">
        <f t="shared" ca="1" si="157"/>
        <v>109.38641207783249</v>
      </c>
      <c r="AA220" s="5">
        <f t="shared" ca="1" si="157"/>
        <v>110.95578413267783</v>
      </c>
      <c r="AB220" s="5">
        <f ca="1">SUMIF($B$10:$B$25,$D220,AB$10:AB$25)*SUMIF($B$10:$B$25,$D220,AB$46:AB$62)</f>
        <v>112.76278458591761</v>
      </c>
      <c r="AC220" s="5">
        <f t="shared" ref="AC220:AP220" ca="1" si="158">SUMIF($B$10:$B$25,$D220,AC$10:AC$25)*SUMIF($B$10:$B$25,$D220,AC$47:AC$62)</f>
        <v>115.84388723060937</v>
      </c>
      <c r="AD220" s="5">
        <f t="shared" ca="1" si="158"/>
        <v>118.27931313121759</v>
      </c>
      <c r="AE220" s="5">
        <f t="shared" ca="1" si="158"/>
        <v>121.18536062845746</v>
      </c>
      <c r="AF220" s="5">
        <f t="shared" ca="1" si="158"/>
        <v>124.3187702608688</v>
      </c>
      <c r="AG220" s="5">
        <f t="shared" ca="1" si="158"/>
        <v>127.53757360159376</v>
      </c>
      <c r="AH220" s="5">
        <f t="shared" ca="1" si="158"/>
        <v>130.46886961430707</v>
      </c>
      <c r="AI220" s="5">
        <f t="shared" ca="1" si="158"/>
        <v>133.01100638784538</v>
      </c>
      <c r="AJ220" s="5">
        <f t="shared" ca="1" si="158"/>
        <v>135.72319174122237</v>
      </c>
      <c r="AK220" s="5">
        <f t="shared" ca="1" si="158"/>
        <v>138.32351563583859</v>
      </c>
      <c r="AL220" s="5">
        <f t="shared" ca="1" si="158"/>
        <v>141.43537751364855</v>
      </c>
      <c r="AM220" s="5">
        <f t="shared" ca="1" si="158"/>
        <v>154.67773321985811</v>
      </c>
      <c r="AN220" s="5">
        <f t="shared" ca="1" si="158"/>
        <v>162.36735254955428</v>
      </c>
      <c r="AO220" s="5">
        <f t="shared" ca="1" si="158"/>
        <v>184.224783648212</v>
      </c>
      <c r="AP220" s="5">
        <f t="shared" ca="1" si="158"/>
        <v>205.15675868411836</v>
      </c>
    </row>
    <row r="221" spans="1:42">
      <c r="A221" s="57" t="str">
        <f>'[4]TS BYDem'!A151</f>
        <v>*</v>
      </c>
      <c r="B221" s="185" t="s">
        <v>288</v>
      </c>
      <c r="C221" s="185" t="s">
        <v>137</v>
      </c>
      <c r="D221" s="186">
        <f>'[4]TS BYDem'!D151</f>
        <v>2</v>
      </c>
      <c r="E221" s="185" t="s">
        <v>137</v>
      </c>
      <c r="F221" s="185" t="s">
        <v>137</v>
      </c>
      <c r="G221" s="185" t="s">
        <v>137</v>
      </c>
      <c r="H221" s="185" t="s">
        <v>137</v>
      </c>
      <c r="I221" s="185">
        <v>0</v>
      </c>
      <c r="J221" s="185" t="str">
        <f>INDEX('[4]TS BYDem'!$J$10:$J$203,MATCH(D221,'[4]TS BYDem'!$D$10:$D$203,0))</f>
        <v/>
      </c>
      <c r="K221" s="185" t="e">
        <f t="shared" ref="K221:Z236" ca="1" si="159">K$220/J$220*J221</f>
        <v>#VALUE!</v>
      </c>
      <c r="L221" s="185" t="e">
        <f t="shared" ca="1" si="159"/>
        <v>#VALUE!</v>
      </c>
      <c r="M221" s="185" t="e">
        <f t="shared" ca="1" si="159"/>
        <v>#VALUE!</v>
      </c>
      <c r="N221" s="185" t="e">
        <f t="shared" ca="1" si="159"/>
        <v>#VALUE!</v>
      </c>
      <c r="O221" s="185" t="e">
        <f t="shared" ca="1" si="159"/>
        <v>#VALUE!</v>
      </c>
      <c r="P221" s="185" t="e">
        <f t="shared" ca="1" si="159"/>
        <v>#VALUE!</v>
      </c>
      <c r="Q221" s="185" t="e">
        <f t="shared" ca="1" si="159"/>
        <v>#VALUE!</v>
      </c>
      <c r="R221" s="185" t="e">
        <f t="shared" ca="1" si="159"/>
        <v>#VALUE!</v>
      </c>
      <c r="S221" s="185" t="e">
        <f t="shared" ca="1" si="159"/>
        <v>#VALUE!</v>
      </c>
      <c r="T221" s="185" t="e">
        <f t="shared" ca="1" si="159"/>
        <v>#VALUE!</v>
      </c>
      <c r="U221" s="185" t="e">
        <f t="shared" ca="1" si="159"/>
        <v>#VALUE!</v>
      </c>
      <c r="V221" s="185" t="e">
        <f t="shared" ca="1" si="159"/>
        <v>#VALUE!</v>
      </c>
      <c r="W221" s="185" t="e">
        <f t="shared" ca="1" si="159"/>
        <v>#VALUE!</v>
      </c>
      <c r="X221" s="185" t="e">
        <f t="shared" ca="1" si="159"/>
        <v>#VALUE!</v>
      </c>
      <c r="Y221" s="185" t="e">
        <f t="shared" ca="1" si="159"/>
        <v>#VALUE!</v>
      </c>
      <c r="Z221" s="185" t="e">
        <f t="shared" ca="1" si="159"/>
        <v>#VALUE!</v>
      </c>
      <c r="AA221" s="185" t="e">
        <f t="shared" ref="AA221:AP236" ca="1" si="160">AA$220/Z$220*Z221</f>
        <v>#VALUE!</v>
      </c>
      <c r="AB221" s="185" t="e">
        <f t="shared" ca="1" si="160"/>
        <v>#VALUE!</v>
      </c>
      <c r="AC221" s="185" t="e">
        <f t="shared" ca="1" si="160"/>
        <v>#VALUE!</v>
      </c>
      <c r="AD221" s="185" t="e">
        <f t="shared" ca="1" si="160"/>
        <v>#VALUE!</v>
      </c>
      <c r="AE221" s="185" t="e">
        <f t="shared" ca="1" si="160"/>
        <v>#VALUE!</v>
      </c>
      <c r="AF221" s="185" t="e">
        <f t="shared" ca="1" si="160"/>
        <v>#VALUE!</v>
      </c>
      <c r="AG221" s="185" t="e">
        <f t="shared" ca="1" si="160"/>
        <v>#VALUE!</v>
      </c>
      <c r="AH221" s="185" t="e">
        <f t="shared" ca="1" si="160"/>
        <v>#VALUE!</v>
      </c>
      <c r="AI221" s="185" t="e">
        <f t="shared" ca="1" si="160"/>
        <v>#VALUE!</v>
      </c>
      <c r="AJ221" s="185" t="e">
        <f t="shared" ca="1" si="160"/>
        <v>#VALUE!</v>
      </c>
      <c r="AK221" s="185" t="e">
        <f t="shared" ca="1" si="160"/>
        <v>#VALUE!</v>
      </c>
      <c r="AL221" s="185" t="e">
        <f t="shared" ca="1" si="160"/>
        <v>#VALUE!</v>
      </c>
      <c r="AM221" s="185" t="e">
        <f t="shared" ca="1" si="160"/>
        <v>#VALUE!</v>
      </c>
      <c r="AN221" s="185" t="e">
        <f t="shared" ca="1" si="160"/>
        <v>#VALUE!</v>
      </c>
      <c r="AO221" s="185" t="e">
        <f t="shared" ca="1" si="160"/>
        <v>#VALUE!</v>
      </c>
      <c r="AP221" s="185" t="e">
        <f t="shared" ca="1" si="160"/>
        <v>#VALUE!</v>
      </c>
    </row>
    <row r="222" spans="1:42">
      <c r="A222" s="57" t="str">
        <f>'[4]TS BYDem'!A152</f>
        <v>*</v>
      </c>
      <c r="B222" s="185" t="s">
        <v>288</v>
      </c>
      <c r="C222" s="185" t="s">
        <v>137</v>
      </c>
      <c r="D222" s="186" t="str">
        <f>'[4]TS BYDem'!D152</f>
        <v>IPPK</v>
      </c>
      <c r="E222" s="185" t="s">
        <v>137</v>
      </c>
      <c r="F222" s="185" t="s">
        <v>137</v>
      </c>
      <c r="G222" s="185" t="s">
        <v>137</v>
      </c>
      <c r="H222" s="185" t="s">
        <v>137</v>
      </c>
      <c r="I222" s="185">
        <v>0</v>
      </c>
      <c r="J222" s="185" t="str">
        <f>INDEX('[4]TS BYDem'!$J$10:$J$203,MATCH(D222,'[4]TS BYDem'!$D$10:$D$203,0))</f>
        <v/>
      </c>
      <c r="K222" s="185" t="e">
        <f t="shared" ca="1" si="159"/>
        <v>#VALUE!</v>
      </c>
      <c r="L222" s="185" t="e">
        <f t="shared" ca="1" si="159"/>
        <v>#VALUE!</v>
      </c>
      <c r="M222" s="185" t="e">
        <f t="shared" ca="1" si="159"/>
        <v>#VALUE!</v>
      </c>
      <c r="N222" s="185" t="e">
        <f t="shared" ca="1" si="159"/>
        <v>#VALUE!</v>
      </c>
      <c r="O222" s="185" t="e">
        <f t="shared" ca="1" si="159"/>
        <v>#VALUE!</v>
      </c>
      <c r="P222" s="185" t="e">
        <f t="shared" ca="1" si="159"/>
        <v>#VALUE!</v>
      </c>
      <c r="Q222" s="185" t="e">
        <f t="shared" ca="1" si="159"/>
        <v>#VALUE!</v>
      </c>
      <c r="R222" s="185" t="e">
        <f t="shared" ca="1" si="159"/>
        <v>#VALUE!</v>
      </c>
      <c r="S222" s="185" t="e">
        <f t="shared" ca="1" si="159"/>
        <v>#VALUE!</v>
      </c>
      <c r="T222" s="185" t="e">
        <f t="shared" ca="1" si="159"/>
        <v>#VALUE!</v>
      </c>
      <c r="U222" s="185" t="e">
        <f t="shared" ca="1" si="159"/>
        <v>#VALUE!</v>
      </c>
      <c r="V222" s="185" t="e">
        <f t="shared" ca="1" si="159"/>
        <v>#VALUE!</v>
      </c>
      <c r="W222" s="185" t="e">
        <f t="shared" ca="1" si="159"/>
        <v>#VALUE!</v>
      </c>
      <c r="X222" s="185" t="e">
        <f t="shared" ca="1" si="159"/>
        <v>#VALUE!</v>
      </c>
      <c r="Y222" s="185" t="e">
        <f t="shared" ca="1" si="159"/>
        <v>#VALUE!</v>
      </c>
      <c r="Z222" s="185" t="e">
        <f t="shared" ca="1" si="159"/>
        <v>#VALUE!</v>
      </c>
      <c r="AA222" s="185" t="e">
        <f t="shared" ca="1" si="160"/>
        <v>#VALUE!</v>
      </c>
      <c r="AB222" s="185" t="e">
        <f t="shared" ca="1" si="160"/>
        <v>#VALUE!</v>
      </c>
      <c r="AC222" s="185" t="e">
        <f t="shared" ca="1" si="160"/>
        <v>#VALUE!</v>
      </c>
      <c r="AD222" s="185" t="e">
        <f t="shared" ca="1" si="160"/>
        <v>#VALUE!</v>
      </c>
      <c r="AE222" s="185" t="e">
        <f t="shared" ca="1" si="160"/>
        <v>#VALUE!</v>
      </c>
      <c r="AF222" s="185" t="e">
        <f t="shared" ca="1" si="160"/>
        <v>#VALUE!</v>
      </c>
      <c r="AG222" s="185" t="e">
        <f t="shared" ca="1" si="160"/>
        <v>#VALUE!</v>
      </c>
      <c r="AH222" s="185" t="e">
        <f t="shared" ca="1" si="160"/>
        <v>#VALUE!</v>
      </c>
      <c r="AI222" s="185" t="e">
        <f t="shared" ca="1" si="160"/>
        <v>#VALUE!</v>
      </c>
      <c r="AJ222" s="185" t="e">
        <f t="shared" ca="1" si="160"/>
        <v>#VALUE!</v>
      </c>
      <c r="AK222" s="185" t="e">
        <f t="shared" ca="1" si="160"/>
        <v>#VALUE!</v>
      </c>
      <c r="AL222" s="185" t="e">
        <f t="shared" ca="1" si="160"/>
        <v>#VALUE!</v>
      </c>
      <c r="AM222" s="185" t="e">
        <f t="shared" ca="1" si="160"/>
        <v>#VALUE!</v>
      </c>
      <c r="AN222" s="185" t="e">
        <f t="shared" ca="1" si="160"/>
        <v>#VALUE!</v>
      </c>
      <c r="AO222" s="185" t="e">
        <f t="shared" ca="1" si="160"/>
        <v>#VALUE!</v>
      </c>
      <c r="AP222" s="185" t="e">
        <f t="shared" ca="1" si="160"/>
        <v>#VALUE!</v>
      </c>
    </row>
    <row r="223" spans="1:42">
      <c r="A223" s="57" t="str">
        <f>'[4]TS BYDem'!A153</f>
        <v>*</v>
      </c>
      <c r="B223" s="185" t="s">
        <v>288</v>
      </c>
      <c r="C223" s="185" t="s">
        <v>137</v>
      </c>
      <c r="D223" s="186" t="str">
        <f>'[4]TS BYDem'!D153</f>
        <v>IPPA</v>
      </c>
      <c r="E223" s="185" t="s">
        <v>137</v>
      </c>
      <c r="F223" s="185" t="s">
        <v>137</v>
      </c>
      <c r="G223" s="185" t="s">
        <v>137</v>
      </c>
      <c r="H223" s="185" t="s">
        <v>137</v>
      </c>
      <c r="I223" s="185">
        <v>0</v>
      </c>
      <c r="J223" s="185" t="str">
        <f>INDEX('[4]TS BYDem'!$J$10:$J$203,MATCH(D223,'[4]TS BYDem'!$D$10:$D$203,0))</f>
        <v/>
      </c>
      <c r="K223" s="185" t="e">
        <f t="shared" ca="1" si="159"/>
        <v>#VALUE!</v>
      </c>
      <c r="L223" s="185" t="e">
        <f t="shared" ca="1" si="159"/>
        <v>#VALUE!</v>
      </c>
      <c r="M223" s="185" t="e">
        <f t="shared" ca="1" si="159"/>
        <v>#VALUE!</v>
      </c>
      <c r="N223" s="185" t="e">
        <f t="shared" ca="1" si="159"/>
        <v>#VALUE!</v>
      </c>
      <c r="O223" s="185" t="e">
        <f t="shared" ca="1" si="159"/>
        <v>#VALUE!</v>
      </c>
      <c r="P223" s="185" t="e">
        <f t="shared" ca="1" si="159"/>
        <v>#VALUE!</v>
      </c>
      <c r="Q223" s="185" t="e">
        <f t="shared" ca="1" si="159"/>
        <v>#VALUE!</v>
      </c>
      <c r="R223" s="185" t="e">
        <f t="shared" ca="1" si="159"/>
        <v>#VALUE!</v>
      </c>
      <c r="S223" s="185" t="e">
        <f t="shared" ca="1" si="159"/>
        <v>#VALUE!</v>
      </c>
      <c r="T223" s="185" t="e">
        <f t="shared" ca="1" si="159"/>
        <v>#VALUE!</v>
      </c>
      <c r="U223" s="185" t="e">
        <f t="shared" ca="1" si="159"/>
        <v>#VALUE!</v>
      </c>
      <c r="V223" s="185" t="e">
        <f t="shared" ca="1" si="159"/>
        <v>#VALUE!</v>
      </c>
      <c r="W223" s="185" t="e">
        <f t="shared" ca="1" si="159"/>
        <v>#VALUE!</v>
      </c>
      <c r="X223" s="185" t="e">
        <f t="shared" ca="1" si="159"/>
        <v>#VALUE!</v>
      </c>
      <c r="Y223" s="185" t="e">
        <f t="shared" ca="1" si="159"/>
        <v>#VALUE!</v>
      </c>
      <c r="Z223" s="185" t="e">
        <f t="shared" ca="1" si="159"/>
        <v>#VALUE!</v>
      </c>
      <c r="AA223" s="185" t="e">
        <f t="shared" ca="1" si="160"/>
        <v>#VALUE!</v>
      </c>
      <c r="AB223" s="185" t="e">
        <f t="shared" ca="1" si="160"/>
        <v>#VALUE!</v>
      </c>
      <c r="AC223" s="185" t="e">
        <f t="shared" ca="1" si="160"/>
        <v>#VALUE!</v>
      </c>
      <c r="AD223" s="185" t="e">
        <f t="shared" ca="1" si="160"/>
        <v>#VALUE!</v>
      </c>
      <c r="AE223" s="185" t="e">
        <f t="shared" ca="1" si="160"/>
        <v>#VALUE!</v>
      </c>
      <c r="AF223" s="185" t="e">
        <f t="shared" ca="1" si="160"/>
        <v>#VALUE!</v>
      </c>
      <c r="AG223" s="185" t="e">
        <f t="shared" ca="1" si="160"/>
        <v>#VALUE!</v>
      </c>
      <c r="AH223" s="185" t="e">
        <f t="shared" ca="1" si="160"/>
        <v>#VALUE!</v>
      </c>
      <c r="AI223" s="185" t="e">
        <f t="shared" ca="1" si="160"/>
        <v>#VALUE!</v>
      </c>
      <c r="AJ223" s="185" t="e">
        <f t="shared" ca="1" si="160"/>
        <v>#VALUE!</v>
      </c>
      <c r="AK223" s="185" t="e">
        <f t="shared" ca="1" si="160"/>
        <v>#VALUE!</v>
      </c>
      <c r="AL223" s="185" t="e">
        <f t="shared" ca="1" si="160"/>
        <v>#VALUE!</v>
      </c>
      <c r="AM223" s="185" t="e">
        <f t="shared" ca="1" si="160"/>
        <v>#VALUE!</v>
      </c>
      <c r="AN223" s="185" t="e">
        <f t="shared" ca="1" si="160"/>
        <v>#VALUE!</v>
      </c>
      <c r="AO223" s="185" t="e">
        <f t="shared" ca="1" si="160"/>
        <v>#VALUE!</v>
      </c>
      <c r="AP223" s="185" t="e">
        <f t="shared" ca="1" si="160"/>
        <v>#VALUE!</v>
      </c>
    </row>
    <row r="224" spans="1:42">
      <c r="A224" s="57" t="str">
        <f>'[4]TS BYDem'!A154</f>
        <v>*</v>
      </c>
      <c r="B224" s="185" t="s">
        <v>288</v>
      </c>
      <c r="C224" s="185" t="s">
        <v>137</v>
      </c>
      <c r="D224" s="186" t="str">
        <f>'[4]TS BYDem'!D154</f>
        <v>IPPL</v>
      </c>
      <c r="E224" s="185" t="s">
        <v>137</v>
      </c>
      <c r="F224" s="185" t="s">
        <v>137</v>
      </c>
      <c r="G224" s="185" t="s">
        <v>137</v>
      </c>
      <c r="H224" s="185" t="s">
        <v>137</v>
      </c>
      <c r="I224" s="185">
        <v>0</v>
      </c>
      <c r="J224" s="185" t="str">
        <f>INDEX('[4]TS BYDem'!$J$10:$J$203,MATCH(D224,'[4]TS BYDem'!$D$10:$D$203,0))</f>
        <v/>
      </c>
      <c r="K224" s="185" t="e">
        <f t="shared" ca="1" si="159"/>
        <v>#VALUE!</v>
      </c>
      <c r="L224" s="185" t="e">
        <f t="shared" ca="1" si="159"/>
        <v>#VALUE!</v>
      </c>
      <c r="M224" s="185" t="e">
        <f t="shared" ca="1" si="159"/>
        <v>#VALUE!</v>
      </c>
      <c r="N224" s="185" t="e">
        <f t="shared" ca="1" si="159"/>
        <v>#VALUE!</v>
      </c>
      <c r="O224" s="185" t="e">
        <f t="shared" ca="1" si="159"/>
        <v>#VALUE!</v>
      </c>
      <c r="P224" s="185" t="e">
        <f t="shared" ca="1" si="159"/>
        <v>#VALUE!</v>
      </c>
      <c r="Q224" s="185" t="e">
        <f t="shared" ca="1" si="159"/>
        <v>#VALUE!</v>
      </c>
      <c r="R224" s="185" t="e">
        <f t="shared" ca="1" si="159"/>
        <v>#VALUE!</v>
      </c>
      <c r="S224" s="185" t="e">
        <f t="shared" ca="1" si="159"/>
        <v>#VALUE!</v>
      </c>
      <c r="T224" s="185" t="e">
        <f t="shared" ca="1" si="159"/>
        <v>#VALUE!</v>
      </c>
      <c r="U224" s="185" t="e">
        <f t="shared" ca="1" si="159"/>
        <v>#VALUE!</v>
      </c>
      <c r="V224" s="185" t="e">
        <f t="shared" ca="1" si="159"/>
        <v>#VALUE!</v>
      </c>
      <c r="W224" s="185" t="e">
        <f t="shared" ca="1" si="159"/>
        <v>#VALUE!</v>
      </c>
      <c r="X224" s="185" t="e">
        <f t="shared" ca="1" si="159"/>
        <v>#VALUE!</v>
      </c>
      <c r="Y224" s="185" t="e">
        <f t="shared" ca="1" si="159"/>
        <v>#VALUE!</v>
      </c>
      <c r="Z224" s="185" t="e">
        <f t="shared" ca="1" si="159"/>
        <v>#VALUE!</v>
      </c>
      <c r="AA224" s="185" t="e">
        <f t="shared" ca="1" si="160"/>
        <v>#VALUE!</v>
      </c>
      <c r="AB224" s="185" t="e">
        <f t="shared" ca="1" si="160"/>
        <v>#VALUE!</v>
      </c>
      <c r="AC224" s="185" t="e">
        <f t="shared" ca="1" si="160"/>
        <v>#VALUE!</v>
      </c>
      <c r="AD224" s="185" t="e">
        <f t="shared" ca="1" si="160"/>
        <v>#VALUE!</v>
      </c>
      <c r="AE224" s="185" t="e">
        <f t="shared" ca="1" si="160"/>
        <v>#VALUE!</v>
      </c>
      <c r="AF224" s="185" t="e">
        <f t="shared" ca="1" si="160"/>
        <v>#VALUE!</v>
      </c>
      <c r="AG224" s="185" t="e">
        <f t="shared" ca="1" si="160"/>
        <v>#VALUE!</v>
      </c>
      <c r="AH224" s="185" t="e">
        <f t="shared" ca="1" si="160"/>
        <v>#VALUE!</v>
      </c>
      <c r="AI224" s="185" t="e">
        <f t="shared" ca="1" si="160"/>
        <v>#VALUE!</v>
      </c>
      <c r="AJ224" s="185" t="e">
        <f t="shared" ca="1" si="160"/>
        <v>#VALUE!</v>
      </c>
      <c r="AK224" s="185" t="e">
        <f t="shared" ca="1" si="160"/>
        <v>#VALUE!</v>
      </c>
      <c r="AL224" s="185" t="e">
        <f t="shared" ca="1" si="160"/>
        <v>#VALUE!</v>
      </c>
      <c r="AM224" s="185" t="e">
        <f t="shared" ca="1" si="160"/>
        <v>#VALUE!</v>
      </c>
      <c r="AN224" s="185" t="e">
        <f t="shared" ca="1" si="160"/>
        <v>#VALUE!</v>
      </c>
      <c r="AO224" s="185" t="e">
        <f t="shared" ca="1" si="160"/>
        <v>#VALUE!</v>
      </c>
      <c r="AP224" s="185" t="e">
        <f t="shared" ca="1" si="160"/>
        <v>#VALUE!</v>
      </c>
    </row>
    <row r="225" spans="1:42">
      <c r="A225" s="57" t="str">
        <f>'[4]TS BYDem'!A155</f>
        <v>*</v>
      </c>
      <c r="B225" s="185" t="s">
        <v>288</v>
      </c>
      <c r="C225" s="185" t="s">
        <v>137</v>
      </c>
      <c r="D225" s="186" t="str">
        <f>'[4]TS BYDem'!D155</f>
        <v>IPPC</v>
      </c>
      <c r="E225" s="185" t="s">
        <v>137</v>
      </c>
      <c r="F225" s="185" t="s">
        <v>137</v>
      </c>
      <c r="G225" s="185" t="s">
        <v>137</v>
      </c>
      <c r="H225" s="185" t="s">
        <v>137</v>
      </c>
      <c r="I225" s="185">
        <v>0</v>
      </c>
      <c r="J225" s="185" t="str">
        <f>INDEX('[4]TS BYDem'!$J$10:$J$203,MATCH(D225,'[4]TS BYDem'!$D$10:$D$203,0))</f>
        <v/>
      </c>
      <c r="K225" s="185" t="e">
        <f t="shared" ca="1" si="159"/>
        <v>#VALUE!</v>
      </c>
      <c r="L225" s="185" t="e">
        <f t="shared" ca="1" si="159"/>
        <v>#VALUE!</v>
      </c>
      <c r="M225" s="185" t="e">
        <f t="shared" ca="1" si="159"/>
        <v>#VALUE!</v>
      </c>
      <c r="N225" s="185" t="e">
        <f t="shared" ca="1" si="159"/>
        <v>#VALUE!</v>
      </c>
      <c r="O225" s="185" t="e">
        <f t="shared" ca="1" si="159"/>
        <v>#VALUE!</v>
      </c>
      <c r="P225" s="185" t="e">
        <f t="shared" ca="1" si="159"/>
        <v>#VALUE!</v>
      </c>
      <c r="Q225" s="185" t="e">
        <f t="shared" ca="1" si="159"/>
        <v>#VALUE!</v>
      </c>
      <c r="R225" s="185" t="e">
        <f t="shared" ca="1" si="159"/>
        <v>#VALUE!</v>
      </c>
      <c r="S225" s="185" t="e">
        <f t="shared" ca="1" si="159"/>
        <v>#VALUE!</v>
      </c>
      <c r="T225" s="185" t="e">
        <f t="shared" ca="1" si="159"/>
        <v>#VALUE!</v>
      </c>
      <c r="U225" s="185" t="e">
        <f t="shared" ca="1" si="159"/>
        <v>#VALUE!</v>
      </c>
      <c r="V225" s="185" t="e">
        <f t="shared" ca="1" si="159"/>
        <v>#VALUE!</v>
      </c>
      <c r="W225" s="185" t="e">
        <f t="shared" ca="1" si="159"/>
        <v>#VALUE!</v>
      </c>
      <c r="X225" s="185" t="e">
        <f t="shared" ca="1" si="159"/>
        <v>#VALUE!</v>
      </c>
      <c r="Y225" s="185" t="e">
        <f t="shared" ca="1" si="159"/>
        <v>#VALUE!</v>
      </c>
      <c r="Z225" s="185" t="e">
        <f t="shared" ca="1" si="159"/>
        <v>#VALUE!</v>
      </c>
      <c r="AA225" s="185" t="e">
        <f t="shared" ca="1" si="160"/>
        <v>#VALUE!</v>
      </c>
      <c r="AB225" s="185" t="e">
        <f t="shared" ca="1" si="160"/>
        <v>#VALUE!</v>
      </c>
      <c r="AC225" s="185" t="e">
        <f t="shared" ca="1" si="160"/>
        <v>#VALUE!</v>
      </c>
      <c r="AD225" s="185" t="e">
        <f t="shared" ca="1" si="160"/>
        <v>#VALUE!</v>
      </c>
      <c r="AE225" s="185" t="e">
        <f t="shared" ca="1" si="160"/>
        <v>#VALUE!</v>
      </c>
      <c r="AF225" s="185" t="e">
        <f t="shared" ca="1" si="160"/>
        <v>#VALUE!</v>
      </c>
      <c r="AG225" s="185" t="e">
        <f t="shared" ca="1" si="160"/>
        <v>#VALUE!</v>
      </c>
      <c r="AH225" s="185" t="e">
        <f t="shared" ca="1" si="160"/>
        <v>#VALUE!</v>
      </c>
      <c r="AI225" s="185" t="e">
        <f t="shared" ca="1" si="160"/>
        <v>#VALUE!</v>
      </c>
      <c r="AJ225" s="185" t="e">
        <f t="shared" ca="1" si="160"/>
        <v>#VALUE!</v>
      </c>
      <c r="AK225" s="185" t="e">
        <f t="shared" ca="1" si="160"/>
        <v>#VALUE!</v>
      </c>
      <c r="AL225" s="185" t="e">
        <f t="shared" ca="1" si="160"/>
        <v>#VALUE!</v>
      </c>
      <c r="AM225" s="185" t="e">
        <f t="shared" ca="1" si="160"/>
        <v>#VALUE!</v>
      </c>
      <c r="AN225" s="185" t="e">
        <f t="shared" ca="1" si="160"/>
        <v>#VALUE!</v>
      </c>
      <c r="AO225" s="185" t="e">
        <f t="shared" ca="1" si="160"/>
        <v>#VALUE!</v>
      </c>
      <c r="AP225" s="185" t="e">
        <f t="shared" ca="1" si="160"/>
        <v>#VALUE!</v>
      </c>
    </row>
    <row r="226" spans="1:42">
      <c r="A226" s="57" t="str">
        <f>'[4]TS BYDem'!A156</f>
        <v>*</v>
      </c>
      <c r="B226" s="185" t="s">
        <v>288</v>
      </c>
      <c r="C226" s="185" t="s">
        <v>137</v>
      </c>
      <c r="D226" s="186" t="str">
        <f>'[4]TS BYDem'!D156</f>
        <v>IPPH</v>
      </c>
      <c r="E226" s="185" t="s">
        <v>137</v>
      </c>
      <c r="F226" s="185" t="s">
        <v>137</v>
      </c>
      <c r="G226" s="185" t="s">
        <v>137</v>
      </c>
      <c r="H226" s="185" t="s">
        <v>137</v>
      </c>
      <c r="I226" s="185">
        <v>0</v>
      </c>
      <c r="J226" s="185" t="str">
        <f>INDEX('[4]TS BYDem'!$J$10:$J$203,MATCH(D226,'[4]TS BYDem'!$D$10:$D$203,0))</f>
        <v/>
      </c>
      <c r="K226" s="185" t="e">
        <f t="shared" ca="1" si="159"/>
        <v>#VALUE!</v>
      </c>
      <c r="L226" s="185" t="e">
        <f t="shared" ca="1" si="159"/>
        <v>#VALUE!</v>
      </c>
      <c r="M226" s="185" t="e">
        <f t="shared" ca="1" si="159"/>
        <v>#VALUE!</v>
      </c>
      <c r="N226" s="185" t="e">
        <f t="shared" ca="1" si="159"/>
        <v>#VALUE!</v>
      </c>
      <c r="O226" s="185" t="e">
        <f t="shared" ca="1" si="159"/>
        <v>#VALUE!</v>
      </c>
      <c r="P226" s="185" t="e">
        <f t="shared" ca="1" si="159"/>
        <v>#VALUE!</v>
      </c>
      <c r="Q226" s="185" t="e">
        <f t="shared" ca="1" si="159"/>
        <v>#VALUE!</v>
      </c>
      <c r="R226" s="185" t="e">
        <f t="shared" ca="1" si="159"/>
        <v>#VALUE!</v>
      </c>
      <c r="S226" s="185" t="e">
        <f t="shared" ca="1" si="159"/>
        <v>#VALUE!</v>
      </c>
      <c r="T226" s="185" t="e">
        <f t="shared" ca="1" si="159"/>
        <v>#VALUE!</v>
      </c>
      <c r="U226" s="185" t="e">
        <f t="shared" ca="1" si="159"/>
        <v>#VALUE!</v>
      </c>
      <c r="V226" s="185" t="e">
        <f t="shared" ca="1" si="159"/>
        <v>#VALUE!</v>
      </c>
      <c r="W226" s="185" t="e">
        <f t="shared" ca="1" si="159"/>
        <v>#VALUE!</v>
      </c>
      <c r="X226" s="185" t="e">
        <f t="shared" ca="1" si="159"/>
        <v>#VALUE!</v>
      </c>
      <c r="Y226" s="185" t="e">
        <f t="shared" ca="1" si="159"/>
        <v>#VALUE!</v>
      </c>
      <c r="Z226" s="185" t="e">
        <f t="shared" ca="1" si="159"/>
        <v>#VALUE!</v>
      </c>
      <c r="AA226" s="185" t="e">
        <f t="shared" ca="1" si="160"/>
        <v>#VALUE!</v>
      </c>
      <c r="AB226" s="185" t="e">
        <f t="shared" ca="1" si="160"/>
        <v>#VALUE!</v>
      </c>
      <c r="AC226" s="185" t="e">
        <f t="shared" ca="1" si="160"/>
        <v>#VALUE!</v>
      </c>
      <c r="AD226" s="185" t="e">
        <f t="shared" ca="1" si="160"/>
        <v>#VALUE!</v>
      </c>
      <c r="AE226" s="185" t="e">
        <f t="shared" ca="1" si="160"/>
        <v>#VALUE!</v>
      </c>
      <c r="AF226" s="185" t="e">
        <f t="shared" ca="1" si="160"/>
        <v>#VALUE!</v>
      </c>
      <c r="AG226" s="185" t="e">
        <f t="shared" ca="1" si="160"/>
        <v>#VALUE!</v>
      </c>
      <c r="AH226" s="185" t="e">
        <f t="shared" ca="1" si="160"/>
        <v>#VALUE!</v>
      </c>
      <c r="AI226" s="185" t="e">
        <f t="shared" ca="1" si="160"/>
        <v>#VALUE!</v>
      </c>
      <c r="AJ226" s="185" t="e">
        <f t="shared" ca="1" si="160"/>
        <v>#VALUE!</v>
      </c>
      <c r="AK226" s="185" t="e">
        <f t="shared" ca="1" si="160"/>
        <v>#VALUE!</v>
      </c>
      <c r="AL226" s="185" t="e">
        <f t="shared" ca="1" si="160"/>
        <v>#VALUE!</v>
      </c>
      <c r="AM226" s="185" t="e">
        <f t="shared" ca="1" si="160"/>
        <v>#VALUE!</v>
      </c>
      <c r="AN226" s="185" t="e">
        <f t="shared" ca="1" si="160"/>
        <v>#VALUE!</v>
      </c>
      <c r="AO226" s="185" t="e">
        <f t="shared" ca="1" si="160"/>
        <v>#VALUE!</v>
      </c>
      <c r="AP226" s="185" t="e">
        <f t="shared" ca="1" si="160"/>
        <v>#VALUE!</v>
      </c>
    </row>
    <row r="227" spans="1:42">
      <c r="A227" s="57" t="str">
        <f>'[4]TS BYDem'!A157</f>
        <v>*</v>
      </c>
      <c r="B227" s="185" t="s">
        <v>288</v>
      </c>
      <c r="C227" s="185" t="s">
        <v>137</v>
      </c>
      <c r="D227" s="186" t="str">
        <f>'[4]TS BYDem'!D157</f>
        <v>IPPP</v>
      </c>
      <c r="E227" s="185" t="s">
        <v>137</v>
      </c>
      <c r="F227" s="185" t="s">
        <v>137</v>
      </c>
      <c r="G227" s="185" t="s">
        <v>137</v>
      </c>
      <c r="H227" s="185" t="s">
        <v>137</v>
      </c>
      <c r="I227" s="185">
        <v>0</v>
      </c>
      <c r="J227" s="185" t="str">
        <f>INDEX('[4]TS BYDem'!$J$10:$J$203,MATCH(D227,'[4]TS BYDem'!$D$10:$D$203,0))</f>
        <v/>
      </c>
      <c r="K227" s="185" t="e">
        <f t="shared" ca="1" si="159"/>
        <v>#VALUE!</v>
      </c>
      <c r="L227" s="185" t="e">
        <f t="shared" ca="1" si="159"/>
        <v>#VALUE!</v>
      </c>
      <c r="M227" s="185" t="e">
        <f t="shared" ca="1" si="159"/>
        <v>#VALUE!</v>
      </c>
      <c r="N227" s="185" t="e">
        <f t="shared" ca="1" si="159"/>
        <v>#VALUE!</v>
      </c>
      <c r="O227" s="185" t="e">
        <f t="shared" ca="1" si="159"/>
        <v>#VALUE!</v>
      </c>
      <c r="P227" s="185" t="e">
        <f t="shared" ca="1" si="159"/>
        <v>#VALUE!</v>
      </c>
      <c r="Q227" s="185" t="e">
        <f t="shared" ca="1" si="159"/>
        <v>#VALUE!</v>
      </c>
      <c r="R227" s="185" t="e">
        <f t="shared" ca="1" si="159"/>
        <v>#VALUE!</v>
      </c>
      <c r="S227" s="185" t="e">
        <f t="shared" ca="1" si="159"/>
        <v>#VALUE!</v>
      </c>
      <c r="T227" s="185" t="e">
        <f t="shared" ca="1" si="159"/>
        <v>#VALUE!</v>
      </c>
      <c r="U227" s="185" t="e">
        <f t="shared" ca="1" si="159"/>
        <v>#VALUE!</v>
      </c>
      <c r="V227" s="185" t="e">
        <f t="shared" ca="1" si="159"/>
        <v>#VALUE!</v>
      </c>
      <c r="W227" s="185" t="e">
        <f t="shared" ca="1" si="159"/>
        <v>#VALUE!</v>
      </c>
      <c r="X227" s="185" t="e">
        <f t="shared" ca="1" si="159"/>
        <v>#VALUE!</v>
      </c>
      <c r="Y227" s="185" t="e">
        <f t="shared" ca="1" si="159"/>
        <v>#VALUE!</v>
      </c>
      <c r="Z227" s="185" t="e">
        <f t="shared" ca="1" si="159"/>
        <v>#VALUE!</v>
      </c>
      <c r="AA227" s="185" t="e">
        <f t="shared" ca="1" si="160"/>
        <v>#VALUE!</v>
      </c>
      <c r="AB227" s="185" t="e">
        <f t="shared" ca="1" si="160"/>
        <v>#VALUE!</v>
      </c>
      <c r="AC227" s="185" t="e">
        <f t="shared" ca="1" si="160"/>
        <v>#VALUE!</v>
      </c>
      <c r="AD227" s="185" t="e">
        <f t="shared" ca="1" si="160"/>
        <v>#VALUE!</v>
      </c>
      <c r="AE227" s="185" t="e">
        <f t="shared" ca="1" si="160"/>
        <v>#VALUE!</v>
      </c>
      <c r="AF227" s="185" t="e">
        <f t="shared" ca="1" si="160"/>
        <v>#VALUE!</v>
      </c>
      <c r="AG227" s="185" t="e">
        <f t="shared" ca="1" si="160"/>
        <v>#VALUE!</v>
      </c>
      <c r="AH227" s="185" t="e">
        <f t="shared" ca="1" si="160"/>
        <v>#VALUE!</v>
      </c>
      <c r="AI227" s="185" t="e">
        <f t="shared" ca="1" si="160"/>
        <v>#VALUE!</v>
      </c>
      <c r="AJ227" s="185" t="e">
        <f t="shared" ca="1" si="160"/>
        <v>#VALUE!</v>
      </c>
      <c r="AK227" s="185" t="e">
        <f t="shared" ca="1" si="160"/>
        <v>#VALUE!</v>
      </c>
      <c r="AL227" s="185" t="e">
        <f t="shared" ca="1" si="160"/>
        <v>#VALUE!</v>
      </c>
      <c r="AM227" s="185" t="e">
        <f t="shared" ca="1" si="160"/>
        <v>#VALUE!</v>
      </c>
      <c r="AN227" s="185" t="e">
        <f t="shared" ca="1" si="160"/>
        <v>#VALUE!</v>
      </c>
      <c r="AO227" s="185" t="e">
        <f t="shared" ca="1" si="160"/>
        <v>#VALUE!</v>
      </c>
      <c r="AP227" s="185" t="e">
        <f t="shared" ca="1" si="160"/>
        <v>#VALUE!</v>
      </c>
    </row>
    <row r="228" spans="1:42">
      <c r="A228" s="57" t="str">
        <f>'[4]TS BYDem'!A158</f>
        <v>*</v>
      </c>
      <c r="B228" s="185" t="s">
        <v>288</v>
      </c>
      <c r="C228" s="185" t="s">
        <v>137</v>
      </c>
      <c r="D228" s="186" t="str">
        <f>'[4]TS BYDem'!D158</f>
        <v>IPPF</v>
      </c>
      <c r="E228" s="185" t="s">
        <v>137</v>
      </c>
      <c r="F228" s="185" t="s">
        <v>137</v>
      </c>
      <c r="G228" s="185" t="s">
        <v>137</v>
      </c>
      <c r="H228" s="185" t="s">
        <v>137</v>
      </c>
      <c r="I228" s="185">
        <v>0</v>
      </c>
      <c r="J228" s="185" t="str">
        <f>INDEX('[4]TS BYDem'!$J$10:$J$203,MATCH(D228,'[4]TS BYDem'!$D$10:$D$203,0))</f>
        <v/>
      </c>
      <c r="K228" s="185" t="e">
        <f t="shared" ca="1" si="159"/>
        <v>#VALUE!</v>
      </c>
      <c r="L228" s="185" t="e">
        <f t="shared" ca="1" si="159"/>
        <v>#VALUE!</v>
      </c>
      <c r="M228" s="185" t="e">
        <f t="shared" ca="1" si="159"/>
        <v>#VALUE!</v>
      </c>
      <c r="N228" s="185" t="e">
        <f t="shared" ca="1" si="159"/>
        <v>#VALUE!</v>
      </c>
      <c r="O228" s="185" t="e">
        <f t="shared" ca="1" si="159"/>
        <v>#VALUE!</v>
      </c>
      <c r="P228" s="185" t="e">
        <f t="shared" ca="1" si="159"/>
        <v>#VALUE!</v>
      </c>
      <c r="Q228" s="185" t="e">
        <f t="shared" ca="1" si="159"/>
        <v>#VALUE!</v>
      </c>
      <c r="R228" s="185" t="e">
        <f t="shared" ca="1" si="159"/>
        <v>#VALUE!</v>
      </c>
      <c r="S228" s="185" t="e">
        <f t="shared" ca="1" si="159"/>
        <v>#VALUE!</v>
      </c>
      <c r="T228" s="185" t="e">
        <f t="shared" ca="1" si="159"/>
        <v>#VALUE!</v>
      </c>
      <c r="U228" s="185" t="e">
        <f t="shared" ca="1" si="159"/>
        <v>#VALUE!</v>
      </c>
      <c r="V228" s="185" t="e">
        <f t="shared" ca="1" si="159"/>
        <v>#VALUE!</v>
      </c>
      <c r="W228" s="185" t="e">
        <f t="shared" ca="1" si="159"/>
        <v>#VALUE!</v>
      </c>
      <c r="X228" s="185" t="e">
        <f t="shared" ca="1" si="159"/>
        <v>#VALUE!</v>
      </c>
      <c r="Y228" s="185" t="e">
        <f t="shared" ca="1" si="159"/>
        <v>#VALUE!</v>
      </c>
      <c r="Z228" s="185" t="e">
        <f t="shared" ca="1" si="159"/>
        <v>#VALUE!</v>
      </c>
      <c r="AA228" s="185" t="e">
        <f t="shared" ca="1" si="160"/>
        <v>#VALUE!</v>
      </c>
      <c r="AB228" s="185" t="e">
        <f t="shared" ca="1" si="160"/>
        <v>#VALUE!</v>
      </c>
      <c r="AC228" s="185" t="e">
        <f t="shared" ca="1" si="160"/>
        <v>#VALUE!</v>
      </c>
      <c r="AD228" s="185" t="e">
        <f t="shared" ca="1" si="160"/>
        <v>#VALUE!</v>
      </c>
      <c r="AE228" s="185" t="e">
        <f t="shared" ca="1" si="160"/>
        <v>#VALUE!</v>
      </c>
      <c r="AF228" s="185" t="e">
        <f t="shared" ca="1" si="160"/>
        <v>#VALUE!</v>
      </c>
      <c r="AG228" s="185" t="e">
        <f t="shared" ca="1" si="160"/>
        <v>#VALUE!</v>
      </c>
      <c r="AH228" s="185" t="e">
        <f t="shared" ca="1" si="160"/>
        <v>#VALUE!</v>
      </c>
      <c r="AI228" s="185" t="e">
        <f t="shared" ca="1" si="160"/>
        <v>#VALUE!</v>
      </c>
      <c r="AJ228" s="185" t="e">
        <f t="shared" ca="1" si="160"/>
        <v>#VALUE!</v>
      </c>
      <c r="AK228" s="185" t="e">
        <f t="shared" ca="1" si="160"/>
        <v>#VALUE!</v>
      </c>
      <c r="AL228" s="185" t="e">
        <f t="shared" ca="1" si="160"/>
        <v>#VALUE!</v>
      </c>
      <c r="AM228" s="185" t="e">
        <f t="shared" ca="1" si="160"/>
        <v>#VALUE!</v>
      </c>
      <c r="AN228" s="185" t="e">
        <f t="shared" ca="1" si="160"/>
        <v>#VALUE!</v>
      </c>
      <c r="AO228" s="185" t="e">
        <f t="shared" ca="1" si="160"/>
        <v>#VALUE!</v>
      </c>
      <c r="AP228" s="185" t="e">
        <f t="shared" ca="1" si="160"/>
        <v>#VALUE!</v>
      </c>
    </row>
    <row r="229" spans="1:42">
      <c r="A229" s="57" t="str">
        <f>'[4]TS BYDem'!A159</f>
        <v>*</v>
      </c>
      <c r="B229" s="185" t="s">
        <v>288</v>
      </c>
      <c r="C229" s="185" t="s">
        <v>137</v>
      </c>
      <c r="D229" s="186" t="str">
        <f>'[4]TS BYDem'!D159</f>
        <v>IPPO</v>
      </c>
      <c r="E229" s="185" t="s">
        <v>137</v>
      </c>
      <c r="F229" s="185" t="s">
        <v>137</v>
      </c>
      <c r="G229" s="185" t="s">
        <v>137</v>
      </c>
      <c r="H229" s="185" t="s">
        <v>137</v>
      </c>
      <c r="I229" s="185">
        <v>0</v>
      </c>
      <c r="J229" s="185" t="str">
        <f>INDEX('[4]TS BYDem'!$J$10:$J$203,MATCH(D229,'[4]TS BYDem'!$D$10:$D$203,0))</f>
        <v/>
      </c>
      <c r="K229" s="185" t="e">
        <f t="shared" ca="1" si="159"/>
        <v>#VALUE!</v>
      </c>
      <c r="L229" s="185" t="e">
        <f t="shared" ca="1" si="159"/>
        <v>#VALUE!</v>
      </c>
      <c r="M229" s="185" t="e">
        <f t="shared" ca="1" si="159"/>
        <v>#VALUE!</v>
      </c>
      <c r="N229" s="185" t="e">
        <f t="shared" ca="1" si="159"/>
        <v>#VALUE!</v>
      </c>
      <c r="O229" s="185" t="e">
        <f t="shared" ca="1" si="159"/>
        <v>#VALUE!</v>
      </c>
      <c r="P229" s="185" t="e">
        <f t="shared" ca="1" si="159"/>
        <v>#VALUE!</v>
      </c>
      <c r="Q229" s="185" t="e">
        <f t="shared" ca="1" si="159"/>
        <v>#VALUE!</v>
      </c>
      <c r="R229" s="185" t="e">
        <f t="shared" ca="1" si="159"/>
        <v>#VALUE!</v>
      </c>
      <c r="S229" s="185" t="e">
        <f t="shared" ca="1" si="159"/>
        <v>#VALUE!</v>
      </c>
      <c r="T229" s="185" t="e">
        <f t="shared" ca="1" si="159"/>
        <v>#VALUE!</v>
      </c>
      <c r="U229" s="185" t="e">
        <f t="shared" ca="1" si="159"/>
        <v>#VALUE!</v>
      </c>
      <c r="V229" s="185" t="e">
        <f t="shared" ca="1" si="159"/>
        <v>#VALUE!</v>
      </c>
      <c r="W229" s="185" t="e">
        <f t="shared" ca="1" si="159"/>
        <v>#VALUE!</v>
      </c>
      <c r="X229" s="185" t="e">
        <f t="shared" ca="1" si="159"/>
        <v>#VALUE!</v>
      </c>
      <c r="Y229" s="185" t="e">
        <f t="shared" ca="1" si="159"/>
        <v>#VALUE!</v>
      </c>
      <c r="Z229" s="185" t="e">
        <f t="shared" ca="1" si="159"/>
        <v>#VALUE!</v>
      </c>
      <c r="AA229" s="185" t="e">
        <f t="shared" ca="1" si="160"/>
        <v>#VALUE!</v>
      </c>
      <c r="AB229" s="185" t="e">
        <f t="shared" ca="1" si="160"/>
        <v>#VALUE!</v>
      </c>
      <c r="AC229" s="185" t="e">
        <f t="shared" ca="1" si="160"/>
        <v>#VALUE!</v>
      </c>
      <c r="AD229" s="185" t="e">
        <f t="shared" ca="1" si="160"/>
        <v>#VALUE!</v>
      </c>
      <c r="AE229" s="185" t="e">
        <f t="shared" ca="1" si="160"/>
        <v>#VALUE!</v>
      </c>
      <c r="AF229" s="185" t="e">
        <f t="shared" ca="1" si="160"/>
        <v>#VALUE!</v>
      </c>
      <c r="AG229" s="185" t="e">
        <f t="shared" ca="1" si="160"/>
        <v>#VALUE!</v>
      </c>
      <c r="AH229" s="185" t="e">
        <f t="shared" ca="1" si="160"/>
        <v>#VALUE!</v>
      </c>
      <c r="AI229" s="185" t="e">
        <f t="shared" ca="1" si="160"/>
        <v>#VALUE!</v>
      </c>
      <c r="AJ229" s="185" t="e">
        <f t="shared" ca="1" si="160"/>
        <v>#VALUE!</v>
      </c>
      <c r="AK229" s="185" t="e">
        <f t="shared" ca="1" si="160"/>
        <v>#VALUE!</v>
      </c>
      <c r="AL229" s="185" t="e">
        <f t="shared" ca="1" si="160"/>
        <v>#VALUE!</v>
      </c>
      <c r="AM229" s="185" t="e">
        <f t="shared" ca="1" si="160"/>
        <v>#VALUE!</v>
      </c>
      <c r="AN229" s="185" t="e">
        <f t="shared" ca="1" si="160"/>
        <v>#VALUE!</v>
      </c>
      <c r="AO229" s="185" t="e">
        <f t="shared" ca="1" si="160"/>
        <v>#VALUE!</v>
      </c>
      <c r="AP229" s="185" t="e">
        <f t="shared" ca="1" si="160"/>
        <v>#VALUE!</v>
      </c>
    </row>
    <row r="230" spans="1:42">
      <c r="A230" s="57" t="str">
        <f>'[4]TS BYDem'!A160</f>
        <v>*</v>
      </c>
      <c r="B230" s="185" t="s">
        <v>288</v>
      </c>
      <c r="C230" s="185" t="s">
        <v>137</v>
      </c>
      <c r="D230" s="186" t="str">
        <f>'[4]TS BYDem'!D160</f>
        <v>IPPE</v>
      </c>
      <c r="E230" s="185" t="s">
        <v>137</v>
      </c>
      <c r="F230" s="185" t="s">
        <v>137</v>
      </c>
      <c r="G230" s="185" t="s">
        <v>137</v>
      </c>
      <c r="H230" s="185" t="s">
        <v>137</v>
      </c>
      <c r="I230" s="185">
        <v>0</v>
      </c>
      <c r="J230" s="185" t="str">
        <f>INDEX('[4]TS BYDem'!$J$10:$J$203,MATCH(D230,'[4]TS BYDem'!$D$10:$D$203,0))</f>
        <v/>
      </c>
      <c r="K230" s="185" t="e">
        <f t="shared" ca="1" si="159"/>
        <v>#VALUE!</v>
      </c>
      <c r="L230" s="185" t="e">
        <f t="shared" ca="1" si="159"/>
        <v>#VALUE!</v>
      </c>
      <c r="M230" s="185" t="e">
        <f t="shared" ca="1" si="159"/>
        <v>#VALUE!</v>
      </c>
      <c r="N230" s="185" t="e">
        <f t="shared" ca="1" si="159"/>
        <v>#VALUE!</v>
      </c>
      <c r="O230" s="185" t="e">
        <f t="shared" ca="1" si="159"/>
        <v>#VALUE!</v>
      </c>
      <c r="P230" s="185" t="e">
        <f t="shared" ca="1" si="159"/>
        <v>#VALUE!</v>
      </c>
      <c r="Q230" s="185" t="e">
        <f t="shared" ca="1" si="159"/>
        <v>#VALUE!</v>
      </c>
      <c r="R230" s="185" t="e">
        <f t="shared" ca="1" si="159"/>
        <v>#VALUE!</v>
      </c>
      <c r="S230" s="185" t="e">
        <f t="shared" ca="1" si="159"/>
        <v>#VALUE!</v>
      </c>
      <c r="T230" s="185" t="e">
        <f t="shared" ca="1" si="159"/>
        <v>#VALUE!</v>
      </c>
      <c r="U230" s="185" t="e">
        <f t="shared" ca="1" si="159"/>
        <v>#VALUE!</v>
      </c>
      <c r="V230" s="185" t="e">
        <f t="shared" ca="1" si="159"/>
        <v>#VALUE!</v>
      </c>
      <c r="W230" s="185" t="e">
        <f t="shared" ca="1" si="159"/>
        <v>#VALUE!</v>
      </c>
      <c r="X230" s="185" t="e">
        <f t="shared" ca="1" si="159"/>
        <v>#VALUE!</v>
      </c>
      <c r="Y230" s="185" t="e">
        <f t="shared" ca="1" si="159"/>
        <v>#VALUE!</v>
      </c>
      <c r="Z230" s="185" t="e">
        <f t="shared" ca="1" si="159"/>
        <v>#VALUE!</v>
      </c>
      <c r="AA230" s="185" t="e">
        <f t="shared" ca="1" si="160"/>
        <v>#VALUE!</v>
      </c>
      <c r="AB230" s="185" t="e">
        <f t="shared" ca="1" si="160"/>
        <v>#VALUE!</v>
      </c>
      <c r="AC230" s="185" t="e">
        <f t="shared" ca="1" si="160"/>
        <v>#VALUE!</v>
      </c>
      <c r="AD230" s="185" t="e">
        <f t="shared" ca="1" si="160"/>
        <v>#VALUE!</v>
      </c>
      <c r="AE230" s="185" t="e">
        <f t="shared" ca="1" si="160"/>
        <v>#VALUE!</v>
      </c>
      <c r="AF230" s="185" t="e">
        <f t="shared" ca="1" si="160"/>
        <v>#VALUE!</v>
      </c>
      <c r="AG230" s="185" t="e">
        <f t="shared" ca="1" si="160"/>
        <v>#VALUE!</v>
      </c>
      <c r="AH230" s="185" t="e">
        <f t="shared" ca="1" si="160"/>
        <v>#VALUE!</v>
      </c>
      <c r="AI230" s="185" t="e">
        <f t="shared" ca="1" si="160"/>
        <v>#VALUE!</v>
      </c>
      <c r="AJ230" s="185" t="e">
        <f t="shared" ca="1" si="160"/>
        <v>#VALUE!</v>
      </c>
      <c r="AK230" s="185" t="e">
        <f t="shared" ca="1" si="160"/>
        <v>#VALUE!</v>
      </c>
      <c r="AL230" s="185" t="e">
        <f t="shared" ca="1" si="160"/>
        <v>#VALUE!</v>
      </c>
      <c r="AM230" s="185" t="e">
        <f t="shared" ca="1" si="160"/>
        <v>#VALUE!</v>
      </c>
      <c r="AN230" s="185" t="e">
        <f t="shared" ca="1" si="160"/>
        <v>#VALUE!</v>
      </c>
      <c r="AO230" s="185" t="e">
        <f t="shared" ca="1" si="160"/>
        <v>#VALUE!</v>
      </c>
      <c r="AP230" s="185" t="e">
        <f t="shared" ca="1" si="160"/>
        <v>#VALUE!</v>
      </c>
    </row>
    <row r="231" spans="1:42">
      <c r="A231" s="57" t="str">
        <f>'[4]TS BYDem'!A161</f>
        <v>*</v>
      </c>
      <c r="B231" s="185" t="s">
        <v>288</v>
      </c>
      <c r="C231" s="185" t="s">
        <v>137</v>
      </c>
      <c r="D231" s="186" t="str">
        <f>'[4]TS BYDem'!D161</f>
        <v xml:space="preserve"> </v>
      </c>
      <c r="E231" s="185" t="s">
        <v>137</v>
      </c>
      <c r="F231" s="185" t="s">
        <v>137</v>
      </c>
      <c r="G231" s="185" t="s">
        <v>137</v>
      </c>
      <c r="H231" s="185" t="s">
        <v>137</v>
      </c>
      <c r="I231" s="185">
        <v>0</v>
      </c>
      <c r="J231" s="185" t="str">
        <f>INDEX('[4]TS BYDem'!$J$10:$J$203,MATCH(D231,'[4]TS BYDem'!$D$10:$D$203,0))</f>
        <v/>
      </c>
      <c r="K231" s="185" t="e">
        <f t="shared" ca="1" si="159"/>
        <v>#VALUE!</v>
      </c>
      <c r="L231" s="185" t="e">
        <f t="shared" ca="1" si="159"/>
        <v>#VALUE!</v>
      </c>
      <c r="M231" s="185" t="e">
        <f t="shared" ca="1" si="159"/>
        <v>#VALUE!</v>
      </c>
      <c r="N231" s="185" t="e">
        <f t="shared" ca="1" si="159"/>
        <v>#VALUE!</v>
      </c>
      <c r="O231" s="185" t="e">
        <f t="shared" ca="1" si="159"/>
        <v>#VALUE!</v>
      </c>
      <c r="P231" s="185" t="e">
        <f t="shared" ca="1" si="159"/>
        <v>#VALUE!</v>
      </c>
      <c r="Q231" s="185" t="e">
        <f t="shared" ca="1" si="159"/>
        <v>#VALUE!</v>
      </c>
      <c r="R231" s="185" t="e">
        <f t="shared" ca="1" si="159"/>
        <v>#VALUE!</v>
      </c>
      <c r="S231" s="185" t="e">
        <f t="shared" ca="1" si="159"/>
        <v>#VALUE!</v>
      </c>
      <c r="T231" s="185" t="e">
        <f t="shared" ca="1" si="159"/>
        <v>#VALUE!</v>
      </c>
      <c r="U231" s="185" t="e">
        <f t="shared" ca="1" si="159"/>
        <v>#VALUE!</v>
      </c>
      <c r="V231" s="185" t="e">
        <f t="shared" ca="1" si="159"/>
        <v>#VALUE!</v>
      </c>
      <c r="W231" s="185" t="e">
        <f t="shared" ca="1" si="159"/>
        <v>#VALUE!</v>
      </c>
      <c r="X231" s="185" t="e">
        <f t="shared" ca="1" si="159"/>
        <v>#VALUE!</v>
      </c>
      <c r="Y231" s="185" t="e">
        <f t="shared" ca="1" si="159"/>
        <v>#VALUE!</v>
      </c>
      <c r="Z231" s="185" t="e">
        <f t="shared" ca="1" si="159"/>
        <v>#VALUE!</v>
      </c>
      <c r="AA231" s="185" t="e">
        <f t="shared" ca="1" si="160"/>
        <v>#VALUE!</v>
      </c>
      <c r="AB231" s="185" t="e">
        <f t="shared" ca="1" si="160"/>
        <v>#VALUE!</v>
      </c>
      <c r="AC231" s="185" t="e">
        <f t="shared" ca="1" si="160"/>
        <v>#VALUE!</v>
      </c>
      <c r="AD231" s="185" t="e">
        <f t="shared" ca="1" si="160"/>
        <v>#VALUE!</v>
      </c>
      <c r="AE231" s="185" t="e">
        <f t="shared" ca="1" si="160"/>
        <v>#VALUE!</v>
      </c>
      <c r="AF231" s="185" t="e">
        <f t="shared" ca="1" si="160"/>
        <v>#VALUE!</v>
      </c>
      <c r="AG231" s="185" t="e">
        <f t="shared" ca="1" si="160"/>
        <v>#VALUE!</v>
      </c>
      <c r="AH231" s="185" t="e">
        <f t="shared" ca="1" si="160"/>
        <v>#VALUE!</v>
      </c>
      <c r="AI231" s="185" t="e">
        <f t="shared" ca="1" si="160"/>
        <v>#VALUE!</v>
      </c>
      <c r="AJ231" s="185" t="e">
        <f t="shared" ca="1" si="160"/>
        <v>#VALUE!</v>
      </c>
      <c r="AK231" s="185" t="e">
        <f t="shared" ca="1" si="160"/>
        <v>#VALUE!</v>
      </c>
      <c r="AL231" s="185" t="e">
        <f t="shared" ca="1" si="160"/>
        <v>#VALUE!</v>
      </c>
      <c r="AM231" s="185" t="e">
        <f t="shared" ca="1" si="160"/>
        <v>#VALUE!</v>
      </c>
      <c r="AN231" s="185" t="e">
        <f t="shared" ca="1" si="160"/>
        <v>#VALUE!</v>
      </c>
      <c r="AO231" s="185" t="e">
        <f t="shared" ca="1" si="160"/>
        <v>#VALUE!</v>
      </c>
      <c r="AP231" s="185" t="e">
        <f t="shared" ca="1" si="160"/>
        <v>#VALUE!</v>
      </c>
    </row>
    <row r="232" spans="1:42">
      <c r="A232" s="57" t="str">
        <f>'[4]TS BYDem'!A162</f>
        <v>*</v>
      </c>
      <c r="B232" s="185" t="s">
        <v>288</v>
      </c>
      <c r="C232" s="185" t="s">
        <v>137</v>
      </c>
      <c r="D232" s="186" t="str">
        <f>'[4]TS BYDem'!D162</f>
        <v>IPPS</v>
      </c>
      <c r="E232" s="185" t="s">
        <v>137</v>
      </c>
      <c r="F232" s="185" t="s">
        <v>137</v>
      </c>
      <c r="G232" s="185" t="s">
        <v>137</v>
      </c>
      <c r="H232" s="185" t="s">
        <v>137</v>
      </c>
      <c r="I232" s="185">
        <v>0</v>
      </c>
      <c r="J232" s="185" t="str">
        <f>INDEX('[4]TS BYDem'!$J$10:$J$203,MATCH(D232,'[4]TS BYDem'!$D$10:$D$203,0))</f>
        <v/>
      </c>
      <c r="K232" s="185" t="e">
        <f t="shared" ca="1" si="159"/>
        <v>#VALUE!</v>
      </c>
      <c r="L232" s="185" t="e">
        <f t="shared" ca="1" si="159"/>
        <v>#VALUE!</v>
      </c>
      <c r="M232" s="185" t="e">
        <f t="shared" ca="1" si="159"/>
        <v>#VALUE!</v>
      </c>
      <c r="N232" s="185" t="e">
        <f t="shared" ca="1" si="159"/>
        <v>#VALUE!</v>
      </c>
      <c r="O232" s="185" t="e">
        <f t="shared" ca="1" si="159"/>
        <v>#VALUE!</v>
      </c>
      <c r="P232" s="185" t="e">
        <f t="shared" ca="1" si="159"/>
        <v>#VALUE!</v>
      </c>
      <c r="Q232" s="185" t="e">
        <f t="shared" ca="1" si="159"/>
        <v>#VALUE!</v>
      </c>
      <c r="R232" s="185" t="e">
        <f t="shared" ca="1" si="159"/>
        <v>#VALUE!</v>
      </c>
      <c r="S232" s="185" t="e">
        <f t="shared" ca="1" si="159"/>
        <v>#VALUE!</v>
      </c>
      <c r="T232" s="185" t="e">
        <f t="shared" ca="1" si="159"/>
        <v>#VALUE!</v>
      </c>
      <c r="U232" s="185" t="e">
        <f t="shared" ca="1" si="159"/>
        <v>#VALUE!</v>
      </c>
      <c r="V232" s="185" t="e">
        <f t="shared" ca="1" si="159"/>
        <v>#VALUE!</v>
      </c>
      <c r="W232" s="185" t="e">
        <f t="shared" ca="1" si="159"/>
        <v>#VALUE!</v>
      </c>
      <c r="X232" s="185" t="e">
        <f t="shared" ca="1" si="159"/>
        <v>#VALUE!</v>
      </c>
      <c r="Y232" s="185" t="e">
        <f t="shared" ca="1" si="159"/>
        <v>#VALUE!</v>
      </c>
      <c r="Z232" s="185" t="e">
        <f t="shared" ca="1" si="159"/>
        <v>#VALUE!</v>
      </c>
      <c r="AA232" s="185" t="e">
        <f t="shared" ca="1" si="160"/>
        <v>#VALUE!</v>
      </c>
      <c r="AB232" s="185" t="e">
        <f t="shared" ca="1" si="160"/>
        <v>#VALUE!</v>
      </c>
      <c r="AC232" s="185" t="e">
        <f t="shared" ca="1" si="160"/>
        <v>#VALUE!</v>
      </c>
      <c r="AD232" s="185" t="e">
        <f t="shared" ca="1" si="160"/>
        <v>#VALUE!</v>
      </c>
      <c r="AE232" s="185" t="e">
        <f t="shared" ca="1" si="160"/>
        <v>#VALUE!</v>
      </c>
      <c r="AF232" s="185" t="e">
        <f t="shared" ca="1" si="160"/>
        <v>#VALUE!</v>
      </c>
      <c r="AG232" s="185" t="e">
        <f t="shared" ca="1" si="160"/>
        <v>#VALUE!</v>
      </c>
      <c r="AH232" s="185" t="e">
        <f t="shared" ca="1" si="160"/>
        <v>#VALUE!</v>
      </c>
      <c r="AI232" s="185" t="e">
        <f t="shared" ca="1" si="160"/>
        <v>#VALUE!</v>
      </c>
      <c r="AJ232" s="185" t="e">
        <f t="shared" ca="1" si="160"/>
        <v>#VALUE!</v>
      </c>
      <c r="AK232" s="185" t="e">
        <f t="shared" ca="1" si="160"/>
        <v>#VALUE!</v>
      </c>
      <c r="AL232" s="185" t="e">
        <f t="shared" ca="1" si="160"/>
        <v>#VALUE!</v>
      </c>
      <c r="AM232" s="185" t="e">
        <f t="shared" ca="1" si="160"/>
        <v>#VALUE!</v>
      </c>
      <c r="AN232" s="185" t="e">
        <f t="shared" ca="1" si="160"/>
        <v>#VALUE!</v>
      </c>
      <c r="AO232" s="185" t="e">
        <f t="shared" ca="1" si="160"/>
        <v>#VALUE!</v>
      </c>
      <c r="AP232" s="185" t="e">
        <f t="shared" ca="1" si="160"/>
        <v>#VALUE!</v>
      </c>
    </row>
    <row r="233" spans="1:42">
      <c r="A233" s="57" t="str">
        <f>'[4]TS BYDem'!A163</f>
        <v>*</v>
      </c>
      <c r="B233" s="185" t="s">
        <v>288</v>
      </c>
      <c r="C233" s="185" t="s">
        <v>137</v>
      </c>
      <c r="D233" s="186" t="str">
        <f>'[4]TS BYDem'!D163</f>
        <v>IPPS</v>
      </c>
      <c r="E233" s="185" t="s">
        <v>137</v>
      </c>
      <c r="F233" s="185" t="s">
        <v>137</v>
      </c>
      <c r="G233" s="185" t="s">
        <v>137</v>
      </c>
      <c r="H233" s="185" t="s">
        <v>137</v>
      </c>
      <c r="I233" s="185">
        <v>0</v>
      </c>
      <c r="J233" s="185" t="str">
        <f>INDEX('[4]TS BYDem'!$J$10:$J$203,MATCH(D233,'[4]TS BYDem'!$D$10:$D$203,0))</f>
        <v/>
      </c>
      <c r="K233" s="185" t="e">
        <f t="shared" ca="1" si="159"/>
        <v>#VALUE!</v>
      </c>
      <c r="L233" s="185" t="e">
        <f t="shared" ca="1" si="159"/>
        <v>#VALUE!</v>
      </c>
      <c r="M233" s="185" t="e">
        <f t="shared" ca="1" si="159"/>
        <v>#VALUE!</v>
      </c>
      <c r="N233" s="185" t="e">
        <f t="shared" ca="1" si="159"/>
        <v>#VALUE!</v>
      </c>
      <c r="O233" s="185" t="e">
        <f t="shared" ca="1" si="159"/>
        <v>#VALUE!</v>
      </c>
      <c r="P233" s="185" t="e">
        <f t="shared" ca="1" si="159"/>
        <v>#VALUE!</v>
      </c>
      <c r="Q233" s="185" t="e">
        <f t="shared" ca="1" si="159"/>
        <v>#VALUE!</v>
      </c>
      <c r="R233" s="185" t="e">
        <f t="shared" ca="1" si="159"/>
        <v>#VALUE!</v>
      </c>
      <c r="S233" s="185" t="e">
        <f t="shared" ca="1" si="159"/>
        <v>#VALUE!</v>
      </c>
      <c r="T233" s="185" t="e">
        <f t="shared" ca="1" si="159"/>
        <v>#VALUE!</v>
      </c>
      <c r="U233" s="185" t="e">
        <f t="shared" ca="1" si="159"/>
        <v>#VALUE!</v>
      </c>
      <c r="V233" s="185" t="e">
        <f t="shared" ca="1" si="159"/>
        <v>#VALUE!</v>
      </c>
      <c r="W233" s="185" t="e">
        <f t="shared" ca="1" si="159"/>
        <v>#VALUE!</v>
      </c>
      <c r="X233" s="185" t="e">
        <f t="shared" ca="1" si="159"/>
        <v>#VALUE!</v>
      </c>
      <c r="Y233" s="185" t="e">
        <f t="shared" ca="1" si="159"/>
        <v>#VALUE!</v>
      </c>
      <c r="Z233" s="185" t="e">
        <f t="shared" ca="1" si="159"/>
        <v>#VALUE!</v>
      </c>
      <c r="AA233" s="185" t="e">
        <f t="shared" ca="1" si="160"/>
        <v>#VALUE!</v>
      </c>
      <c r="AB233" s="185" t="e">
        <f t="shared" ca="1" si="160"/>
        <v>#VALUE!</v>
      </c>
      <c r="AC233" s="185" t="e">
        <f t="shared" ca="1" si="160"/>
        <v>#VALUE!</v>
      </c>
      <c r="AD233" s="185" t="e">
        <f t="shared" ca="1" si="160"/>
        <v>#VALUE!</v>
      </c>
      <c r="AE233" s="185" t="e">
        <f t="shared" ca="1" si="160"/>
        <v>#VALUE!</v>
      </c>
      <c r="AF233" s="185" t="e">
        <f t="shared" ca="1" si="160"/>
        <v>#VALUE!</v>
      </c>
      <c r="AG233" s="185" t="e">
        <f t="shared" ca="1" si="160"/>
        <v>#VALUE!</v>
      </c>
      <c r="AH233" s="185" t="e">
        <f t="shared" ca="1" si="160"/>
        <v>#VALUE!</v>
      </c>
      <c r="AI233" s="185" t="e">
        <f t="shared" ca="1" si="160"/>
        <v>#VALUE!</v>
      </c>
      <c r="AJ233" s="185" t="e">
        <f t="shared" ca="1" si="160"/>
        <v>#VALUE!</v>
      </c>
      <c r="AK233" s="185" t="e">
        <f t="shared" ca="1" si="160"/>
        <v>#VALUE!</v>
      </c>
      <c r="AL233" s="185" t="e">
        <f t="shared" ca="1" si="160"/>
        <v>#VALUE!</v>
      </c>
      <c r="AM233" s="185" t="e">
        <f t="shared" ca="1" si="160"/>
        <v>#VALUE!</v>
      </c>
      <c r="AN233" s="185" t="e">
        <f t="shared" ca="1" si="160"/>
        <v>#VALUE!</v>
      </c>
      <c r="AO233" s="185" t="e">
        <f t="shared" ca="1" si="160"/>
        <v>#VALUE!</v>
      </c>
      <c r="AP233" s="185" t="e">
        <f t="shared" ca="1" si="160"/>
        <v>#VALUE!</v>
      </c>
    </row>
    <row r="234" spans="1:42">
      <c r="A234" s="57" t="str">
        <f>'[4]TS BYDem'!A164</f>
        <v>*</v>
      </c>
      <c r="B234" s="185" t="s">
        <v>288</v>
      </c>
      <c r="C234" s="185" t="s">
        <v>137</v>
      </c>
      <c r="D234" s="186" t="str">
        <f>'[4]TS BYDem'!D164</f>
        <v>IPPS</v>
      </c>
      <c r="E234" s="185" t="s">
        <v>137</v>
      </c>
      <c r="F234" s="185" t="s">
        <v>137</v>
      </c>
      <c r="G234" s="185" t="s">
        <v>137</v>
      </c>
      <c r="H234" s="185" t="s">
        <v>137</v>
      </c>
      <c r="I234" s="185">
        <v>0</v>
      </c>
      <c r="J234" s="185" t="str">
        <f>INDEX('[4]TS BYDem'!$J$10:$J$203,MATCH(D234,'[4]TS BYDem'!$D$10:$D$203,0))</f>
        <v/>
      </c>
      <c r="K234" s="185" t="e">
        <f t="shared" ca="1" si="159"/>
        <v>#VALUE!</v>
      </c>
      <c r="L234" s="185" t="e">
        <f t="shared" ca="1" si="159"/>
        <v>#VALUE!</v>
      </c>
      <c r="M234" s="185" t="e">
        <f t="shared" ca="1" si="159"/>
        <v>#VALUE!</v>
      </c>
      <c r="N234" s="185" t="e">
        <f t="shared" ca="1" si="159"/>
        <v>#VALUE!</v>
      </c>
      <c r="O234" s="185" t="e">
        <f t="shared" ca="1" si="159"/>
        <v>#VALUE!</v>
      </c>
      <c r="P234" s="185" t="e">
        <f t="shared" ca="1" si="159"/>
        <v>#VALUE!</v>
      </c>
      <c r="Q234" s="185" t="e">
        <f t="shared" ca="1" si="159"/>
        <v>#VALUE!</v>
      </c>
      <c r="R234" s="185" t="e">
        <f t="shared" ca="1" si="159"/>
        <v>#VALUE!</v>
      </c>
      <c r="S234" s="185" t="e">
        <f t="shared" ca="1" si="159"/>
        <v>#VALUE!</v>
      </c>
      <c r="T234" s="185" t="e">
        <f t="shared" ca="1" si="159"/>
        <v>#VALUE!</v>
      </c>
      <c r="U234" s="185" t="e">
        <f t="shared" ca="1" si="159"/>
        <v>#VALUE!</v>
      </c>
      <c r="V234" s="185" t="e">
        <f t="shared" ca="1" si="159"/>
        <v>#VALUE!</v>
      </c>
      <c r="W234" s="185" t="e">
        <f t="shared" ca="1" si="159"/>
        <v>#VALUE!</v>
      </c>
      <c r="X234" s="185" t="e">
        <f t="shared" ca="1" si="159"/>
        <v>#VALUE!</v>
      </c>
      <c r="Y234" s="185" t="e">
        <f t="shared" ca="1" si="159"/>
        <v>#VALUE!</v>
      </c>
      <c r="Z234" s="185" t="e">
        <f t="shared" ca="1" si="159"/>
        <v>#VALUE!</v>
      </c>
      <c r="AA234" s="185" t="e">
        <f t="shared" ca="1" si="160"/>
        <v>#VALUE!</v>
      </c>
      <c r="AB234" s="185" t="e">
        <f t="shared" ca="1" si="160"/>
        <v>#VALUE!</v>
      </c>
      <c r="AC234" s="185" t="e">
        <f t="shared" ca="1" si="160"/>
        <v>#VALUE!</v>
      </c>
      <c r="AD234" s="185" t="e">
        <f t="shared" ca="1" si="160"/>
        <v>#VALUE!</v>
      </c>
      <c r="AE234" s="185" t="e">
        <f t="shared" ca="1" si="160"/>
        <v>#VALUE!</v>
      </c>
      <c r="AF234" s="185" t="e">
        <f t="shared" ca="1" si="160"/>
        <v>#VALUE!</v>
      </c>
      <c r="AG234" s="185" t="e">
        <f t="shared" ca="1" si="160"/>
        <v>#VALUE!</v>
      </c>
      <c r="AH234" s="185" t="e">
        <f t="shared" ca="1" si="160"/>
        <v>#VALUE!</v>
      </c>
      <c r="AI234" s="185" t="e">
        <f t="shared" ca="1" si="160"/>
        <v>#VALUE!</v>
      </c>
      <c r="AJ234" s="185" t="e">
        <f t="shared" ca="1" si="160"/>
        <v>#VALUE!</v>
      </c>
      <c r="AK234" s="185" t="e">
        <f t="shared" ca="1" si="160"/>
        <v>#VALUE!</v>
      </c>
      <c r="AL234" s="185" t="e">
        <f t="shared" ca="1" si="160"/>
        <v>#VALUE!</v>
      </c>
      <c r="AM234" s="185" t="e">
        <f t="shared" ca="1" si="160"/>
        <v>#VALUE!</v>
      </c>
      <c r="AN234" s="185" t="e">
        <f t="shared" ca="1" si="160"/>
        <v>#VALUE!</v>
      </c>
      <c r="AO234" s="185" t="e">
        <f t="shared" ca="1" si="160"/>
        <v>#VALUE!</v>
      </c>
      <c r="AP234" s="185" t="e">
        <f t="shared" ca="1" si="160"/>
        <v>#VALUE!</v>
      </c>
    </row>
    <row r="235" spans="1:42">
      <c r="A235" s="57" t="str">
        <f>'[4]TS BYDem'!A165</f>
        <v>*</v>
      </c>
      <c r="B235" s="185" t="s">
        <v>288</v>
      </c>
      <c r="C235" s="185" t="s">
        <v>137</v>
      </c>
      <c r="D235" s="186" t="str">
        <f>'[4]TS BYDem'!D165</f>
        <v>IPPS</v>
      </c>
      <c r="E235" s="185" t="s">
        <v>137</v>
      </c>
      <c r="F235" s="185" t="s">
        <v>137</v>
      </c>
      <c r="G235" s="185" t="s">
        <v>137</v>
      </c>
      <c r="H235" s="185" t="s">
        <v>137</v>
      </c>
      <c r="I235" s="185">
        <v>0</v>
      </c>
      <c r="J235" s="185" t="str">
        <f>INDEX('[4]TS BYDem'!$J$10:$J$203,MATCH(D235,'[4]TS BYDem'!$D$10:$D$203,0))</f>
        <v/>
      </c>
      <c r="K235" s="185" t="e">
        <f t="shared" ca="1" si="159"/>
        <v>#VALUE!</v>
      </c>
      <c r="L235" s="185" t="e">
        <f t="shared" ca="1" si="159"/>
        <v>#VALUE!</v>
      </c>
      <c r="M235" s="185" t="e">
        <f t="shared" ca="1" si="159"/>
        <v>#VALUE!</v>
      </c>
      <c r="N235" s="185" t="e">
        <f t="shared" ca="1" si="159"/>
        <v>#VALUE!</v>
      </c>
      <c r="O235" s="185" t="e">
        <f t="shared" ca="1" si="159"/>
        <v>#VALUE!</v>
      </c>
      <c r="P235" s="185" t="e">
        <f t="shared" ca="1" si="159"/>
        <v>#VALUE!</v>
      </c>
      <c r="Q235" s="185" t="e">
        <f t="shared" ca="1" si="159"/>
        <v>#VALUE!</v>
      </c>
      <c r="R235" s="185" t="e">
        <f t="shared" ca="1" si="159"/>
        <v>#VALUE!</v>
      </c>
      <c r="S235" s="185" t="e">
        <f t="shared" ca="1" si="159"/>
        <v>#VALUE!</v>
      </c>
      <c r="T235" s="185" t="e">
        <f t="shared" ca="1" si="159"/>
        <v>#VALUE!</v>
      </c>
      <c r="U235" s="185" t="e">
        <f t="shared" ca="1" si="159"/>
        <v>#VALUE!</v>
      </c>
      <c r="V235" s="185" t="e">
        <f t="shared" ca="1" si="159"/>
        <v>#VALUE!</v>
      </c>
      <c r="W235" s="185" t="e">
        <f t="shared" ca="1" si="159"/>
        <v>#VALUE!</v>
      </c>
      <c r="X235" s="185" t="e">
        <f t="shared" ca="1" si="159"/>
        <v>#VALUE!</v>
      </c>
      <c r="Y235" s="185" t="e">
        <f t="shared" ca="1" si="159"/>
        <v>#VALUE!</v>
      </c>
      <c r="Z235" s="185" t="e">
        <f t="shared" ca="1" si="159"/>
        <v>#VALUE!</v>
      </c>
      <c r="AA235" s="185" t="e">
        <f t="shared" ca="1" si="160"/>
        <v>#VALUE!</v>
      </c>
      <c r="AB235" s="185" t="e">
        <f t="shared" ca="1" si="160"/>
        <v>#VALUE!</v>
      </c>
      <c r="AC235" s="185" t="e">
        <f t="shared" ca="1" si="160"/>
        <v>#VALUE!</v>
      </c>
      <c r="AD235" s="185" t="e">
        <f t="shared" ca="1" si="160"/>
        <v>#VALUE!</v>
      </c>
      <c r="AE235" s="185" t="e">
        <f t="shared" ca="1" si="160"/>
        <v>#VALUE!</v>
      </c>
      <c r="AF235" s="185" t="e">
        <f t="shared" ca="1" si="160"/>
        <v>#VALUE!</v>
      </c>
      <c r="AG235" s="185" t="e">
        <f t="shared" ca="1" si="160"/>
        <v>#VALUE!</v>
      </c>
      <c r="AH235" s="185" t="e">
        <f t="shared" ca="1" si="160"/>
        <v>#VALUE!</v>
      </c>
      <c r="AI235" s="185" t="e">
        <f t="shared" ca="1" si="160"/>
        <v>#VALUE!</v>
      </c>
      <c r="AJ235" s="185" t="e">
        <f t="shared" ca="1" si="160"/>
        <v>#VALUE!</v>
      </c>
      <c r="AK235" s="185" t="e">
        <f t="shared" ca="1" si="160"/>
        <v>#VALUE!</v>
      </c>
      <c r="AL235" s="185" t="e">
        <f t="shared" ca="1" si="160"/>
        <v>#VALUE!</v>
      </c>
      <c r="AM235" s="185" t="e">
        <f t="shared" ca="1" si="160"/>
        <v>#VALUE!</v>
      </c>
      <c r="AN235" s="185" t="e">
        <f t="shared" ca="1" si="160"/>
        <v>#VALUE!</v>
      </c>
      <c r="AO235" s="185" t="e">
        <f t="shared" ca="1" si="160"/>
        <v>#VALUE!</v>
      </c>
      <c r="AP235" s="185" t="e">
        <f t="shared" ca="1" si="160"/>
        <v>#VALUE!</v>
      </c>
    </row>
    <row r="236" spans="1:42">
      <c r="A236" s="57" t="str">
        <f>'[4]TS BYDem'!A166</f>
        <v>*</v>
      </c>
      <c r="B236" s="185" t="s">
        <v>288</v>
      </c>
      <c r="C236" s="185" t="s">
        <v>137</v>
      </c>
      <c r="D236" s="186" t="str">
        <f>'[4]TS BYDem'!D166</f>
        <v>IPPS</v>
      </c>
      <c r="E236" s="185" t="s">
        <v>137</v>
      </c>
      <c r="F236" s="185" t="s">
        <v>137</v>
      </c>
      <c r="G236" s="185" t="s">
        <v>137</v>
      </c>
      <c r="H236" s="185" t="s">
        <v>137</v>
      </c>
      <c r="I236" s="185">
        <v>0</v>
      </c>
      <c r="J236" s="185" t="str">
        <f>INDEX('[4]TS BYDem'!$J$10:$J$203,MATCH(D236,'[4]TS BYDem'!$D$10:$D$203,0))</f>
        <v/>
      </c>
      <c r="K236" s="185" t="e">
        <f t="shared" ca="1" si="159"/>
        <v>#VALUE!</v>
      </c>
      <c r="L236" s="185" t="e">
        <f t="shared" ca="1" si="159"/>
        <v>#VALUE!</v>
      </c>
      <c r="M236" s="185" t="e">
        <f t="shared" ca="1" si="159"/>
        <v>#VALUE!</v>
      </c>
      <c r="N236" s="185" t="e">
        <f t="shared" ca="1" si="159"/>
        <v>#VALUE!</v>
      </c>
      <c r="O236" s="185" t="e">
        <f t="shared" ca="1" si="159"/>
        <v>#VALUE!</v>
      </c>
      <c r="P236" s="185" t="e">
        <f t="shared" ca="1" si="159"/>
        <v>#VALUE!</v>
      </c>
      <c r="Q236" s="185" t="e">
        <f t="shared" ca="1" si="159"/>
        <v>#VALUE!</v>
      </c>
      <c r="R236" s="185" t="e">
        <f t="shared" ca="1" si="159"/>
        <v>#VALUE!</v>
      </c>
      <c r="S236" s="185" t="e">
        <f t="shared" ca="1" si="159"/>
        <v>#VALUE!</v>
      </c>
      <c r="T236" s="185" t="e">
        <f t="shared" ca="1" si="159"/>
        <v>#VALUE!</v>
      </c>
      <c r="U236" s="185" t="e">
        <f t="shared" ca="1" si="159"/>
        <v>#VALUE!</v>
      </c>
      <c r="V236" s="185" t="e">
        <f t="shared" ca="1" si="159"/>
        <v>#VALUE!</v>
      </c>
      <c r="W236" s="185" t="e">
        <f t="shared" ca="1" si="159"/>
        <v>#VALUE!</v>
      </c>
      <c r="X236" s="185" t="e">
        <f t="shared" ca="1" si="159"/>
        <v>#VALUE!</v>
      </c>
      <c r="Y236" s="185" t="e">
        <f t="shared" ca="1" si="159"/>
        <v>#VALUE!</v>
      </c>
      <c r="Z236" s="185" t="e">
        <f t="shared" ref="Z236:AO237" ca="1" si="161">Z$220/Y$220*Y236</f>
        <v>#VALUE!</v>
      </c>
      <c r="AA236" s="185" t="e">
        <f t="shared" ca="1" si="161"/>
        <v>#VALUE!</v>
      </c>
      <c r="AB236" s="185" t="e">
        <f t="shared" ca="1" si="161"/>
        <v>#VALUE!</v>
      </c>
      <c r="AC236" s="185" t="e">
        <f t="shared" ca="1" si="161"/>
        <v>#VALUE!</v>
      </c>
      <c r="AD236" s="185" t="e">
        <f t="shared" ca="1" si="161"/>
        <v>#VALUE!</v>
      </c>
      <c r="AE236" s="185" t="e">
        <f t="shared" ca="1" si="161"/>
        <v>#VALUE!</v>
      </c>
      <c r="AF236" s="185" t="e">
        <f t="shared" ca="1" si="161"/>
        <v>#VALUE!</v>
      </c>
      <c r="AG236" s="185" t="e">
        <f t="shared" ca="1" si="161"/>
        <v>#VALUE!</v>
      </c>
      <c r="AH236" s="185" t="e">
        <f t="shared" ca="1" si="161"/>
        <v>#VALUE!</v>
      </c>
      <c r="AI236" s="185" t="e">
        <f t="shared" ca="1" si="161"/>
        <v>#VALUE!</v>
      </c>
      <c r="AJ236" s="185" t="e">
        <f t="shared" ca="1" si="161"/>
        <v>#VALUE!</v>
      </c>
      <c r="AK236" s="185" t="e">
        <f t="shared" ca="1" si="161"/>
        <v>#VALUE!</v>
      </c>
      <c r="AL236" s="185" t="e">
        <f t="shared" ca="1" si="161"/>
        <v>#VALUE!</v>
      </c>
      <c r="AM236" s="185" t="e">
        <f t="shared" ca="1" si="161"/>
        <v>#VALUE!</v>
      </c>
      <c r="AN236" s="185" t="e">
        <f t="shared" ca="1" si="161"/>
        <v>#VALUE!</v>
      </c>
      <c r="AO236" s="185" t="e">
        <f t="shared" ca="1" si="161"/>
        <v>#VALUE!</v>
      </c>
      <c r="AP236" s="185" t="e">
        <f t="shared" ca="1" si="160"/>
        <v>#VALUE!</v>
      </c>
    </row>
    <row r="237" spans="1:42">
      <c r="A237" s="57" t="str">
        <f>'[4]TS BYDem'!A167</f>
        <v>*</v>
      </c>
      <c r="B237" s="185" t="s">
        <v>288</v>
      </c>
      <c r="C237" s="185" t="s">
        <v>137</v>
      </c>
      <c r="D237" s="186" t="str">
        <f>'[4]TS BYDem'!D167</f>
        <v>IPPS</v>
      </c>
      <c r="E237" s="185" t="s">
        <v>137</v>
      </c>
      <c r="F237" s="185" t="s">
        <v>137</v>
      </c>
      <c r="G237" s="185" t="s">
        <v>137</v>
      </c>
      <c r="H237" s="185" t="s">
        <v>137</v>
      </c>
      <c r="I237" s="185">
        <v>0</v>
      </c>
      <c r="J237" s="185" t="str">
        <f>INDEX('[4]TS BYDem'!$J$10:$J$203,MATCH(D237,'[4]TS BYDem'!$D$10:$D$203,0))</f>
        <v/>
      </c>
      <c r="K237" s="185" t="e">
        <f t="shared" ref="K237:Z238" ca="1" si="162">K$220/J$220*J237</f>
        <v>#VALUE!</v>
      </c>
      <c r="L237" s="185" t="e">
        <f t="shared" ca="1" si="162"/>
        <v>#VALUE!</v>
      </c>
      <c r="M237" s="185" t="e">
        <f t="shared" ca="1" si="162"/>
        <v>#VALUE!</v>
      </c>
      <c r="N237" s="185" t="e">
        <f t="shared" ca="1" si="162"/>
        <v>#VALUE!</v>
      </c>
      <c r="O237" s="185" t="e">
        <f t="shared" ca="1" si="162"/>
        <v>#VALUE!</v>
      </c>
      <c r="P237" s="185" t="e">
        <f t="shared" ca="1" si="162"/>
        <v>#VALUE!</v>
      </c>
      <c r="Q237" s="185" t="e">
        <f t="shared" ca="1" si="162"/>
        <v>#VALUE!</v>
      </c>
      <c r="R237" s="185" t="e">
        <f t="shared" ca="1" si="162"/>
        <v>#VALUE!</v>
      </c>
      <c r="S237" s="185" t="e">
        <f t="shared" ca="1" si="162"/>
        <v>#VALUE!</v>
      </c>
      <c r="T237" s="185" t="e">
        <f t="shared" ca="1" si="162"/>
        <v>#VALUE!</v>
      </c>
      <c r="U237" s="185" t="e">
        <f t="shared" ca="1" si="162"/>
        <v>#VALUE!</v>
      </c>
      <c r="V237" s="185" t="e">
        <f t="shared" ca="1" si="162"/>
        <v>#VALUE!</v>
      </c>
      <c r="W237" s="185" t="e">
        <f t="shared" ca="1" si="162"/>
        <v>#VALUE!</v>
      </c>
      <c r="X237" s="185" t="e">
        <f t="shared" ca="1" si="162"/>
        <v>#VALUE!</v>
      </c>
      <c r="Y237" s="185" t="e">
        <f t="shared" ca="1" si="162"/>
        <v>#VALUE!</v>
      </c>
      <c r="Z237" s="185" t="e">
        <f t="shared" ca="1" si="162"/>
        <v>#VALUE!</v>
      </c>
      <c r="AA237" s="185" t="e">
        <f t="shared" ca="1" si="161"/>
        <v>#VALUE!</v>
      </c>
      <c r="AB237" s="185" t="e">
        <f t="shared" ca="1" si="161"/>
        <v>#VALUE!</v>
      </c>
      <c r="AC237" s="185" t="e">
        <f t="shared" ca="1" si="161"/>
        <v>#VALUE!</v>
      </c>
      <c r="AD237" s="185" t="e">
        <f t="shared" ca="1" si="161"/>
        <v>#VALUE!</v>
      </c>
      <c r="AE237" s="185" t="e">
        <f t="shared" ca="1" si="161"/>
        <v>#VALUE!</v>
      </c>
      <c r="AF237" s="185" t="e">
        <f t="shared" ca="1" si="161"/>
        <v>#VALUE!</v>
      </c>
      <c r="AG237" s="185" t="e">
        <f t="shared" ca="1" si="161"/>
        <v>#VALUE!</v>
      </c>
      <c r="AH237" s="185" t="e">
        <f t="shared" ca="1" si="161"/>
        <v>#VALUE!</v>
      </c>
      <c r="AI237" s="185" t="e">
        <f t="shared" ca="1" si="161"/>
        <v>#VALUE!</v>
      </c>
      <c r="AJ237" s="185" t="e">
        <f t="shared" ca="1" si="161"/>
        <v>#VALUE!</v>
      </c>
      <c r="AK237" s="185" t="e">
        <f t="shared" ca="1" si="161"/>
        <v>#VALUE!</v>
      </c>
      <c r="AL237" s="185" t="e">
        <f t="shared" ca="1" si="161"/>
        <v>#VALUE!</v>
      </c>
      <c r="AM237" s="185" t="e">
        <f t="shared" ca="1" si="161"/>
        <v>#VALUE!</v>
      </c>
      <c r="AN237" s="185" t="e">
        <f t="shared" ca="1" si="161"/>
        <v>#VALUE!</v>
      </c>
      <c r="AO237" s="185" t="e">
        <f t="shared" ca="1" si="161"/>
        <v>#VALUE!</v>
      </c>
      <c r="AP237" s="185" t="e">
        <f t="shared" ref="L237:AP238" ca="1" si="163">AP$220/AO$220*AO237</f>
        <v>#VALUE!</v>
      </c>
    </row>
    <row r="238" spans="1:42">
      <c r="A238" s="57" t="str">
        <f>'[4]TS BYDem'!A168</f>
        <v>*</v>
      </c>
      <c r="B238" s="185" t="s">
        <v>288</v>
      </c>
      <c r="C238" s="185" t="s">
        <v>137</v>
      </c>
      <c r="D238" s="186" t="str">
        <f>'[4]TS BYDem'!D168</f>
        <v>IPPS</v>
      </c>
      <c r="E238" s="185" t="s">
        <v>137</v>
      </c>
      <c r="F238" s="185" t="s">
        <v>137</v>
      </c>
      <c r="G238" s="185" t="s">
        <v>137</v>
      </c>
      <c r="H238" s="185" t="s">
        <v>137</v>
      </c>
      <c r="I238" s="185">
        <v>0</v>
      </c>
      <c r="J238" s="185" t="str">
        <f>INDEX('[4]TS BYDem'!$J$10:$J$203,MATCH(D238,'[4]TS BYDem'!$D$10:$D$203,0))</f>
        <v/>
      </c>
      <c r="K238" s="185" t="e">
        <f t="shared" ca="1" si="162"/>
        <v>#VALUE!</v>
      </c>
      <c r="L238" s="185" t="e">
        <f t="shared" ca="1" si="163"/>
        <v>#VALUE!</v>
      </c>
      <c r="M238" s="185" t="e">
        <f t="shared" ca="1" si="163"/>
        <v>#VALUE!</v>
      </c>
      <c r="N238" s="185" t="e">
        <f t="shared" ca="1" si="163"/>
        <v>#VALUE!</v>
      </c>
      <c r="O238" s="185" t="e">
        <f t="shared" ca="1" si="163"/>
        <v>#VALUE!</v>
      </c>
      <c r="P238" s="185" t="e">
        <f t="shared" ca="1" si="163"/>
        <v>#VALUE!</v>
      </c>
      <c r="Q238" s="185" t="e">
        <f t="shared" ca="1" si="163"/>
        <v>#VALUE!</v>
      </c>
      <c r="R238" s="185" t="e">
        <f t="shared" ca="1" si="163"/>
        <v>#VALUE!</v>
      </c>
      <c r="S238" s="185" t="e">
        <f t="shared" ca="1" si="163"/>
        <v>#VALUE!</v>
      </c>
      <c r="T238" s="185" t="e">
        <f t="shared" ca="1" si="163"/>
        <v>#VALUE!</v>
      </c>
      <c r="U238" s="185" t="e">
        <f t="shared" ca="1" si="163"/>
        <v>#VALUE!</v>
      </c>
      <c r="V238" s="185" t="e">
        <f t="shared" ca="1" si="163"/>
        <v>#VALUE!</v>
      </c>
      <c r="W238" s="185" t="e">
        <f t="shared" ca="1" si="163"/>
        <v>#VALUE!</v>
      </c>
      <c r="X238" s="185" t="e">
        <f t="shared" ca="1" si="163"/>
        <v>#VALUE!</v>
      </c>
      <c r="Y238" s="185" t="e">
        <f t="shared" ca="1" si="163"/>
        <v>#VALUE!</v>
      </c>
      <c r="Z238" s="185" t="e">
        <f t="shared" ca="1" si="163"/>
        <v>#VALUE!</v>
      </c>
      <c r="AA238" s="185" t="e">
        <f t="shared" ca="1" si="163"/>
        <v>#VALUE!</v>
      </c>
      <c r="AB238" s="185" t="e">
        <f t="shared" ca="1" si="163"/>
        <v>#VALUE!</v>
      </c>
      <c r="AC238" s="185" t="e">
        <f t="shared" ca="1" si="163"/>
        <v>#VALUE!</v>
      </c>
      <c r="AD238" s="185" t="e">
        <f t="shared" ca="1" si="163"/>
        <v>#VALUE!</v>
      </c>
      <c r="AE238" s="185" t="e">
        <f t="shared" ca="1" si="163"/>
        <v>#VALUE!</v>
      </c>
      <c r="AF238" s="185" t="e">
        <f t="shared" ca="1" si="163"/>
        <v>#VALUE!</v>
      </c>
      <c r="AG238" s="185" t="e">
        <f t="shared" ca="1" si="163"/>
        <v>#VALUE!</v>
      </c>
      <c r="AH238" s="185" t="e">
        <f t="shared" ca="1" si="163"/>
        <v>#VALUE!</v>
      </c>
      <c r="AI238" s="185" t="e">
        <f t="shared" ca="1" si="163"/>
        <v>#VALUE!</v>
      </c>
      <c r="AJ238" s="185" t="e">
        <f t="shared" ca="1" si="163"/>
        <v>#VALUE!</v>
      </c>
      <c r="AK238" s="185" t="e">
        <f t="shared" ca="1" si="163"/>
        <v>#VALUE!</v>
      </c>
      <c r="AL238" s="185" t="e">
        <f t="shared" ca="1" si="163"/>
        <v>#VALUE!</v>
      </c>
      <c r="AM238" s="185" t="e">
        <f t="shared" ca="1" si="163"/>
        <v>#VALUE!</v>
      </c>
      <c r="AN238" s="185" t="e">
        <f t="shared" ca="1" si="163"/>
        <v>#VALUE!</v>
      </c>
      <c r="AO238" s="185" t="e">
        <f t="shared" ca="1" si="163"/>
        <v>#VALUE!</v>
      </c>
      <c r="AP238" s="185" t="e">
        <f t="shared" ca="1" si="163"/>
        <v>#VALUE!</v>
      </c>
    </row>
    <row r="239" spans="1:42" s="5" customFormat="1">
      <c r="A239" s="57" t="str">
        <f>'[4]TS BYDem'!A165</f>
        <v>*</v>
      </c>
      <c r="B239" s="5">
        <f>B220+2</f>
        <v>16</v>
      </c>
      <c r="C239" s="3" t="str">
        <f ca="1">OFFSET($C$9,$B239,0)</f>
        <v>Other</v>
      </c>
      <c r="D239" s="3" t="str">
        <f ca="1">OFFSET($B$9,$B239,0)</f>
        <v>OT</v>
      </c>
      <c r="J239" s="5">
        <f t="shared" ref="J239:AA239" ca="1" si="164">SUMIF($B$10:$B$25,$D239,J$10:J$25)*SUMIF($B$10:$B$25,$D239,J$47:J$62)</f>
        <v>335.77331305186084</v>
      </c>
      <c r="K239" s="5">
        <f t="shared" ca="1" si="164"/>
        <v>345.12368336779264</v>
      </c>
      <c r="L239" s="5">
        <f t="shared" ca="1" si="164"/>
        <v>351.73654833895557</v>
      </c>
      <c r="M239" s="5">
        <f t="shared" ca="1" si="164"/>
        <v>356.62847152051233</v>
      </c>
      <c r="N239" s="5">
        <f t="shared" ca="1" si="164"/>
        <v>360.31274126727499</v>
      </c>
      <c r="O239" s="5">
        <f t="shared" ca="1" si="164"/>
        <v>363.08022098030375</v>
      </c>
      <c r="P239" s="5">
        <f t="shared" ca="1" si="164"/>
        <v>367.26352107202263</v>
      </c>
      <c r="Q239" s="5">
        <f t="shared" ca="1" si="164"/>
        <v>366.87</v>
      </c>
      <c r="R239" s="5">
        <f t="shared" ca="1" si="164"/>
        <v>340.31</v>
      </c>
      <c r="S239" s="5">
        <f t="shared" ca="1" si="164"/>
        <v>350.3308203042015</v>
      </c>
      <c r="T239" s="5">
        <f t="shared" ca="1" si="164"/>
        <v>356.68437220763826</v>
      </c>
      <c r="U239" s="5">
        <f t="shared" ca="1" si="164"/>
        <v>363.90566366754308</v>
      </c>
      <c r="V239" s="5">
        <f t="shared" ca="1" si="164"/>
        <v>371.74494114276047</v>
      </c>
      <c r="W239" s="5">
        <f t="shared" ca="1" si="164"/>
        <v>380.35460073369296</v>
      </c>
      <c r="X239" s="5">
        <f t="shared" ca="1" si="164"/>
        <v>389.22107655653406</v>
      </c>
      <c r="Y239" s="5">
        <f t="shared" ca="1" si="164"/>
        <v>397.61820754289687</v>
      </c>
      <c r="Z239" s="5">
        <f t="shared" ca="1" si="164"/>
        <v>410.96980339331054</v>
      </c>
      <c r="AA239" s="5">
        <f t="shared" ca="1" si="164"/>
        <v>421.62516992444944</v>
      </c>
      <c r="AB239" s="5">
        <f ca="1">SUMIF($B$10:$B$25,$D239,AB$10:AB$25)*SUMIF($B$10:$B$25,$D239,AB$46:AB$62)</f>
        <v>431.31224970369129</v>
      </c>
      <c r="AC239" s="5">
        <f t="shared" ref="AC239:AP239" ca="1" si="165">SUMIF($B$10:$B$25,$D239,AC$10:AC$25)*SUMIF($B$10:$B$25,$D239,AC$47:AC$62)</f>
        <v>440.01963421266925</v>
      </c>
      <c r="AD239" s="5">
        <f t="shared" ca="1" si="165"/>
        <v>450.46438082997543</v>
      </c>
      <c r="AE239" s="5">
        <f t="shared" ca="1" si="165"/>
        <v>462.91559593272189</v>
      </c>
      <c r="AF239" s="5">
        <f t="shared" ca="1" si="165"/>
        <v>476.08285759472471</v>
      </c>
      <c r="AG239" s="5">
        <f t="shared" ca="1" si="165"/>
        <v>494.86280707169283</v>
      </c>
      <c r="AH239" s="5">
        <f t="shared" ca="1" si="165"/>
        <v>512.37836758718106</v>
      </c>
      <c r="AI239" s="5">
        <f t="shared" ca="1" si="165"/>
        <v>524.27160674301081</v>
      </c>
      <c r="AJ239" s="5">
        <f t="shared" ca="1" si="165"/>
        <v>535.7408698137117</v>
      </c>
      <c r="AK239" s="5">
        <f t="shared" ca="1" si="165"/>
        <v>548.09370601939906</v>
      </c>
      <c r="AL239" s="5">
        <f t="shared" ca="1" si="165"/>
        <v>561.37749375214366</v>
      </c>
      <c r="AM239" s="5">
        <f t="shared" ca="1" si="165"/>
        <v>617.40620235504696</v>
      </c>
      <c r="AN239" s="5">
        <f t="shared" ca="1" si="165"/>
        <v>661.66052821282915</v>
      </c>
      <c r="AO239" s="5">
        <f t="shared" ca="1" si="165"/>
        <v>763.90595979770296</v>
      </c>
      <c r="AP239" s="5">
        <f t="shared" ca="1" si="165"/>
        <v>864.18899425838754</v>
      </c>
    </row>
    <row r="240" spans="1:42">
      <c r="A240" s="57" t="str">
        <f>'[4]TS BYDem'!A170</f>
        <v>*</v>
      </c>
      <c r="B240" s="185" t="s">
        <v>288</v>
      </c>
      <c r="C240" s="185" t="s">
        <v>137</v>
      </c>
      <c r="D240" s="186">
        <f>'[4]TS BYDem'!D170</f>
        <v>0</v>
      </c>
      <c r="E240" s="185" t="s">
        <v>137</v>
      </c>
      <c r="F240" s="185" t="s">
        <v>137</v>
      </c>
      <c r="G240" s="185" t="s">
        <v>137</v>
      </c>
      <c r="H240" s="185" t="s">
        <v>137</v>
      </c>
      <c r="I240" s="185">
        <v>0</v>
      </c>
      <c r="J240" s="185" t="str">
        <f>INDEX('[4]TS BYDem'!$J$10:$J$203,MATCH(D240,'[4]TS BYDem'!$D$10:$D$203,0))</f>
        <v/>
      </c>
      <c r="K240" s="185" t="e">
        <f t="shared" ref="K240:Z262" ca="1" si="166">K$239/J$239*J240</f>
        <v>#VALUE!</v>
      </c>
      <c r="L240" s="185" t="e">
        <f t="shared" ca="1" si="166"/>
        <v>#VALUE!</v>
      </c>
      <c r="M240" s="185" t="e">
        <f t="shared" ca="1" si="166"/>
        <v>#VALUE!</v>
      </c>
      <c r="N240" s="185" t="e">
        <f t="shared" ca="1" si="166"/>
        <v>#VALUE!</v>
      </c>
      <c r="O240" s="185" t="e">
        <f t="shared" ca="1" si="166"/>
        <v>#VALUE!</v>
      </c>
      <c r="P240" s="185" t="e">
        <f t="shared" ca="1" si="166"/>
        <v>#VALUE!</v>
      </c>
      <c r="Q240" s="185" t="e">
        <f t="shared" ca="1" si="166"/>
        <v>#VALUE!</v>
      </c>
      <c r="R240" s="185" t="e">
        <f t="shared" ca="1" si="166"/>
        <v>#VALUE!</v>
      </c>
      <c r="S240" s="185" t="e">
        <f t="shared" ca="1" si="166"/>
        <v>#VALUE!</v>
      </c>
      <c r="T240" s="185" t="e">
        <f t="shared" ca="1" si="166"/>
        <v>#VALUE!</v>
      </c>
      <c r="U240" s="185" t="e">
        <f t="shared" ca="1" si="166"/>
        <v>#VALUE!</v>
      </c>
      <c r="V240" s="185" t="e">
        <f t="shared" ca="1" si="166"/>
        <v>#VALUE!</v>
      </c>
      <c r="W240" s="185" t="e">
        <f t="shared" ca="1" si="166"/>
        <v>#VALUE!</v>
      </c>
      <c r="X240" s="185" t="e">
        <f t="shared" ca="1" si="166"/>
        <v>#VALUE!</v>
      </c>
      <c r="Y240" s="185" t="e">
        <f t="shared" ca="1" si="166"/>
        <v>#VALUE!</v>
      </c>
      <c r="Z240" s="185" t="e">
        <f t="shared" ca="1" si="166"/>
        <v>#VALUE!</v>
      </c>
      <c r="AA240" s="185" t="e">
        <f t="shared" ref="AA240:AP255" ca="1" si="167">AA$239/Z$239*Z240</f>
        <v>#VALUE!</v>
      </c>
      <c r="AB240" s="185" t="e">
        <f t="shared" ca="1" si="167"/>
        <v>#VALUE!</v>
      </c>
      <c r="AC240" s="185" t="e">
        <f t="shared" ca="1" si="167"/>
        <v>#VALUE!</v>
      </c>
      <c r="AD240" s="185" t="e">
        <f t="shared" ca="1" si="167"/>
        <v>#VALUE!</v>
      </c>
      <c r="AE240" s="185" t="e">
        <f t="shared" ca="1" si="167"/>
        <v>#VALUE!</v>
      </c>
      <c r="AF240" s="185" t="e">
        <f t="shared" ca="1" si="167"/>
        <v>#VALUE!</v>
      </c>
      <c r="AG240" s="185" t="e">
        <f t="shared" ca="1" si="167"/>
        <v>#VALUE!</v>
      </c>
      <c r="AH240" s="185" t="e">
        <f t="shared" ca="1" si="167"/>
        <v>#VALUE!</v>
      </c>
      <c r="AI240" s="185" t="e">
        <f t="shared" ca="1" si="167"/>
        <v>#VALUE!</v>
      </c>
      <c r="AJ240" s="185" t="e">
        <f t="shared" ca="1" si="167"/>
        <v>#VALUE!</v>
      </c>
      <c r="AK240" s="185" t="e">
        <f t="shared" ca="1" si="167"/>
        <v>#VALUE!</v>
      </c>
      <c r="AL240" s="185" t="e">
        <f t="shared" ca="1" si="167"/>
        <v>#VALUE!</v>
      </c>
      <c r="AM240" s="185" t="e">
        <f t="shared" ca="1" si="167"/>
        <v>#VALUE!</v>
      </c>
      <c r="AN240" s="185" t="e">
        <f t="shared" ca="1" si="167"/>
        <v>#VALUE!</v>
      </c>
      <c r="AO240" s="185" t="e">
        <f t="shared" ca="1" si="167"/>
        <v>#VALUE!</v>
      </c>
      <c r="AP240" s="185" t="e">
        <f t="shared" ca="1" si="167"/>
        <v>#VALUE!</v>
      </c>
    </row>
    <row r="241" spans="1:42">
      <c r="A241" s="57" t="str">
        <f>'[4]TS BYDem'!A171</f>
        <v>*</v>
      </c>
      <c r="B241" s="185" t="s">
        <v>288</v>
      </c>
      <c r="C241" s="185" t="s">
        <v>137</v>
      </c>
      <c r="D241" s="186">
        <f>'[4]TS BYDem'!D171</f>
        <v>2</v>
      </c>
      <c r="E241" s="185" t="s">
        <v>137</v>
      </c>
      <c r="F241" s="185" t="s">
        <v>137</v>
      </c>
      <c r="G241" s="185" t="s">
        <v>137</v>
      </c>
      <c r="H241" s="185" t="s">
        <v>137</v>
      </c>
      <c r="I241" s="185">
        <v>0</v>
      </c>
      <c r="J241" s="185" t="str">
        <f>INDEX('[4]TS BYDem'!$J$10:$J$203,MATCH(D241,'[4]TS BYDem'!$D$10:$D$203,0))</f>
        <v/>
      </c>
      <c r="K241" s="185" t="e">
        <f t="shared" ca="1" si="166"/>
        <v>#VALUE!</v>
      </c>
      <c r="L241" s="185" t="e">
        <f t="shared" ca="1" si="166"/>
        <v>#VALUE!</v>
      </c>
      <c r="M241" s="185" t="e">
        <f t="shared" ca="1" si="166"/>
        <v>#VALUE!</v>
      </c>
      <c r="N241" s="185" t="e">
        <f t="shared" ca="1" si="166"/>
        <v>#VALUE!</v>
      </c>
      <c r="O241" s="185" t="e">
        <f t="shared" ca="1" si="166"/>
        <v>#VALUE!</v>
      </c>
      <c r="P241" s="185" t="e">
        <f t="shared" ca="1" si="166"/>
        <v>#VALUE!</v>
      </c>
      <c r="Q241" s="185" t="e">
        <f t="shared" ca="1" si="166"/>
        <v>#VALUE!</v>
      </c>
      <c r="R241" s="185" t="e">
        <f t="shared" ca="1" si="166"/>
        <v>#VALUE!</v>
      </c>
      <c r="S241" s="185" t="e">
        <f t="shared" ca="1" si="166"/>
        <v>#VALUE!</v>
      </c>
      <c r="T241" s="185" t="e">
        <f t="shared" ca="1" si="166"/>
        <v>#VALUE!</v>
      </c>
      <c r="U241" s="185" t="e">
        <f t="shared" ca="1" si="166"/>
        <v>#VALUE!</v>
      </c>
      <c r="V241" s="185" t="e">
        <f t="shared" ca="1" si="166"/>
        <v>#VALUE!</v>
      </c>
      <c r="W241" s="185" t="e">
        <f t="shared" ca="1" si="166"/>
        <v>#VALUE!</v>
      </c>
      <c r="X241" s="185" t="e">
        <f t="shared" ca="1" si="166"/>
        <v>#VALUE!</v>
      </c>
      <c r="Y241" s="185" t="e">
        <f t="shared" ca="1" si="166"/>
        <v>#VALUE!</v>
      </c>
      <c r="Z241" s="185" t="e">
        <f t="shared" ca="1" si="166"/>
        <v>#VALUE!</v>
      </c>
      <c r="AA241" s="185" t="e">
        <f t="shared" ca="1" si="167"/>
        <v>#VALUE!</v>
      </c>
      <c r="AB241" s="185" t="e">
        <f t="shared" ca="1" si="167"/>
        <v>#VALUE!</v>
      </c>
      <c r="AC241" s="185" t="e">
        <f t="shared" ca="1" si="167"/>
        <v>#VALUE!</v>
      </c>
      <c r="AD241" s="185" t="e">
        <f t="shared" ca="1" si="167"/>
        <v>#VALUE!</v>
      </c>
      <c r="AE241" s="185" t="e">
        <f t="shared" ca="1" si="167"/>
        <v>#VALUE!</v>
      </c>
      <c r="AF241" s="185" t="e">
        <f t="shared" ca="1" si="167"/>
        <v>#VALUE!</v>
      </c>
      <c r="AG241" s="185" t="e">
        <f t="shared" ca="1" si="167"/>
        <v>#VALUE!</v>
      </c>
      <c r="AH241" s="185" t="e">
        <f t="shared" ca="1" si="167"/>
        <v>#VALUE!</v>
      </c>
      <c r="AI241" s="185" t="e">
        <f t="shared" ca="1" si="167"/>
        <v>#VALUE!</v>
      </c>
      <c r="AJ241" s="185" t="e">
        <f t="shared" ca="1" si="167"/>
        <v>#VALUE!</v>
      </c>
      <c r="AK241" s="185" t="e">
        <f t="shared" ca="1" si="167"/>
        <v>#VALUE!</v>
      </c>
      <c r="AL241" s="185" t="e">
        <f t="shared" ca="1" si="167"/>
        <v>#VALUE!</v>
      </c>
      <c r="AM241" s="185" t="e">
        <f t="shared" ca="1" si="167"/>
        <v>#VALUE!</v>
      </c>
      <c r="AN241" s="185" t="e">
        <f t="shared" ca="1" si="167"/>
        <v>#VALUE!</v>
      </c>
      <c r="AO241" s="185" t="e">
        <f t="shared" ca="1" si="167"/>
        <v>#VALUE!</v>
      </c>
      <c r="AP241" s="185" t="e">
        <f t="shared" ca="1" si="167"/>
        <v>#VALUE!</v>
      </c>
    </row>
    <row r="242" spans="1:42">
      <c r="A242" s="57" t="str">
        <f>'[4]TS BYDem'!A172</f>
        <v/>
      </c>
      <c r="B242" s="185" t="s">
        <v>288</v>
      </c>
      <c r="C242" s="185" t="s">
        <v>137</v>
      </c>
      <c r="D242" s="186" t="str">
        <f>'[4]TS BYDem'!D172</f>
        <v>IOTK</v>
      </c>
      <c r="E242" s="185" t="s">
        <v>137</v>
      </c>
      <c r="F242" s="185" t="s">
        <v>137</v>
      </c>
      <c r="G242" s="185" t="s">
        <v>137</v>
      </c>
      <c r="H242" s="185" t="s">
        <v>137</v>
      </c>
      <c r="I242" s="185">
        <v>0</v>
      </c>
      <c r="J242" s="185">
        <f>INDEX('[4]TS BYDem'!$J$10:$J$203,MATCH(D242,'[4]TS BYDem'!$D$10:$D$203,0))</f>
        <v>4.0241553496851505</v>
      </c>
      <c r="K242" s="185">
        <f t="shared" ca="1" si="166"/>
        <v>4.1362170927295789</v>
      </c>
      <c r="L242" s="185">
        <f t="shared" ca="1" si="166"/>
        <v>4.2154705500951453</v>
      </c>
      <c r="M242" s="192">
        <f t="shared" ref="M242:M250" si="168">O242</f>
        <v>2.1816720000000003</v>
      </c>
      <c r="N242" s="192">
        <f t="shared" ref="N242:N250" si="169">O242</f>
        <v>2.1816720000000003</v>
      </c>
      <c r="O242" s="192">
        <f>INDEX('[4]TS BYDem'!$O$10:$O$203,MATCH(D242,'[4]TS BYDem'!$D$10:$D$203,0))</f>
        <v>2.1816720000000003</v>
      </c>
      <c r="P242" s="185">
        <f t="shared" ca="1" si="166"/>
        <v>2.2068085625289617</v>
      </c>
      <c r="Q242" s="185">
        <f t="shared" ca="1" si="166"/>
        <v>2.2044439779147855</v>
      </c>
      <c r="R242" s="185">
        <f t="shared" ca="1" si="166"/>
        <v>2.0448505741112126</v>
      </c>
      <c r="S242" s="185">
        <f t="shared" ca="1" si="166"/>
        <v>2.1050635568390543</v>
      </c>
      <c r="T242" s="185">
        <f t="shared" ca="1" si="166"/>
        <v>2.1432407019637587</v>
      </c>
      <c r="U242" s="185">
        <f t="shared" ca="1" si="166"/>
        <v>2.1866319099435736</v>
      </c>
      <c r="V242" s="185">
        <f t="shared" ca="1" si="166"/>
        <v>2.2337364647489433</v>
      </c>
      <c r="W242" s="185">
        <f t="shared" ca="1" si="166"/>
        <v>2.2854700822077909</v>
      </c>
      <c r="X242" s="185">
        <f t="shared" ca="1" si="166"/>
        <v>2.3387468539061831</v>
      </c>
      <c r="Y242" s="185">
        <f t="shared" ca="1" si="166"/>
        <v>2.3892034320800568</v>
      </c>
      <c r="Z242" s="185">
        <f t="shared" ca="1" si="166"/>
        <v>2.469430338253896</v>
      </c>
      <c r="AA242" s="185">
        <f t="shared" ca="1" si="167"/>
        <v>2.5334561746047664</v>
      </c>
      <c r="AB242" s="185">
        <f t="shared" ca="1" si="167"/>
        <v>2.5916637813399306</v>
      </c>
      <c r="AC242" s="185">
        <f t="shared" ca="1" si="167"/>
        <v>2.6439846070934809</v>
      </c>
      <c r="AD242" s="185">
        <f t="shared" ca="1" si="167"/>
        <v>2.7067448730769801</v>
      </c>
      <c r="AE242" s="185">
        <f t="shared" ca="1" si="167"/>
        <v>2.7815615824044562</v>
      </c>
      <c r="AF242" s="185">
        <f t="shared" ca="1" si="167"/>
        <v>2.8606808635569907</v>
      </c>
      <c r="AG242" s="185">
        <f t="shared" ca="1" si="167"/>
        <v>2.9735255947425503</v>
      </c>
      <c r="AH242" s="185">
        <f t="shared" ca="1" si="167"/>
        <v>3.0787728809697423</v>
      </c>
      <c r="AI242" s="185">
        <f t="shared" ca="1" si="167"/>
        <v>3.1502368312381459</v>
      </c>
      <c r="AJ242" s="185">
        <f t="shared" ca="1" si="167"/>
        <v>3.2191531991813602</v>
      </c>
      <c r="AK242" s="185">
        <f t="shared" ca="1" si="167"/>
        <v>3.2933787705930193</v>
      </c>
      <c r="AL242" s="185">
        <f t="shared" ca="1" si="167"/>
        <v>3.3731982321770873</v>
      </c>
      <c r="AM242" s="185">
        <f t="shared" ca="1" si="167"/>
        <v>3.7098628525331061</v>
      </c>
      <c r="AN242" s="185">
        <f t="shared" ca="1" si="167"/>
        <v>3.9757777055706027</v>
      </c>
      <c r="AO242" s="185">
        <f t="shared" ca="1" si="167"/>
        <v>4.5901488068505474</v>
      </c>
      <c r="AP242" s="185">
        <f t="shared" ca="1" si="167"/>
        <v>5.1927282802440571</v>
      </c>
    </row>
    <row r="243" spans="1:42">
      <c r="A243" s="57" t="str">
        <f>'[4]TS BYDem'!A173</f>
        <v/>
      </c>
      <c r="B243" s="185" t="s">
        <v>288</v>
      </c>
      <c r="C243" s="185" t="s">
        <v>137</v>
      </c>
      <c r="D243" s="186" t="str">
        <f>'[4]TS BYDem'!D173</f>
        <v>IOTA</v>
      </c>
      <c r="E243" s="185" t="s">
        <v>137</v>
      </c>
      <c r="F243" s="185" t="s">
        <v>137</v>
      </c>
      <c r="G243" s="185" t="s">
        <v>137</v>
      </c>
      <c r="H243" s="185" t="s">
        <v>137</v>
      </c>
      <c r="I243" s="185">
        <v>0</v>
      </c>
      <c r="J243" s="185">
        <f>INDEX('[4]TS BYDem'!$J$10:$J$203,MATCH(D243,'[4]TS BYDem'!$D$10:$D$203,0))</f>
        <v>0.22789646617646991</v>
      </c>
      <c r="K243" s="185">
        <f t="shared" ca="1" si="166"/>
        <v>0.23424276074370104</v>
      </c>
      <c r="L243" s="185">
        <f t="shared" ca="1" si="166"/>
        <v>0.23873105239658002</v>
      </c>
      <c r="M243" s="192">
        <f t="shared" si="168"/>
        <v>0.12355272</v>
      </c>
      <c r="N243" s="192">
        <f t="shared" si="169"/>
        <v>0.12355272</v>
      </c>
      <c r="O243" s="192">
        <f>INDEX('[4]TS BYDem'!$O$10:$O$203,MATCH(D243,'[4]TS BYDem'!$D$10:$D$203,0))</f>
        <v>0.12355272</v>
      </c>
      <c r="P243" s="185">
        <f t="shared" ca="1" si="166"/>
        <v>0.12497625693493029</v>
      </c>
      <c r="Q243" s="185">
        <f t="shared" ca="1" si="166"/>
        <v>0.12484234548501866</v>
      </c>
      <c r="R243" s="185">
        <f t="shared" ca="1" si="166"/>
        <v>0.11580423199500285</v>
      </c>
      <c r="S243" s="185">
        <f t="shared" ca="1" si="166"/>
        <v>0.11921422112047077</v>
      </c>
      <c r="T243" s="185">
        <f t="shared" ca="1" si="166"/>
        <v>0.12137627395059003</v>
      </c>
      <c r="U243" s="185">
        <f t="shared" ca="1" si="166"/>
        <v>0.12383361023670079</v>
      </c>
      <c r="V243" s="185">
        <f t="shared" ca="1" si="166"/>
        <v>0.12650124124199971</v>
      </c>
      <c r="W243" s="185">
        <f t="shared" ca="1" si="166"/>
        <v>0.12943102589912511</v>
      </c>
      <c r="X243" s="185">
        <f t="shared" ca="1" si="166"/>
        <v>0.13244820265903923</v>
      </c>
      <c r="Y243" s="185">
        <f t="shared" ca="1" si="166"/>
        <v>0.1353056658685752</v>
      </c>
      <c r="Z243" s="185">
        <f t="shared" ca="1" si="166"/>
        <v>0.1398490859954149</v>
      </c>
      <c r="AA243" s="185">
        <f t="shared" ca="1" si="167"/>
        <v>0.14347500512139943</v>
      </c>
      <c r="AB243" s="185">
        <f t="shared" ca="1" si="167"/>
        <v>0.14677142554427688</v>
      </c>
      <c r="AC243" s="185">
        <f t="shared" ca="1" si="167"/>
        <v>0.14973446505456861</v>
      </c>
      <c r="AD243" s="185">
        <f t="shared" ca="1" si="167"/>
        <v>0.15328871224213156</v>
      </c>
      <c r="AE243" s="185">
        <f t="shared" ca="1" si="167"/>
        <v>0.15752574142839743</v>
      </c>
      <c r="AF243" s="185">
        <f t="shared" ca="1" si="167"/>
        <v>0.16200643439729484</v>
      </c>
      <c r="AG243" s="185">
        <f t="shared" ca="1" si="167"/>
        <v>0.16839707124630088</v>
      </c>
      <c r="AH243" s="185">
        <f t="shared" ca="1" si="167"/>
        <v>0.17435744864766464</v>
      </c>
      <c r="AI243" s="185">
        <f t="shared" ca="1" si="167"/>
        <v>0.17840460396597371</v>
      </c>
      <c r="AJ243" s="185">
        <f t="shared" ca="1" si="167"/>
        <v>0.18230748428524485</v>
      </c>
      <c r="AK243" s="185">
        <f t="shared" ca="1" si="167"/>
        <v>0.18651103607555281</v>
      </c>
      <c r="AL243" s="185">
        <f t="shared" ca="1" si="167"/>
        <v>0.1910313817497179</v>
      </c>
      <c r="AM243" s="185">
        <f t="shared" ca="1" si="167"/>
        <v>0.21009741439475046</v>
      </c>
      <c r="AN243" s="185">
        <f t="shared" ca="1" si="167"/>
        <v>0.22515673741910197</v>
      </c>
      <c r="AO243" s="185">
        <f t="shared" ca="1" si="167"/>
        <v>0.2599498780252667</v>
      </c>
      <c r="AP243" s="185">
        <f t="shared" ca="1" si="167"/>
        <v>0.29407523369465044</v>
      </c>
    </row>
    <row r="244" spans="1:42">
      <c r="A244" s="57" t="str">
        <f>'[4]TS BYDem'!A174</f>
        <v/>
      </c>
      <c r="B244" s="185" t="s">
        <v>288</v>
      </c>
      <c r="C244" s="185" t="s">
        <v>137</v>
      </c>
      <c r="D244" s="186" t="str">
        <f>'[4]TS BYDem'!D174</f>
        <v>IOTL</v>
      </c>
      <c r="E244" s="185" t="s">
        <v>137</v>
      </c>
      <c r="F244" s="185" t="s">
        <v>137</v>
      </c>
      <c r="G244" s="185" t="s">
        <v>137</v>
      </c>
      <c r="H244" s="185" t="s">
        <v>137</v>
      </c>
      <c r="I244" s="185">
        <v>0</v>
      </c>
      <c r="J244" s="185">
        <f>INDEX('[4]TS BYDem'!$J$10:$J$203,MATCH(D244,'[4]TS BYDem'!$D$10:$D$203,0))</f>
        <v>1.0095834302163471</v>
      </c>
      <c r="K244" s="185">
        <f t="shared" ca="1" si="166"/>
        <v>1.0376975732122602</v>
      </c>
      <c r="L244" s="185">
        <f t="shared" ca="1" si="166"/>
        <v>1.0575807462984816</v>
      </c>
      <c r="M244" s="192">
        <f t="shared" si="168"/>
        <v>0.54733968</v>
      </c>
      <c r="N244" s="192">
        <f t="shared" si="169"/>
        <v>0.54733968</v>
      </c>
      <c r="O244" s="192">
        <f>INDEX('[4]TS BYDem'!$O$10:$O$203,MATCH(D244,'[4]TS BYDem'!$D$10:$D$203,0))</f>
        <v>0.54733968</v>
      </c>
      <c r="P244" s="185">
        <f t="shared" ca="1" si="166"/>
        <v>0.55364596164586688</v>
      </c>
      <c r="Q244" s="185">
        <f t="shared" ca="1" si="166"/>
        <v>0.55305273269758493</v>
      </c>
      <c r="R244" s="185">
        <f t="shared" ca="1" si="166"/>
        <v>0.51301380724593215</v>
      </c>
      <c r="S244" s="185">
        <f t="shared" ca="1" si="166"/>
        <v>0.52812009027019169</v>
      </c>
      <c r="T244" s="185">
        <f t="shared" ca="1" si="166"/>
        <v>0.5376980040885242</v>
      </c>
      <c r="U244" s="185">
        <f t="shared" ca="1" si="166"/>
        <v>0.54858402631848602</v>
      </c>
      <c r="V244" s="185">
        <f t="shared" ca="1" si="166"/>
        <v>0.56040165607846526</v>
      </c>
      <c r="W244" s="185">
        <f t="shared" ca="1" si="166"/>
        <v>0.57338062891451402</v>
      </c>
      <c r="X244" s="185">
        <f t="shared" ca="1" si="166"/>
        <v>0.58674674956547856</v>
      </c>
      <c r="Y244" s="185">
        <f t="shared" ca="1" si="166"/>
        <v>0.59940533772702764</v>
      </c>
      <c r="Z244" s="185">
        <f t="shared" ca="1" si="166"/>
        <v>0.61953273045727275</v>
      </c>
      <c r="AA244" s="185">
        <f t="shared" ca="1" si="167"/>
        <v>0.63559558535939276</v>
      </c>
      <c r="AB244" s="185">
        <f t="shared" ca="1" si="167"/>
        <v>0.65019875799212157</v>
      </c>
      <c r="AC244" s="185">
        <f t="shared" ca="1" si="167"/>
        <v>0.66332505013195009</v>
      </c>
      <c r="AD244" s="185">
        <f t="shared" ca="1" si="167"/>
        <v>0.67907039769112643</v>
      </c>
      <c r="AE244" s="185">
        <f t="shared" ca="1" si="167"/>
        <v>0.69784047575141861</v>
      </c>
      <c r="AF244" s="185">
        <f t="shared" ca="1" si="167"/>
        <v>0.71768998659808036</v>
      </c>
      <c r="AG244" s="185">
        <f t="shared" ca="1" si="167"/>
        <v>0.74600056630794975</v>
      </c>
      <c r="AH244" s="185">
        <f t="shared" ca="1" si="167"/>
        <v>0.77240509272826396</v>
      </c>
      <c r="AI244" s="185">
        <f t="shared" ca="1" si="167"/>
        <v>0.79033402781632667</v>
      </c>
      <c r="AJ244" s="185">
        <f t="shared" ca="1" si="167"/>
        <v>0.80762382333866045</v>
      </c>
      <c r="AK244" s="185">
        <f t="shared" ca="1" si="167"/>
        <v>0.82624559622856997</v>
      </c>
      <c r="AL244" s="185">
        <f t="shared" ca="1" si="167"/>
        <v>0.84627076892235531</v>
      </c>
      <c r="AM244" s="185">
        <f t="shared" ca="1" si="167"/>
        <v>0.93073346797747669</v>
      </c>
      <c r="AN244" s="185">
        <f t="shared" ca="1" si="167"/>
        <v>0.99744640675507046</v>
      </c>
      <c r="AO244" s="185">
        <f t="shared" ca="1" si="167"/>
        <v>1.1515803379673757</v>
      </c>
      <c r="AP244" s="185">
        <f t="shared" ca="1" si="167"/>
        <v>1.3027559758000893</v>
      </c>
    </row>
    <row r="245" spans="1:42">
      <c r="A245" s="57" t="str">
        <f>'[4]TS BYDem'!A175</f>
        <v/>
      </c>
      <c r="B245" s="185" t="s">
        <v>288</v>
      </c>
      <c r="C245" s="185" t="s">
        <v>137</v>
      </c>
      <c r="D245" s="186" t="str">
        <f>'[4]TS BYDem'!D175</f>
        <v>IOTC</v>
      </c>
      <c r="E245" s="185" t="s">
        <v>137</v>
      </c>
      <c r="F245" s="185" t="s">
        <v>137</v>
      </c>
      <c r="G245" s="185" t="s">
        <v>137</v>
      </c>
      <c r="H245" s="185" t="s">
        <v>137</v>
      </c>
      <c r="I245" s="185">
        <v>0</v>
      </c>
      <c r="J245" s="185">
        <f>INDEX('[4]TS BYDem'!$J$10:$J$203,MATCH(D245,'[4]TS BYDem'!$D$10:$D$203,0))</f>
        <v>4.2868722274366169</v>
      </c>
      <c r="K245" s="185">
        <f t="shared" ca="1" si="166"/>
        <v>4.4062499184725477</v>
      </c>
      <c r="L245" s="185">
        <f t="shared" ca="1" si="166"/>
        <v>4.4906774357490269</v>
      </c>
      <c r="M245" s="192">
        <f t="shared" si="168"/>
        <v>2.3241024000000006</v>
      </c>
      <c r="N245" s="192">
        <f t="shared" si="169"/>
        <v>2.3241024000000006</v>
      </c>
      <c r="O245" s="192">
        <f>INDEX('[4]TS BYDem'!$O$10:$O$203,MATCH(D245,'[4]TS BYDem'!$D$10:$D$203,0))</f>
        <v>2.3241024000000006</v>
      </c>
      <c r="P245" s="185">
        <f t="shared" ca="1" si="166"/>
        <v>2.3508800023624588</v>
      </c>
      <c r="Q245" s="185">
        <f t="shared" ca="1" si="166"/>
        <v>2.3483610459030047</v>
      </c>
      <c r="R245" s="185">
        <f t="shared" ca="1" si="166"/>
        <v>2.1783485908666598</v>
      </c>
      <c r="S245" s="185">
        <f t="shared" ca="1" si="166"/>
        <v>2.2424925766119665</v>
      </c>
      <c r="T245" s="185">
        <f t="shared" ca="1" si="166"/>
        <v>2.2831621156670918</v>
      </c>
      <c r="U245" s="185">
        <f t="shared" ca="1" si="166"/>
        <v>2.3293861175357442</v>
      </c>
      <c r="V245" s="185">
        <f t="shared" ca="1" si="166"/>
        <v>2.3795658919812572</v>
      </c>
      <c r="W245" s="185">
        <f t="shared" ca="1" si="166"/>
        <v>2.4346769373156567</v>
      </c>
      <c r="X245" s="185">
        <f t="shared" ca="1" si="166"/>
        <v>2.491431881674151</v>
      </c>
      <c r="Y245" s="185">
        <f t="shared" ca="1" si="166"/>
        <v>2.5451825162469408</v>
      </c>
      <c r="Z245" s="185">
        <f t="shared" ca="1" si="166"/>
        <v>2.6306470339119219</v>
      </c>
      <c r="AA245" s="185">
        <f t="shared" ca="1" si="167"/>
        <v>2.6988527953302586</v>
      </c>
      <c r="AB245" s="185">
        <f t="shared" ca="1" si="167"/>
        <v>2.760860484163159</v>
      </c>
      <c r="AC245" s="185">
        <f t="shared" ca="1" si="167"/>
        <v>2.8165970736705681</v>
      </c>
      <c r="AD245" s="185">
        <f t="shared" ca="1" si="167"/>
        <v>2.8834546419928864</v>
      </c>
      <c r="AE245" s="185">
        <f t="shared" ca="1" si="167"/>
        <v>2.9631557582505499</v>
      </c>
      <c r="AF245" s="185">
        <f t="shared" ca="1" si="167"/>
        <v>3.0474403396234053</v>
      </c>
      <c r="AG245" s="185">
        <f t="shared" ca="1" si="167"/>
        <v>3.1676521361609753</v>
      </c>
      <c r="AH245" s="185">
        <f t="shared" ca="1" si="167"/>
        <v>3.279770488742896</v>
      </c>
      <c r="AI245" s="185">
        <f t="shared" ca="1" si="167"/>
        <v>3.3558999611531743</v>
      </c>
      <c r="AJ245" s="185">
        <f t="shared" ca="1" si="167"/>
        <v>3.4293155323921631</v>
      </c>
      <c r="AK245" s="185">
        <f t="shared" ca="1" si="167"/>
        <v>3.5083869183104901</v>
      </c>
      <c r="AL245" s="185">
        <f t="shared" ca="1" si="167"/>
        <v>3.5934173913762124</v>
      </c>
      <c r="AM245" s="185">
        <f t="shared" ca="1" si="167"/>
        <v>3.9520611527502925</v>
      </c>
      <c r="AN245" s="185">
        <f t="shared" ca="1" si="167"/>
        <v>4.2353362500793565</v>
      </c>
      <c r="AO245" s="185">
        <f t="shared" ca="1" si="167"/>
        <v>4.8898165527900126</v>
      </c>
      <c r="AP245" s="185">
        <f t="shared" ca="1" si="167"/>
        <v>5.5317354114931501</v>
      </c>
    </row>
    <row r="246" spans="1:42">
      <c r="A246" s="57" t="str">
        <f>'[4]TS BYDem'!A176</f>
        <v/>
      </c>
      <c r="B246" s="185" t="s">
        <v>288</v>
      </c>
      <c r="C246" s="185" t="s">
        <v>137</v>
      </c>
      <c r="D246" s="186" t="str">
        <f>'[4]TS BYDem'!D176</f>
        <v>IOTH</v>
      </c>
      <c r="E246" s="185" t="s">
        <v>137</v>
      </c>
      <c r="F246" s="185" t="s">
        <v>137</v>
      </c>
      <c r="G246" s="185" t="s">
        <v>137</v>
      </c>
      <c r="H246" s="185" t="s">
        <v>137</v>
      </c>
      <c r="I246" s="185">
        <v>0</v>
      </c>
      <c r="J246" s="185">
        <f>INDEX('[4]TS BYDem'!$J$10:$J$203,MATCH(D246,'[4]TS BYDem'!$D$10:$D$203,0))</f>
        <v>3.1863804172999206</v>
      </c>
      <c r="K246" s="185">
        <f t="shared" ca="1" si="166"/>
        <v>3.2751124150825612</v>
      </c>
      <c r="L246" s="185">
        <f t="shared" ca="1" si="166"/>
        <v>3.3378663702877733</v>
      </c>
      <c r="M246" s="192">
        <f t="shared" si="168"/>
        <v>1.7274772800000002</v>
      </c>
      <c r="N246" s="192">
        <f t="shared" si="169"/>
        <v>1.7274772800000002</v>
      </c>
      <c r="O246" s="192">
        <f>INDEX('[4]TS BYDem'!$O$10:$O$203,MATCH(D246,'[4]TS BYDem'!$D$10:$D$203,0))</f>
        <v>1.7274772800000002</v>
      </c>
      <c r="P246" s="185">
        <f t="shared" ca="1" si="166"/>
        <v>1.7473807488376989</v>
      </c>
      <c r="Q246" s="185">
        <f t="shared" ca="1" si="166"/>
        <v>1.7455084388856865</v>
      </c>
      <c r="R246" s="185">
        <f t="shared" ca="1" si="166"/>
        <v>1.6191402317910648</v>
      </c>
      <c r="S246" s="185">
        <f t="shared" ca="1" si="166"/>
        <v>1.6668176826743226</v>
      </c>
      <c r="T246" s="185">
        <f t="shared" ca="1" si="166"/>
        <v>1.6970468604875728</v>
      </c>
      <c r="U246" s="185">
        <f t="shared" ca="1" si="166"/>
        <v>1.7314046035107609</v>
      </c>
      <c r="V246" s="185">
        <f t="shared" ca="1" si="166"/>
        <v>1.7687026245747846</v>
      </c>
      <c r="W246" s="185">
        <f t="shared" ca="1" si="166"/>
        <v>1.8096659998082618</v>
      </c>
      <c r="X246" s="185">
        <f t="shared" ca="1" si="166"/>
        <v>1.8518512653572168</v>
      </c>
      <c r="Y246" s="185">
        <f t="shared" ca="1" si="166"/>
        <v>1.8918034636812138</v>
      </c>
      <c r="Z246" s="185">
        <f t="shared" ca="1" si="166"/>
        <v>1.9553282087666342</v>
      </c>
      <c r="AA246" s="185">
        <f t="shared" ca="1" si="167"/>
        <v>2.0060247285134736</v>
      </c>
      <c r="AB246" s="185">
        <f t="shared" ca="1" si="167"/>
        <v>2.0521142956703016</v>
      </c>
      <c r="AC246" s="185">
        <f t="shared" ca="1" si="167"/>
        <v>2.0935426303421023</v>
      </c>
      <c r="AD246" s="185">
        <f t="shared" ca="1" si="167"/>
        <v>2.1432370544229227</v>
      </c>
      <c r="AE246" s="185">
        <f t="shared" ca="1" si="167"/>
        <v>2.2024779327619117</v>
      </c>
      <c r="AF246" s="185">
        <f t="shared" ca="1" si="167"/>
        <v>2.2651256454340896</v>
      </c>
      <c r="AG246" s="185">
        <f t="shared" ca="1" si="167"/>
        <v>2.3544776237749039</v>
      </c>
      <c r="AH246" s="185">
        <f t="shared" ca="1" si="167"/>
        <v>2.4378138428486835</v>
      </c>
      <c r="AI246" s="185">
        <f t="shared" ca="1" si="167"/>
        <v>2.4943999613979968</v>
      </c>
      <c r="AJ246" s="185">
        <f t="shared" ca="1" si="167"/>
        <v>2.5489688699424629</v>
      </c>
      <c r="AK246" s="185">
        <f t="shared" ca="1" si="167"/>
        <v>2.6077416773161919</v>
      </c>
      <c r="AL246" s="185">
        <f t="shared" ca="1" si="167"/>
        <v>2.6709438022865406</v>
      </c>
      <c r="AM246" s="185">
        <f t="shared" ca="1" si="167"/>
        <v>2.9375193840627416</v>
      </c>
      <c r="AN246" s="185">
        <f t="shared" ca="1" si="167"/>
        <v>3.1480743469704633</v>
      </c>
      <c r="AO246" s="185">
        <f t="shared" ca="1" si="167"/>
        <v>3.6345416614658062</v>
      </c>
      <c r="AP246" s="185">
        <f t="shared" ca="1" si="167"/>
        <v>4.1116722061497244</v>
      </c>
    </row>
    <row r="247" spans="1:42">
      <c r="A247" s="57" t="str">
        <f>'[4]TS BYDem'!A177</f>
        <v/>
      </c>
      <c r="B247" s="185" t="s">
        <v>288</v>
      </c>
      <c r="C247" s="185" t="s">
        <v>137</v>
      </c>
      <c r="D247" s="186" t="str">
        <f>'[4]TS BYDem'!D177</f>
        <v>IOTP</v>
      </c>
      <c r="E247" s="185" t="s">
        <v>137</v>
      </c>
      <c r="F247" s="185" t="s">
        <v>137</v>
      </c>
      <c r="G247" s="185" t="s">
        <v>137</v>
      </c>
      <c r="H247" s="185" t="s">
        <v>137</v>
      </c>
      <c r="I247" s="185">
        <v>0</v>
      </c>
      <c r="J247" s="185">
        <f>INDEX('[4]TS BYDem'!$J$10:$J$203,MATCH(D247,'[4]TS BYDem'!$D$10:$D$203,0))</f>
        <v>4.3369135374845138</v>
      </c>
      <c r="K247" s="185">
        <f t="shared" ca="1" si="166"/>
        <v>4.457684742423587</v>
      </c>
      <c r="L247" s="185">
        <f t="shared" ca="1" si="166"/>
        <v>4.5430977949211924</v>
      </c>
      <c r="M247" s="192">
        <f t="shared" si="168"/>
        <v>2.3512320000000004</v>
      </c>
      <c r="N247" s="192">
        <f t="shared" si="169"/>
        <v>2.3512320000000004</v>
      </c>
      <c r="O247" s="192">
        <f>INDEX('[4]TS BYDem'!$O$10:$O$203,MATCH(D247,'[4]TS BYDem'!$D$10:$D$203,0))</f>
        <v>2.3512320000000004</v>
      </c>
      <c r="P247" s="185">
        <f t="shared" ca="1" si="166"/>
        <v>2.3783221813783628</v>
      </c>
      <c r="Q247" s="185">
        <f t="shared" ca="1" si="166"/>
        <v>2.3757738207579036</v>
      </c>
      <c r="R247" s="185">
        <f t="shared" ca="1" si="166"/>
        <v>2.2037767845343641</v>
      </c>
      <c r="S247" s="185">
        <f t="shared" ca="1" si="166"/>
        <v>2.2686695327591879</v>
      </c>
      <c r="T247" s="185">
        <f t="shared" ca="1" si="166"/>
        <v>2.3098138135153459</v>
      </c>
      <c r="U247" s="185">
        <f t="shared" ca="1" si="166"/>
        <v>2.3565773951723483</v>
      </c>
      <c r="V247" s="185">
        <f t="shared" ca="1" si="166"/>
        <v>2.4073429257397931</v>
      </c>
      <c r="W247" s="185">
        <f t="shared" ca="1" si="166"/>
        <v>2.4630972906695354</v>
      </c>
      <c r="X247" s="185">
        <f t="shared" ca="1" si="166"/>
        <v>2.5205147441061446</v>
      </c>
      <c r="Y247" s="185">
        <f t="shared" ca="1" si="166"/>
        <v>2.5748928179930139</v>
      </c>
      <c r="Z247" s="185">
        <f t="shared" ca="1" si="166"/>
        <v>2.6613549759420221</v>
      </c>
      <c r="AA247" s="185">
        <f t="shared" ca="1" si="167"/>
        <v>2.7303569135636856</v>
      </c>
      <c r="AB247" s="185">
        <f t="shared" ca="1" si="167"/>
        <v>2.7930884275580596</v>
      </c>
      <c r="AC247" s="185">
        <f t="shared" ca="1" si="167"/>
        <v>2.8494756387328701</v>
      </c>
      <c r="AD247" s="185">
        <f t="shared" ca="1" si="167"/>
        <v>2.9171136455959159</v>
      </c>
      <c r="AE247" s="185">
        <f t="shared" ca="1" si="167"/>
        <v>2.9977451250783771</v>
      </c>
      <c r="AF247" s="185">
        <f t="shared" ca="1" si="167"/>
        <v>3.0830135731598651</v>
      </c>
      <c r="AG247" s="185">
        <f t="shared" ca="1" si="167"/>
        <v>3.2046286202406753</v>
      </c>
      <c r="AH247" s="185">
        <f t="shared" ca="1" si="167"/>
        <v>3.3180557473663539</v>
      </c>
      <c r="AI247" s="185">
        <f t="shared" ca="1" si="167"/>
        <v>3.3950738906607993</v>
      </c>
      <c r="AJ247" s="185">
        <f t="shared" ca="1" si="167"/>
        <v>3.469346453003745</v>
      </c>
      <c r="AK247" s="185">
        <f t="shared" ca="1" si="167"/>
        <v>3.5493408512090565</v>
      </c>
      <c r="AL247" s="185">
        <f t="shared" ca="1" si="167"/>
        <v>3.6353638978903318</v>
      </c>
      <c r="AM247" s="185">
        <f t="shared" ca="1" si="167"/>
        <v>3.9981941623154711</v>
      </c>
      <c r="AN247" s="185">
        <f t="shared" ca="1" si="167"/>
        <v>4.2847759728429287</v>
      </c>
      <c r="AO247" s="185">
        <f t="shared" ca="1" si="167"/>
        <v>4.946896123445149</v>
      </c>
      <c r="AP247" s="185">
        <f t="shared" ca="1" si="167"/>
        <v>5.5963081983977396</v>
      </c>
    </row>
    <row r="248" spans="1:42">
      <c r="A248" s="57" t="str">
        <f>'[4]TS BYDem'!A178</f>
        <v/>
      </c>
      <c r="B248" s="185" t="s">
        <v>288</v>
      </c>
      <c r="C248" s="185" t="s">
        <v>137</v>
      </c>
      <c r="D248" s="186" t="str">
        <f>'[4]TS BYDem'!D178</f>
        <v>IOTF</v>
      </c>
      <c r="E248" s="185" t="s">
        <v>137</v>
      </c>
      <c r="F248" s="185" t="s">
        <v>137</v>
      </c>
      <c r="G248" s="185" t="s">
        <v>137</v>
      </c>
      <c r="H248" s="185" t="s">
        <v>137</v>
      </c>
      <c r="I248" s="185">
        <v>0</v>
      </c>
      <c r="J248" s="185">
        <f>INDEX('[4]TS BYDem'!$J$10:$J$203,MATCH(D248,'[4]TS BYDem'!$D$10:$D$203,0))</f>
        <v>1.8465243407674456</v>
      </c>
      <c r="K248" s="185">
        <f t="shared" ca="1" si="166"/>
        <v>1.8979450037934282</v>
      </c>
      <c r="L248" s="185">
        <f t="shared" ca="1" si="166"/>
        <v>1.9343112534529856</v>
      </c>
      <c r="M248" s="192">
        <f t="shared" si="168"/>
        <v>1.0010822400000001</v>
      </c>
      <c r="N248" s="192">
        <f t="shared" si="169"/>
        <v>1.0010822400000001</v>
      </c>
      <c r="O248" s="192">
        <f>INDEX('[4]TS BYDem'!$O$10:$O$203,MATCH(D248,'[4]TS BYDem'!$D$10:$D$203,0))</f>
        <v>1.0010822400000001</v>
      </c>
      <c r="P248" s="185">
        <f t="shared" ca="1" si="166"/>
        <v>1.0126164056868645</v>
      </c>
      <c r="Q248" s="185">
        <f t="shared" ca="1" si="166"/>
        <v>1.0115313921457689</v>
      </c>
      <c r="R248" s="185">
        <f t="shared" ca="1" si="166"/>
        <v>0.93830034633828496</v>
      </c>
      <c r="S248" s="185">
        <f t="shared" ca="1" si="166"/>
        <v>0.96592968183246963</v>
      </c>
      <c r="T248" s="185">
        <f t="shared" ca="1" si="166"/>
        <v>0.98344765060057227</v>
      </c>
      <c r="U248" s="185">
        <f t="shared" ca="1" si="166"/>
        <v>1.0033581447906883</v>
      </c>
      <c r="V248" s="185">
        <f t="shared" ca="1" si="166"/>
        <v>1.0249725456899812</v>
      </c>
      <c r="W248" s="185">
        <f t="shared" ca="1" si="166"/>
        <v>1.0487110387581446</v>
      </c>
      <c r="X248" s="185">
        <f t="shared" ca="1" si="166"/>
        <v>1.0731576237405778</v>
      </c>
      <c r="Y248" s="185">
        <f t="shared" ca="1" si="166"/>
        <v>1.0963101344301025</v>
      </c>
      <c r="Z248" s="185">
        <f t="shared" ca="1" si="166"/>
        <v>1.1331230609106995</v>
      </c>
      <c r="AA248" s="185">
        <f t="shared" ca="1" si="167"/>
        <v>1.1625019628134616</v>
      </c>
      <c r="AB248" s="185">
        <f t="shared" ca="1" si="167"/>
        <v>1.1892111112718355</v>
      </c>
      <c r="AC248" s="185">
        <f t="shared" ca="1" si="167"/>
        <v>1.2132190507989569</v>
      </c>
      <c r="AD248" s="185">
        <f t="shared" ca="1" si="167"/>
        <v>1.2420172329517998</v>
      </c>
      <c r="AE248" s="185">
        <f t="shared" ca="1" si="167"/>
        <v>1.2763476359468322</v>
      </c>
      <c r="AF248" s="185">
        <f t="shared" ca="1" si="167"/>
        <v>1.3126523174953735</v>
      </c>
      <c r="AG248" s="185">
        <f t="shared" ca="1" si="167"/>
        <v>1.3644322625409337</v>
      </c>
      <c r="AH248" s="185">
        <f t="shared" ca="1" si="167"/>
        <v>1.4127260432055977</v>
      </c>
      <c r="AI248" s="185">
        <f t="shared" ca="1" si="167"/>
        <v>1.445517998831348</v>
      </c>
      <c r="AJ248" s="185">
        <f t="shared" ca="1" si="167"/>
        <v>1.4771409705673637</v>
      </c>
      <c r="AK248" s="185">
        <f t="shared" ca="1" si="167"/>
        <v>1.5112001239570867</v>
      </c>
      <c r="AL248" s="185">
        <f t="shared" ca="1" si="167"/>
        <v>1.5478260903709991</v>
      </c>
      <c r="AM248" s="185">
        <f t="shared" ca="1" si="167"/>
        <v>1.7023080529550871</v>
      </c>
      <c r="AN248" s="185">
        <f t="shared" ca="1" si="167"/>
        <v>1.8243257699758162</v>
      </c>
      <c r="AO248" s="185">
        <f t="shared" ca="1" si="167"/>
        <v>2.1062361571745307</v>
      </c>
      <c r="AP248" s="185">
        <f t="shared" ca="1" si="167"/>
        <v>2.3827358367793452</v>
      </c>
    </row>
    <row r="249" spans="1:42">
      <c r="A249" s="57" t="str">
        <f>'[4]TS BYDem'!A179</f>
        <v/>
      </c>
      <c r="B249" s="185" t="s">
        <v>288</v>
      </c>
      <c r="C249" s="185" t="s">
        <v>137</v>
      </c>
      <c r="D249" s="186" t="str">
        <f>'[4]TS BYDem'!D179</f>
        <v>IOTO</v>
      </c>
      <c r="E249" s="185" t="s">
        <v>137</v>
      </c>
      <c r="F249" s="185" t="s">
        <v>137</v>
      </c>
      <c r="G249" s="185" t="s">
        <v>137</v>
      </c>
      <c r="H249" s="185" t="s">
        <v>137</v>
      </c>
      <c r="I249" s="185">
        <v>0</v>
      </c>
      <c r="J249" s="185">
        <f>INDEX('[4]TS BYDem'!$J$10:$J$203,MATCH(D249,'[4]TS BYDem'!$D$10:$D$203,0))</f>
        <v>12.304490923310874</v>
      </c>
      <c r="K249" s="185">
        <f t="shared" ca="1" si="166"/>
        <v>12.647137411908401</v>
      </c>
      <c r="L249" s="185">
        <f t="shared" ca="1" si="166"/>
        <v>12.889467382313724</v>
      </c>
      <c r="M249" s="192">
        <f t="shared" si="168"/>
        <v>6.6708069120000006</v>
      </c>
      <c r="N249" s="192">
        <f t="shared" si="169"/>
        <v>6.6708069120000006</v>
      </c>
      <c r="O249" s="192">
        <f>INDEX('[4]TS BYDem'!$O$10:$O$203,MATCH(D249,'[4]TS BYDem'!$D$10:$D$203,0))</f>
        <v>6.6708069120000006</v>
      </c>
      <c r="P249" s="185">
        <f t="shared" ca="1" si="166"/>
        <v>6.7476659242906267</v>
      </c>
      <c r="Q249" s="185">
        <f t="shared" ca="1" si="166"/>
        <v>6.7404358331549039</v>
      </c>
      <c r="R249" s="185">
        <f t="shared" ca="1" si="166"/>
        <v>6.2524537803062268</v>
      </c>
      <c r="S249" s="185">
        <f t="shared" ca="1" si="166"/>
        <v>6.4365644905197792</v>
      </c>
      <c r="T249" s="185">
        <f t="shared" ca="1" si="166"/>
        <v>6.553297144914346</v>
      </c>
      <c r="U249" s="185">
        <f t="shared" ca="1" si="166"/>
        <v>6.6859726204724401</v>
      </c>
      <c r="V249" s="185">
        <f t="shared" ca="1" si="166"/>
        <v>6.8300022407739069</v>
      </c>
      <c r="W249" s="185">
        <f t="shared" ca="1" si="166"/>
        <v>6.9881859516741907</v>
      </c>
      <c r="X249" s="185">
        <f t="shared" ca="1" si="166"/>
        <v>7.1510881005282254</v>
      </c>
      <c r="Y249" s="185">
        <f t="shared" ca="1" si="166"/>
        <v>7.3053670620027944</v>
      </c>
      <c r="Z249" s="185">
        <f t="shared" ca="1" si="166"/>
        <v>7.5506735059745846</v>
      </c>
      <c r="AA249" s="185">
        <f t="shared" ca="1" si="167"/>
        <v>7.7464426186899553</v>
      </c>
      <c r="AB249" s="185">
        <f t="shared" ca="1" si="167"/>
        <v>7.924421574894148</v>
      </c>
      <c r="AC249" s="185">
        <f t="shared" ca="1" si="167"/>
        <v>8.0844007679526513</v>
      </c>
      <c r="AD249" s="185">
        <f t="shared" ca="1" si="167"/>
        <v>8.276300199270322</v>
      </c>
      <c r="AE249" s="185">
        <f t="shared" ca="1" si="167"/>
        <v>8.505064111405062</v>
      </c>
      <c r="AF249" s="185">
        <f t="shared" ca="1" si="167"/>
        <v>8.7469838168350247</v>
      </c>
      <c r="AG249" s="185">
        <f t="shared" ca="1" si="167"/>
        <v>9.0920244154105259</v>
      </c>
      <c r="AH249" s="185">
        <f t="shared" ca="1" si="167"/>
        <v>9.413834625393326</v>
      </c>
      <c r="AI249" s="185">
        <f t="shared" ca="1" si="167"/>
        <v>9.6323469468647893</v>
      </c>
      <c r="AJ249" s="185">
        <f t="shared" ca="1" si="167"/>
        <v>9.8430696327797786</v>
      </c>
      <c r="AK249" s="185">
        <f t="shared" ca="1" si="167"/>
        <v>10.07002604731874</v>
      </c>
      <c r="AL249" s="185">
        <f t="shared" ca="1" si="167"/>
        <v>10.314086665068391</v>
      </c>
      <c r="AM249" s="185">
        <f t="shared" ca="1" si="167"/>
        <v>11.343491945283192</v>
      </c>
      <c r="AN249" s="185">
        <f t="shared" ca="1" si="167"/>
        <v>12.156568631258901</v>
      </c>
      <c r="AO249" s="185">
        <f t="shared" ca="1" si="167"/>
        <v>14.035105363155953</v>
      </c>
      <c r="AP249" s="185">
        <f t="shared" ca="1" si="167"/>
        <v>15.877587329346445</v>
      </c>
    </row>
    <row r="250" spans="1:42">
      <c r="A250" s="57" t="str">
        <f>'[4]TS BYDem'!A180</f>
        <v/>
      </c>
      <c r="B250" s="185" t="s">
        <v>288</v>
      </c>
      <c r="C250" s="185" t="s">
        <v>137</v>
      </c>
      <c r="D250" s="186" t="str">
        <f>'[4]TS BYDem'!D180</f>
        <v>IOTE</v>
      </c>
      <c r="E250" s="185" t="s">
        <v>137</v>
      </c>
      <c r="F250" s="185" t="s">
        <v>137</v>
      </c>
      <c r="G250" s="185" t="s">
        <v>137</v>
      </c>
      <c r="H250" s="185" t="s">
        <v>137</v>
      </c>
      <c r="I250" s="185">
        <v>0</v>
      </c>
      <c r="J250" s="185">
        <f>INDEX('[4]TS BYDem'!$J$10:$J$203,MATCH(D250,'[4]TS BYDem'!$D$10:$D$203,0))</f>
        <v>0.41264064265496897</v>
      </c>
      <c r="K250" s="185">
        <f t="shared" ca="1" si="166"/>
        <v>0.42413155830028743</v>
      </c>
      <c r="L250" s="185">
        <f t="shared" ca="1" si="166"/>
        <v>0.43225828173369424</v>
      </c>
      <c r="M250" s="192">
        <f t="shared" si="168"/>
        <v>0.22371068160000002</v>
      </c>
      <c r="N250" s="192">
        <f t="shared" si="169"/>
        <v>0.22371068160000002</v>
      </c>
      <c r="O250" s="192">
        <f>INDEX('[4]TS BYDem'!$O$10:$O$203,MATCH(D250,'[4]TS BYDem'!$D$10:$D$203,0))</f>
        <v>0.22371068160000002</v>
      </c>
      <c r="P250" s="185">
        <f t="shared" ca="1" si="166"/>
        <v>0.22628820816514589</v>
      </c>
      <c r="Q250" s="185">
        <f t="shared" ca="1" si="166"/>
        <v>0.22604574145349618</v>
      </c>
      <c r="R250" s="185">
        <f t="shared" ca="1" si="166"/>
        <v>0.20968088498388879</v>
      </c>
      <c r="S250" s="185">
        <f t="shared" ca="1" si="166"/>
        <v>0.21585518038998761</v>
      </c>
      <c r="T250" s="185">
        <f t="shared" ca="1" si="166"/>
        <v>0.21976990045670236</v>
      </c>
      <c r="U250" s="185">
        <f t="shared" ca="1" si="166"/>
        <v>0.22421927539143671</v>
      </c>
      <c r="V250" s="185">
        <f t="shared" ca="1" si="166"/>
        <v>0.22904942037288847</v>
      </c>
      <c r="W250" s="185">
        <f t="shared" ca="1" si="166"/>
        <v>0.23435423375608835</v>
      </c>
      <c r="X250" s="185">
        <f t="shared" ca="1" si="166"/>
        <v>0.23981728361422236</v>
      </c>
      <c r="Y250" s="185">
        <f t="shared" ca="1" si="166"/>
        <v>0.24499114819811996</v>
      </c>
      <c r="Z250" s="185">
        <f t="shared" ca="1" si="166"/>
        <v>0.25321768998020677</v>
      </c>
      <c r="AA250" s="185">
        <f t="shared" ca="1" si="167"/>
        <v>0.25978295895284026</v>
      </c>
      <c r="AB250" s="185">
        <f t="shared" ca="1" si="167"/>
        <v>0.26575162123435114</v>
      </c>
      <c r="AC250" s="185">
        <f t="shared" ca="1" si="167"/>
        <v>0.27111664750374526</v>
      </c>
      <c r="AD250" s="185">
        <f t="shared" ca="1" si="167"/>
        <v>0.27755214371058384</v>
      </c>
      <c r="AE250" s="185">
        <f t="shared" ca="1" si="167"/>
        <v>0.28522391886226511</v>
      </c>
      <c r="AF250" s="185">
        <f t="shared" ca="1" si="167"/>
        <v>0.29333688374164918</v>
      </c>
      <c r="AG250" s="185">
        <f t="shared" ca="1" si="167"/>
        <v>0.3049080877212072</v>
      </c>
      <c r="AH250" s="185">
        <f t="shared" ca="1" si="167"/>
        <v>0.31570024260903423</v>
      </c>
      <c r="AI250" s="185">
        <f t="shared" ca="1" si="167"/>
        <v>0.32302822271987264</v>
      </c>
      <c r="AJ250" s="185">
        <f t="shared" ca="1" si="167"/>
        <v>0.33009497136310262</v>
      </c>
      <c r="AK250" s="185">
        <f t="shared" ca="1" si="167"/>
        <v>0.33770613068157568</v>
      </c>
      <c r="AL250" s="185">
        <f t="shared" ca="1" si="167"/>
        <v>0.34589089271542717</v>
      </c>
      <c r="AM250" s="185">
        <f t="shared" ca="1" si="167"/>
        <v>0.38041279687446217</v>
      </c>
      <c r="AN250" s="185">
        <f t="shared" ca="1" si="167"/>
        <v>0.40767995390841699</v>
      </c>
      <c r="AO250" s="185">
        <f t="shared" ca="1" si="167"/>
        <v>0.47067813962225441</v>
      </c>
      <c r="AP250" s="185">
        <f t="shared" ca="1" si="167"/>
        <v>0.53246720081524368</v>
      </c>
    </row>
    <row r="251" spans="1:42">
      <c r="A251" s="57" t="str">
        <f>'[4]TS BYDem'!A181</f>
        <v>*</v>
      </c>
      <c r="B251" s="185" t="s">
        <v>288</v>
      </c>
      <c r="C251" s="185" t="s">
        <v>137</v>
      </c>
      <c r="D251" s="186" t="str">
        <f>'[4]TS BYDem'!D181</f>
        <v xml:space="preserve"> </v>
      </c>
      <c r="E251" s="185" t="s">
        <v>137</v>
      </c>
      <c r="F251" s="185" t="s">
        <v>137</v>
      </c>
      <c r="G251" s="185" t="s">
        <v>137</v>
      </c>
      <c r="H251" s="185" t="s">
        <v>137</v>
      </c>
      <c r="I251" s="185">
        <v>0</v>
      </c>
      <c r="J251" s="185" t="str">
        <f>INDEX('[4]TS BYDem'!$J$10:$J$203,MATCH(D251,'[4]TS BYDem'!$D$10:$D$203,0))</f>
        <v/>
      </c>
      <c r="K251" s="185" t="e">
        <f t="shared" ca="1" si="166"/>
        <v>#VALUE!</v>
      </c>
      <c r="L251" s="185" t="e">
        <f t="shared" ca="1" si="166"/>
        <v>#VALUE!</v>
      </c>
      <c r="M251" s="185" t="e">
        <f t="shared" ca="1" si="166"/>
        <v>#VALUE!</v>
      </c>
      <c r="N251" s="185" t="e">
        <f t="shared" ca="1" si="166"/>
        <v>#VALUE!</v>
      </c>
      <c r="O251" s="185" t="e">
        <f t="shared" ca="1" si="166"/>
        <v>#VALUE!</v>
      </c>
      <c r="P251" s="185" t="e">
        <f t="shared" ca="1" si="166"/>
        <v>#VALUE!</v>
      </c>
      <c r="Q251" s="185" t="e">
        <f t="shared" ca="1" si="166"/>
        <v>#VALUE!</v>
      </c>
      <c r="R251" s="185" t="e">
        <f t="shared" ca="1" si="166"/>
        <v>#VALUE!</v>
      </c>
      <c r="S251" s="185" t="e">
        <f t="shared" ca="1" si="166"/>
        <v>#VALUE!</v>
      </c>
      <c r="T251" s="185" t="e">
        <f t="shared" ca="1" si="166"/>
        <v>#VALUE!</v>
      </c>
      <c r="U251" s="185" t="e">
        <f t="shared" ca="1" si="166"/>
        <v>#VALUE!</v>
      </c>
      <c r="V251" s="185" t="e">
        <f t="shared" ca="1" si="166"/>
        <v>#VALUE!</v>
      </c>
      <c r="W251" s="185" t="e">
        <f t="shared" ca="1" si="166"/>
        <v>#VALUE!</v>
      </c>
      <c r="X251" s="185" t="e">
        <f t="shared" ca="1" si="166"/>
        <v>#VALUE!</v>
      </c>
      <c r="Y251" s="185" t="e">
        <f t="shared" ca="1" si="166"/>
        <v>#VALUE!</v>
      </c>
      <c r="Z251" s="185" t="e">
        <f t="shared" ca="1" si="166"/>
        <v>#VALUE!</v>
      </c>
      <c r="AA251" s="185" t="e">
        <f t="shared" ca="1" si="167"/>
        <v>#VALUE!</v>
      </c>
      <c r="AB251" s="185" t="e">
        <f t="shared" ca="1" si="167"/>
        <v>#VALUE!</v>
      </c>
      <c r="AC251" s="185" t="e">
        <f t="shared" ca="1" si="167"/>
        <v>#VALUE!</v>
      </c>
      <c r="AD251" s="185" t="e">
        <f t="shared" ca="1" si="167"/>
        <v>#VALUE!</v>
      </c>
      <c r="AE251" s="185" t="e">
        <f t="shared" ca="1" si="167"/>
        <v>#VALUE!</v>
      </c>
      <c r="AF251" s="185" t="e">
        <f t="shared" ca="1" si="167"/>
        <v>#VALUE!</v>
      </c>
      <c r="AG251" s="185" t="e">
        <f t="shared" ca="1" si="167"/>
        <v>#VALUE!</v>
      </c>
      <c r="AH251" s="185" t="e">
        <f t="shared" ca="1" si="167"/>
        <v>#VALUE!</v>
      </c>
      <c r="AI251" s="185" t="e">
        <f t="shared" ca="1" si="167"/>
        <v>#VALUE!</v>
      </c>
      <c r="AJ251" s="185" t="e">
        <f t="shared" ca="1" si="167"/>
        <v>#VALUE!</v>
      </c>
      <c r="AK251" s="185" t="e">
        <f t="shared" ca="1" si="167"/>
        <v>#VALUE!</v>
      </c>
      <c r="AL251" s="185" t="e">
        <f t="shared" ca="1" si="167"/>
        <v>#VALUE!</v>
      </c>
      <c r="AM251" s="185" t="e">
        <f t="shared" ca="1" si="167"/>
        <v>#VALUE!</v>
      </c>
      <c r="AN251" s="185" t="e">
        <f t="shared" ca="1" si="167"/>
        <v>#VALUE!</v>
      </c>
      <c r="AO251" s="185" t="e">
        <f t="shared" ca="1" si="167"/>
        <v>#VALUE!</v>
      </c>
      <c r="AP251" s="185" t="e">
        <f t="shared" ca="1" si="167"/>
        <v>#VALUE!</v>
      </c>
    </row>
    <row r="252" spans="1:42">
      <c r="A252" s="57" t="str">
        <f>'[4]TS BYDem'!A182</f>
        <v/>
      </c>
      <c r="B252" s="185" t="s">
        <v>288</v>
      </c>
      <c r="C252" s="185" t="s">
        <v>137</v>
      </c>
      <c r="D252" s="186" t="str">
        <f>'[4]TS BYDem'!D182</f>
        <v>IOTS</v>
      </c>
      <c r="E252" s="185" t="s">
        <v>137</v>
      </c>
      <c r="F252" s="185" t="s">
        <v>137</v>
      </c>
      <c r="G252" s="185" t="s">
        <v>137</v>
      </c>
      <c r="H252" s="185" t="s">
        <v>137</v>
      </c>
      <c r="I252" s="185">
        <v>0</v>
      </c>
      <c r="J252" s="185">
        <f>INDEX('[4]TS BYDem'!$J$10:$J$203,MATCH(D252,'[4]TS BYDem'!$D$10:$D$203,0))</f>
        <v>73.690487252999532</v>
      </c>
      <c r="K252" s="185">
        <f t="shared" ca="1" si="166"/>
        <v>75.742566193741837</v>
      </c>
      <c r="L252" s="185">
        <f t="shared" ca="1" si="166"/>
        <v>77.193858547604464</v>
      </c>
      <c r="M252" s="192">
        <f t="shared" ref="M252" si="170">O252</f>
        <v>68.533420800000002</v>
      </c>
      <c r="N252" s="192">
        <f t="shared" ref="N252" si="171">O252</f>
        <v>68.533420800000002</v>
      </c>
      <c r="O252" s="192">
        <f>INDEX('[4]TS BYDem'!$O$10:$O$203,MATCH(D252,'[4]TS BYDem'!$D$10:$D$203,0))</f>
        <v>68.533420800000002</v>
      </c>
      <c r="P252" s="185">
        <f t="shared" ca="1" si="166"/>
        <v>69.323042070870599</v>
      </c>
      <c r="Q252" s="185">
        <f t="shared" ca="1" si="166"/>
        <v>69.248762769316315</v>
      </c>
      <c r="R252" s="185">
        <f t="shared" ca="1" si="166"/>
        <v>64.23541433757471</v>
      </c>
      <c r="S252" s="185">
        <f t="shared" ca="1" si="166"/>
        <v>66.126900171792826</v>
      </c>
      <c r="T252" s="185">
        <f t="shared" ca="1" si="166"/>
        <v>67.326168600673981</v>
      </c>
      <c r="U252" s="185">
        <f t="shared" ca="1" si="166"/>
        <v>68.6892277202396</v>
      </c>
      <c r="V252" s="185">
        <f t="shared" ca="1" si="166"/>
        <v>70.168935153837808</v>
      </c>
      <c r="W252" s="185">
        <f t="shared" ca="1" si="166"/>
        <v>71.794056517091974</v>
      </c>
      <c r="X252" s="185">
        <f t="shared" ca="1" si="166"/>
        <v>73.467653379347823</v>
      </c>
      <c r="Y252" s="185">
        <f t="shared" ca="1" si="166"/>
        <v>75.052658780763892</v>
      </c>
      <c r="Z252" s="185">
        <f t="shared" ca="1" si="166"/>
        <v>77.572847113516872</v>
      </c>
      <c r="AA252" s="185">
        <f t="shared" ca="1" si="167"/>
        <v>79.584107094259238</v>
      </c>
      <c r="AB252" s="185">
        <f t="shared" ca="1" si="167"/>
        <v>81.412597539267438</v>
      </c>
      <c r="AC252" s="185">
        <f t="shared" ca="1" si="167"/>
        <v>83.056165026942736</v>
      </c>
      <c r="AD252" s="185">
        <f t="shared" ca="1" si="167"/>
        <v>85.027669321890414</v>
      </c>
      <c r="AE252" s="185">
        <f t="shared" ca="1" si="167"/>
        <v>87.377905756703342</v>
      </c>
      <c r="AF252" s="185">
        <f t="shared" ca="1" si="167"/>
        <v>89.863299981233965</v>
      </c>
      <c r="AG252" s="185">
        <f t="shared" ca="1" si="167"/>
        <v>93.408120397594828</v>
      </c>
      <c r="AH252" s="185">
        <f t="shared" ca="1" si="167"/>
        <v>96.714280331382398</v>
      </c>
      <c r="AI252" s="185">
        <f t="shared" ca="1" si="167"/>
        <v>98.959195687941389</v>
      </c>
      <c r="AJ252" s="185">
        <f t="shared" ca="1" si="167"/>
        <v>101.1240831890231</v>
      </c>
      <c r="AK252" s="185">
        <f t="shared" ca="1" si="167"/>
        <v>103.45575005722128</v>
      </c>
      <c r="AL252" s="185">
        <f t="shared" ca="1" si="167"/>
        <v>105.96313922881554</v>
      </c>
      <c r="AM252" s="185">
        <f t="shared" ca="1" si="167"/>
        <v>116.53887109654417</v>
      </c>
      <c r="AN252" s="185">
        <f t="shared" ca="1" si="167"/>
        <v>124.8921224194694</v>
      </c>
      <c r="AO252" s="185">
        <f t="shared" ca="1" si="167"/>
        <v>144.19151903425745</v>
      </c>
      <c r="AP252" s="185">
        <f t="shared" ca="1" si="167"/>
        <v>163.12050222491115</v>
      </c>
    </row>
    <row r="253" spans="1:42">
      <c r="A253" s="57" t="str">
        <f>'[4]TS BYDem'!A183</f>
        <v>*</v>
      </c>
      <c r="B253" s="185" t="s">
        <v>288</v>
      </c>
      <c r="C253" s="185" t="s">
        <v>137</v>
      </c>
      <c r="D253" s="186" t="str">
        <f>'[4]TS BYDem'!D183</f>
        <v>IOTS</v>
      </c>
      <c r="E253" s="185" t="s">
        <v>137</v>
      </c>
      <c r="F253" s="185" t="s">
        <v>137</v>
      </c>
      <c r="G253" s="185" t="s">
        <v>137</v>
      </c>
      <c r="H253" s="185" t="s">
        <v>137</v>
      </c>
      <c r="I253" s="185">
        <v>0</v>
      </c>
      <c r="J253" s="185">
        <f>INDEX('[4]TS BYDem'!$J$10:$J$203,MATCH(D253,'[4]TS BYDem'!$D$10:$D$203,0))</f>
        <v>73.690487252999532</v>
      </c>
      <c r="K253" s="185">
        <f t="shared" ca="1" si="166"/>
        <v>75.742566193741837</v>
      </c>
      <c r="L253" s="185">
        <f t="shared" ca="1" si="166"/>
        <v>77.193858547604464</v>
      </c>
      <c r="M253" s="185">
        <f t="shared" ca="1" si="166"/>
        <v>78.267464426453699</v>
      </c>
      <c r="N253" s="185">
        <f t="shared" ca="1" si="166"/>
        <v>79.076032654651428</v>
      </c>
      <c r="O253" s="185">
        <f t="shared" ca="1" si="166"/>
        <v>79.683397566002753</v>
      </c>
      <c r="P253" s="185">
        <f t="shared" ca="1" si="166"/>
        <v>80.601485484552342</v>
      </c>
      <c r="Q253" s="185">
        <f t="shared" ca="1" si="166"/>
        <v>80.515121385874878</v>
      </c>
      <c r="R253" s="185">
        <f t="shared" ca="1" si="166"/>
        <v>74.686131214945561</v>
      </c>
      <c r="S253" s="185">
        <f t="shared" ca="1" si="166"/>
        <v>76.885350456581079</v>
      </c>
      <c r="T253" s="185">
        <f t="shared" ca="1" si="166"/>
        <v>78.27973267027167</v>
      </c>
      <c r="U253" s="185">
        <f t="shared" ca="1" si="166"/>
        <v>79.864553338238579</v>
      </c>
      <c r="V253" s="185">
        <f t="shared" ca="1" si="166"/>
        <v>81.58500030172614</v>
      </c>
      <c r="W253" s="185">
        <f t="shared" ca="1" si="166"/>
        <v>83.474519169594842</v>
      </c>
      <c r="X253" s="185">
        <f t="shared" ca="1" si="166"/>
        <v>85.420400209584429</v>
      </c>
      <c r="Y253" s="185">
        <f t="shared" ca="1" si="166"/>
        <v>87.263276489084234</v>
      </c>
      <c r="Z253" s="185">
        <f t="shared" ca="1" si="166"/>
        <v>90.19348435724244</v>
      </c>
      <c r="AA253" s="185">
        <f t="shared" ca="1" si="167"/>
        <v>92.531964281100031</v>
      </c>
      <c r="AB253" s="185">
        <f t="shared" ca="1" si="167"/>
        <v>94.657939161303673</v>
      </c>
      <c r="AC253" s="185">
        <f t="shared" ca="1" si="167"/>
        <v>96.568905227468377</v>
      </c>
      <c r="AD253" s="185">
        <f t="shared" ca="1" si="167"/>
        <v>98.861161453753198</v>
      </c>
      <c r="AE253" s="185">
        <f t="shared" ca="1" si="167"/>
        <v>101.59376726889009</v>
      </c>
      <c r="AF253" s="185">
        <f t="shared" ca="1" si="167"/>
        <v>104.48352023597853</v>
      </c>
      <c r="AG253" s="185">
        <f t="shared" ca="1" si="167"/>
        <v>108.60506168597085</v>
      </c>
      <c r="AH253" s="185">
        <f t="shared" ca="1" si="167"/>
        <v>112.44911402343691</v>
      </c>
      <c r="AI253" s="185">
        <f t="shared" ca="1" si="167"/>
        <v>115.05926365219607</v>
      </c>
      <c r="AJ253" s="185">
        <f t="shared" ca="1" si="167"/>
        <v>117.57636537308906</v>
      </c>
      <c r="AK253" s="185">
        <f t="shared" ca="1" si="167"/>
        <v>120.28738046443137</v>
      </c>
      <c r="AL253" s="185">
        <f t="shared" ca="1" si="167"/>
        <v>123.20270682463014</v>
      </c>
      <c r="AM253" s="185">
        <f t="shared" ca="1" si="167"/>
        <v>135.49904687493836</v>
      </c>
      <c r="AN253" s="185">
        <f t="shared" ca="1" si="167"/>
        <v>145.21132211763847</v>
      </c>
      <c r="AO253" s="185">
        <f t="shared" ca="1" si="167"/>
        <v>167.65061487858182</v>
      </c>
      <c r="AP253" s="185">
        <f t="shared" ca="1" si="167"/>
        <v>189.65923017158994</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66"/>
        <v>75.742566193741837</v>
      </c>
      <c r="L254" s="185">
        <f t="shared" ca="1" si="166"/>
        <v>77.193858547604464</v>
      </c>
      <c r="M254" s="185">
        <f t="shared" ca="1" si="166"/>
        <v>78.267464426453699</v>
      </c>
      <c r="N254" s="185">
        <f t="shared" ca="1" si="166"/>
        <v>79.076032654651428</v>
      </c>
      <c r="O254" s="185">
        <f t="shared" ca="1" si="166"/>
        <v>79.683397566002753</v>
      </c>
      <c r="P254" s="185">
        <f t="shared" ca="1" si="166"/>
        <v>80.601485484552342</v>
      </c>
      <c r="Q254" s="185">
        <f t="shared" ca="1" si="166"/>
        <v>80.515121385874878</v>
      </c>
      <c r="R254" s="185">
        <f t="shared" ca="1" si="166"/>
        <v>74.686131214945561</v>
      </c>
      <c r="S254" s="185">
        <f t="shared" ca="1" si="166"/>
        <v>76.885350456581079</v>
      </c>
      <c r="T254" s="185">
        <f t="shared" ca="1" si="166"/>
        <v>78.27973267027167</v>
      </c>
      <c r="U254" s="185">
        <f t="shared" ca="1" si="166"/>
        <v>79.864553338238579</v>
      </c>
      <c r="V254" s="185">
        <f t="shared" ca="1" si="166"/>
        <v>81.58500030172614</v>
      </c>
      <c r="W254" s="185">
        <f t="shared" ca="1" si="166"/>
        <v>83.474519169594842</v>
      </c>
      <c r="X254" s="185">
        <f t="shared" ca="1" si="166"/>
        <v>85.420400209584429</v>
      </c>
      <c r="Y254" s="185">
        <f t="shared" ca="1" si="166"/>
        <v>87.263276489084234</v>
      </c>
      <c r="Z254" s="185">
        <f t="shared" ca="1" si="166"/>
        <v>90.19348435724244</v>
      </c>
      <c r="AA254" s="185">
        <f t="shared" ca="1" si="167"/>
        <v>92.531964281100031</v>
      </c>
      <c r="AB254" s="185">
        <f t="shared" ca="1" si="167"/>
        <v>94.657939161303673</v>
      </c>
      <c r="AC254" s="185">
        <f t="shared" ca="1" si="167"/>
        <v>96.568905227468377</v>
      </c>
      <c r="AD254" s="185">
        <f t="shared" ca="1" si="167"/>
        <v>98.861161453753198</v>
      </c>
      <c r="AE254" s="185">
        <f t="shared" ca="1" si="167"/>
        <v>101.59376726889009</v>
      </c>
      <c r="AF254" s="185">
        <f t="shared" ca="1" si="167"/>
        <v>104.48352023597853</v>
      </c>
      <c r="AG254" s="185">
        <f t="shared" ca="1" si="167"/>
        <v>108.60506168597085</v>
      </c>
      <c r="AH254" s="185">
        <f t="shared" ca="1" si="167"/>
        <v>112.44911402343691</v>
      </c>
      <c r="AI254" s="185">
        <f t="shared" ca="1" si="167"/>
        <v>115.05926365219607</v>
      </c>
      <c r="AJ254" s="185">
        <f t="shared" ca="1" si="167"/>
        <v>117.57636537308906</v>
      </c>
      <c r="AK254" s="185">
        <f t="shared" ca="1" si="167"/>
        <v>120.28738046443137</v>
      </c>
      <c r="AL254" s="185">
        <f t="shared" ca="1" si="167"/>
        <v>123.20270682463014</v>
      </c>
      <c r="AM254" s="185">
        <f t="shared" ca="1" si="167"/>
        <v>135.49904687493836</v>
      </c>
      <c r="AN254" s="185">
        <f t="shared" ca="1" si="167"/>
        <v>145.21132211763847</v>
      </c>
      <c r="AO254" s="185">
        <f t="shared" ca="1" si="167"/>
        <v>167.65061487858182</v>
      </c>
      <c r="AP254" s="185">
        <f t="shared" ca="1" si="167"/>
        <v>189.65923017158994</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66"/>
        <v>75.742566193741837</v>
      </c>
      <c r="L255" s="185">
        <f t="shared" ca="1" si="166"/>
        <v>77.193858547604464</v>
      </c>
      <c r="M255" s="185">
        <f t="shared" ca="1" si="166"/>
        <v>78.267464426453699</v>
      </c>
      <c r="N255" s="185">
        <f t="shared" ca="1" si="166"/>
        <v>79.076032654651428</v>
      </c>
      <c r="O255" s="185">
        <f t="shared" ca="1" si="166"/>
        <v>79.683397566002753</v>
      </c>
      <c r="P255" s="185">
        <f t="shared" ca="1" si="166"/>
        <v>80.601485484552342</v>
      </c>
      <c r="Q255" s="185">
        <f t="shared" ca="1" si="166"/>
        <v>80.515121385874878</v>
      </c>
      <c r="R255" s="185">
        <f t="shared" ca="1" si="166"/>
        <v>74.686131214945561</v>
      </c>
      <c r="S255" s="185">
        <f t="shared" ca="1" si="166"/>
        <v>76.885350456581079</v>
      </c>
      <c r="T255" s="185">
        <f t="shared" ca="1" si="166"/>
        <v>78.27973267027167</v>
      </c>
      <c r="U255" s="185">
        <f t="shared" ca="1" si="166"/>
        <v>79.864553338238579</v>
      </c>
      <c r="V255" s="185">
        <f t="shared" ca="1" si="166"/>
        <v>81.58500030172614</v>
      </c>
      <c r="W255" s="185">
        <f t="shared" ca="1" si="166"/>
        <v>83.474519169594842</v>
      </c>
      <c r="X255" s="185">
        <f t="shared" ca="1" si="166"/>
        <v>85.420400209584429</v>
      </c>
      <c r="Y255" s="185">
        <f t="shared" ca="1" si="166"/>
        <v>87.263276489084234</v>
      </c>
      <c r="Z255" s="185">
        <f t="shared" ca="1" si="166"/>
        <v>90.19348435724244</v>
      </c>
      <c r="AA255" s="185">
        <f t="shared" ca="1" si="167"/>
        <v>92.531964281100031</v>
      </c>
      <c r="AB255" s="185">
        <f t="shared" ca="1" si="167"/>
        <v>94.657939161303673</v>
      </c>
      <c r="AC255" s="185">
        <f t="shared" ca="1" si="167"/>
        <v>96.568905227468377</v>
      </c>
      <c r="AD255" s="185">
        <f t="shared" ca="1" si="167"/>
        <v>98.861161453753198</v>
      </c>
      <c r="AE255" s="185">
        <f t="shared" ca="1" si="167"/>
        <v>101.59376726889009</v>
      </c>
      <c r="AF255" s="185">
        <f t="shared" ca="1" si="167"/>
        <v>104.48352023597853</v>
      </c>
      <c r="AG255" s="185">
        <f t="shared" ca="1" si="167"/>
        <v>108.60506168597085</v>
      </c>
      <c r="AH255" s="185">
        <f t="shared" ca="1" si="167"/>
        <v>112.44911402343691</v>
      </c>
      <c r="AI255" s="185">
        <f t="shared" ca="1" si="167"/>
        <v>115.05926365219607</v>
      </c>
      <c r="AJ255" s="185">
        <f t="shared" ca="1" si="167"/>
        <v>117.57636537308906</v>
      </c>
      <c r="AK255" s="185">
        <f t="shared" ca="1" si="167"/>
        <v>120.28738046443137</v>
      </c>
      <c r="AL255" s="185">
        <f t="shared" ca="1" si="167"/>
        <v>123.20270682463014</v>
      </c>
      <c r="AM255" s="185">
        <f t="shared" ca="1" si="167"/>
        <v>135.49904687493836</v>
      </c>
      <c r="AN255" s="185">
        <f t="shared" ca="1" si="167"/>
        <v>145.21132211763847</v>
      </c>
      <c r="AO255" s="185">
        <f t="shared" ca="1" si="167"/>
        <v>167.65061487858182</v>
      </c>
      <c r="AP255" s="185">
        <f t="shared" ref="L255:AP262" ca="1" si="172">AP$239/AO$239*AO255</f>
        <v>189.65923017158994</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66"/>
        <v>75.742566193741837</v>
      </c>
      <c r="L256" s="185">
        <f t="shared" ca="1" si="172"/>
        <v>77.193858547604464</v>
      </c>
      <c r="M256" s="185">
        <f t="shared" ca="1" si="172"/>
        <v>78.267464426453699</v>
      </c>
      <c r="N256" s="185">
        <f t="shared" ca="1" si="172"/>
        <v>79.076032654651428</v>
      </c>
      <c r="O256" s="185">
        <f t="shared" ca="1" si="172"/>
        <v>79.683397566002753</v>
      </c>
      <c r="P256" s="185">
        <f t="shared" ca="1" si="172"/>
        <v>80.601485484552342</v>
      </c>
      <c r="Q256" s="185">
        <f t="shared" ca="1" si="172"/>
        <v>80.515121385874878</v>
      </c>
      <c r="R256" s="185">
        <f t="shared" ca="1" si="172"/>
        <v>74.686131214945561</v>
      </c>
      <c r="S256" s="185">
        <f t="shared" ca="1" si="172"/>
        <v>76.885350456581079</v>
      </c>
      <c r="T256" s="185">
        <f t="shared" ca="1" si="172"/>
        <v>78.27973267027167</v>
      </c>
      <c r="U256" s="185">
        <f t="shared" ca="1" si="172"/>
        <v>79.864553338238579</v>
      </c>
      <c r="V256" s="185">
        <f t="shared" ca="1" si="172"/>
        <v>81.58500030172614</v>
      </c>
      <c r="W256" s="185">
        <f t="shared" ca="1" si="172"/>
        <v>83.474519169594842</v>
      </c>
      <c r="X256" s="185">
        <f t="shared" ca="1" si="172"/>
        <v>85.420400209584429</v>
      </c>
      <c r="Y256" s="185">
        <f t="shared" ca="1" si="172"/>
        <v>87.263276489084234</v>
      </c>
      <c r="Z256" s="185">
        <f t="shared" ca="1" si="172"/>
        <v>90.19348435724244</v>
      </c>
      <c r="AA256" s="185">
        <f t="shared" ca="1" si="172"/>
        <v>92.531964281100031</v>
      </c>
      <c r="AB256" s="185">
        <f t="shared" ca="1" si="172"/>
        <v>94.657939161303673</v>
      </c>
      <c r="AC256" s="185">
        <f t="shared" ca="1" si="172"/>
        <v>96.568905227468377</v>
      </c>
      <c r="AD256" s="185">
        <f t="shared" ca="1" si="172"/>
        <v>98.861161453753198</v>
      </c>
      <c r="AE256" s="185">
        <f t="shared" ca="1" si="172"/>
        <v>101.59376726889009</v>
      </c>
      <c r="AF256" s="185">
        <f t="shared" ca="1" si="172"/>
        <v>104.48352023597853</v>
      </c>
      <c r="AG256" s="185">
        <f t="shared" ca="1" si="172"/>
        <v>108.60506168597085</v>
      </c>
      <c r="AH256" s="185">
        <f t="shared" ca="1" si="172"/>
        <v>112.44911402343691</v>
      </c>
      <c r="AI256" s="185">
        <f t="shared" ca="1" si="172"/>
        <v>115.05926365219607</v>
      </c>
      <c r="AJ256" s="185">
        <f t="shared" ca="1" si="172"/>
        <v>117.57636537308906</v>
      </c>
      <c r="AK256" s="185">
        <f t="shared" ca="1" si="172"/>
        <v>120.28738046443137</v>
      </c>
      <c r="AL256" s="185">
        <f t="shared" ca="1" si="172"/>
        <v>123.20270682463014</v>
      </c>
      <c r="AM256" s="185">
        <f t="shared" ca="1" si="172"/>
        <v>135.49904687493836</v>
      </c>
      <c r="AN256" s="185">
        <f t="shared" ca="1" si="172"/>
        <v>145.21132211763847</v>
      </c>
      <c r="AO256" s="185">
        <f t="shared" ca="1" si="172"/>
        <v>167.65061487858182</v>
      </c>
      <c r="AP256" s="185">
        <f t="shared" ca="1" si="172"/>
        <v>189.65923017158994</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66"/>
        <v>75.742566193741837</v>
      </c>
      <c r="L257" s="185">
        <f t="shared" ca="1" si="172"/>
        <v>77.193858547604464</v>
      </c>
      <c r="M257" s="185">
        <f t="shared" ca="1" si="172"/>
        <v>78.267464426453699</v>
      </c>
      <c r="N257" s="185">
        <f t="shared" ca="1" si="172"/>
        <v>79.076032654651428</v>
      </c>
      <c r="O257" s="185">
        <f t="shared" ca="1" si="172"/>
        <v>79.683397566002753</v>
      </c>
      <c r="P257" s="185">
        <f t="shared" ca="1" si="172"/>
        <v>80.601485484552342</v>
      </c>
      <c r="Q257" s="185">
        <f t="shared" ca="1" si="172"/>
        <v>80.515121385874878</v>
      </c>
      <c r="R257" s="185">
        <f t="shared" ca="1" si="172"/>
        <v>74.686131214945561</v>
      </c>
      <c r="S257" s="185">
        <f t="shared" ca="1" si="172"/>
        <v>76.885350456581079</v>
      </c>
      <c r="T257" s="185">
        <f t="shared" ca="1" si="172"/>
        <v>78.27973267027167</v>
      </c>
      <c r="U257" s="185">
        <f t="shared" ca="1" si="172"/>
        <v>79.864553338238579</v>
      </c>
      <c r="V257" s="185">
        <f t="shared" ca="1" si="172"/>
        <v>81.58500030172614</v>
      </c>
      <c r="W257" s="185">
        <f t="shared" ca="1" si="172"/>
        <v>83.474519169594842</v>
      </c>
      <c r="X257" s="185">
        <f t="shared" ca="1" si="172"/>
        <v>85.420400209584429</v>
      </c>
      <c r="Y257" s="185">
        <f t="shared" ca="1" si="172"/>
        <v>87.263276489084234</v>
      </c>
      <c r="Z257" s="185">
        <f t="shared" ca="1" si="172"/>
        <v>90.19348435724244</v>
      </c>
      <c r="AA257" s="185">
        <f t="shared" ca="1" si="172"/>
        <v>92.531964281100031</v>
      </c>
      <c r="AB257" s="185">
        <f t="shared" ca="1" si="172"/>
        <v>94.657939161303673</v>
      </c>
      <c r="AC257" s="185">
        <f t="shared" ca="1" si="172"/>
        <v>96.568905227468377</v>
      </c>
      <c r="AD257" s="185">
        <f t="shared" ca="1" si="172"/>
        <v>98.861161453753198</v>
      </c>
      <c r="AE257" s="185">
        <f t="shared" ca="1" si="172"/>
        <v>101.59376726889009</v>
      </c>
      <c r="AF257" s="185">
        <f t="shared" ca="1" si="172"/>
        <v>104.48352023597853</v>
      </c>
      <c r="AG257" s="185">
        <f t="shared" ca="1" si="172"/>
        <v>108.60506168597085</v>
      </c>
      <c r="AH257" s="185">
        <f t="shared" ca="1" si="172"/>
        <v>112.44911402343691</v>
      </c>
      <c r="AI257" s="185">
        <f t="shared" ca="1" si="172"/>
        <v>115.05926365219607</v>
      </c>
      <c r="AJ257" s="185">
        <f t="shared" ca="1" si="172"/>
        <v>117.57636537308906</v>
      </c>
      <c r="AK257" s="185">
        <f t="shared" ca="1" si="172"/>
        <v>120.28738046443137</v>
      </c>
      <c r="AL257" s="185">
        <f t="shared" ca="1" si="172"/>
        <v>123.20270682463014</v>
      </c>
      <c r="AM257" s="185">
        <f t="shared" ca="1" si="172"/>
        <v>135.49904687493836</v>
      </c>
      <c r="AN257" s="185">
        <f t="shared" ca="1" si="172"/>
        <v>145.21132211763847</v>
      </c>
      <c r="AO257" s="185">
        <f t="shared" ca="1" si="172"/>
        <v>167.65061487858182</v>
      </c>
      <c r="AP257" s="185">
        <f t="shared" ca="1" si="172"/>
        <v>189.65923017158994</v>
      </c>
    </row>
    <row r="258" spans="1:42">
      <c r="A258" s="57" t="str">
        <f>'[4]TS BYDem'!A184</f>
        <v>*</v>
      </c>
      <c r="B258" s="185" t="s">
        <v>288</v>
      </c>
      <c r="C258" s="185" t="s">
        <v>137</v>
      </c>
      <c r="D258" s="186" t="str">
        <f>'[4]TS BYDem'!D184</f>
        <v>IOTS</v>
      </c>
      <c r="E258" s="185" t="s">
        <v>137</v>
      </c>
      <c r="F258" s="185" t="s">
        <v>137</v>
      </c>
      <c r="G258" s="185" t="s">
        <v>137</v>
      </c>
      <c r="H258" s="185" t="s">
        <v>137</v>
      </c>
      <c r="I258" s="185">
        <v>0</v>
      </c>
      <c r="J258" s="185">
        <f>INDEX('[4]TS BYDem'!$J$10:$J$203,MATCH(D258,'[4]TS BYDem'!$D$10:$D$203,0))</f>
        <v>73.690487252999532</v>
      </c>
      <c r="K258" s="185">
        <f t="shared" ca="1" si="166"/>
        <v>75.742566193741837</v>
      </c>
      <c r="L258" s="185">
        <f t="shared" ca="1" si="172"/>
        <v>77.193858547604464</v>
      </c>
      <c r="M258" s="185">
        <f t="shared" ca="1" si="172"/>
        <v>78.267464426453699</v>
      </c>
      <c r="N258" s="185">
        <f t="shared" ca="1" si="172"/>
        <v>79.076032654651428</v>
      </c>
      <c r="O258" s="185">
        <f t="shared" ca="1" si="172"/>
        <v>79.683397566002753</v>
      </c>
      <c r="P258" s="185">
        <f t="shared" ca="1" si="172"/>
        <v>80.601485484552342</v>
      </c>
      <c r="Q258" s="185">
        <f t="shared" ca="1" si="172"/>
        <v>80.515121385874878</v>
      </c>
      <c r="R258" s="185">
        <f t="shared" ca="1" si="172"/>
        <v>74.686131214945561</v>
      </c>
      <c r="S258" s="185">
        <f t="shared" ca="1" si="172"/>
        <v>76.885350456581079</v>
      </c>
      <c r="T258" s="185">
        <f t="shared" ca="1" si="172"/>
        <v>78.27973267027167</v>
      </c>
      <c r="U258" s="185">
        <f t="shared" ca="1" si="172"/>
        <v>79.864553338238579</v>
      </c>
      <c r="V258" s="185">
        <f t="shared" ca="1" si="172"/>
        <v>81.58500030172614</v>
      </c>
      <c r="W258" s="185">
        <f t="shared" ca="1" si="172"/>
        <v>83.474519169594842</v>
      </c>
      <c r="X258" s="185">
        <f t="shared" ca="1" si="172"/>
        <v>85.420400209584429</v>
      </c>
      <c r="Y258" s="185">
        <f t="shared" ca="1" si="172"/>
        <v>87.263276489084234</v>
      </c>
      <c r="Z258" s="185">
        <f t="shared" ca="1" si="172"/>
        <v>90.19348435724244</v>
      </c>
      <c r="AA258" s="185">
        <f t="shared" ca="1" si="172"/>
        <v>92.531964281100031</v>
      </c>
      <c r="AB258" s="185">
        <f t="shared" ca="1" si="172"/>
        <v>94.657939161303673</v>
      </c>
      <c r="AC258" s="185">
        <f t="shared" ca="1" si="172"/>
        <v>96.568905227468377</v>
      </c>
      <c r="AD258" s="185">
        <f t="shared" ca="1" si="172"/>
        <v>98.861161453753198</v>
      </c>
      <c r="AE258" s="185">
        <f t="shared" ca="1" si="172"/>
        <v>101.59376726889009</v>
      </c>
      <c r="AF258" s="185">
        <f t="shared" ca="1" si="172"/>
        <v>104.48352023597853</v>
      </c>
      <c r="AG258" s="185">
        <f t="shared" ca="1" si="172"/>
        <v>108.60506168597085</v>
      </c>
      <c r="AH258" s="185">
        <f t="shared" ca="1" si="172"/>
        <v>112.44911402343691</v>
      </c>
      <c r="AI258" s="185">
        <f t="shared" ca="1" si="172"/>
        <v>115.05926365219607</v>
      </c>
      <c r="AJ258" s="185">
        <f t="shared" ca="1" si="172"/>
        <v>117.57636537308906</v>
      </c>
      <c r="AK258" s="185">
        <f t="shared" ca="1" si="172"/>
        <v>120.28738046443137</v>
      </c>
      <c r="AL258" s="185">
        <f t="shared" ca="1" si="172"/>
        <v>123.20270682463014</v>
      </c>
      <c r="AM258" s="185">
        <f t="shared" ca="1" si="172"/>
        <v>135.49904687493836</v>
      </c>
      <c r="AN258" s="185">
        <f t="shared" ca="1" si="172"/>
        <v>145.21132211763847</v>
      </c>
      <c r="AO258" s="185">
        <f t="shared" ca="1" si="172"/>
        <v>167.65061487858182</v>
      </c>
      <c r="AP258" s="185">
        <f t="shared" ca="1" si="172"/>
        <v>189.65923017158994</v>
      </c>
    </row>
    <row r="259" spans="1:42">
      <c r="A259" s="57" t="str">
        <f>'[4]TS BYDem'!A185</f>
        <v>*</v>
      </c>
      <c r="B259" s="185" t="s">
        <v>288</v>
      </c>
      <c r="C259" s="185" t="s">
        <v>137</v>
      </c>
      <c r="D259" s="186" t="str">
        <f>'[4]TS BYDem'!D185</f>
        <v>IOTS</v>
      </c>
      <c r="E259" s="185" t="s">
        <v>137</v>
      </c>
      <c r="F259" s="185" t="s">
        <v>137</v>
      </c>
      <c r="G259" s="185" t="s">
        <v>137</v>
      </c>
      <c r="H259" s="185" t="s">
        <v>137</v>
      </c>
      <c r="I259" s="185">
        <v>0</v>
      </c>
      <c r="J259" s="185">
        <f>INDEX('[4]TS BYDem'!$J$10:$J$203,MATCH(D259,'[4]TS BYDem'!$D$10:$D$203,0))</f>
        <v>73.690487252999532</v>
      </c>
      <c r="K259" s="185">
        <f t="shared" ca="1" si="166"/>
        <v>75.742566193741837</v>
      </c>
      <c r="L259" s="185">
        <f t="shared" ca="1" si="172"/>
        <v>77.193858547604464</v>
      </c>
      <c r="M259" s="185">
        <f t="shared" ca="1" si="172"/>
        <v>78.267464426453699</v>
      </c>
      <c r="N259" s="185">
        <f t="shared" ca="1" si="172"/>
        <v>79.076032654651428</v>
      </c>
      <c r="O259" s="185">
        <f t="shared" ca="1" si="172"/>
        <v>79.683397566002753</v>
      </c>
      <c r="P259" s="185">
        <f t="shared" ca="1" si="172"/>
        <v>80.601485484552342</v>
      </c>
      <c r="Q259" s="185">
        <f t="shared" ca="1" si="172"/>
        <v>80.515121385874878</v>
      </c>
      <c r="R259" s="185">
        <f t="shared" ca="1" si="172"/>
        <v>74.686131214945561</v>
      </c>
      <c r="S259" s="185">
        <f t="shared" ca="1" si="172"/>
        <v>76.885350456581079</v>
      </c>
      <c r="T259" s="185">
        <f t="shared" ca="1" si="172"/>
        <v>78.27973267027167</v>
      </c>
      <c r="U259" s="185">
        <f t="shared" ca="1" si="172"/>
        <v>79.864553338238579</v>
      </c>
      <c r="V259" s="185">
        <f t="shared" ca="1" si="172"/>
        <v>81.58500030172614</v>
      </c>
      <c r="W259" s="185">
        <f t="shared" ca="1" si="172"/>
        <v>83.474519169594842</v>
      </c>
      <c r="X259" s="185">
        <f t="shared" ca="1" si="172"/>
        <v>85.420400209584429</v>
      </c>
      <c r="Y259" s="185">
        <f t="shared" ca="1" si="172"/>
        <v>87.263276489084234</v>
      </c>
      <c r="Z259" s="185">
        <f t="shared" ca="1" si="172"/>
        <v>90.19348435724244</v>
      </c>
      <c r="AA259" s="185">
        <f t="shared" ca="1" si="172"/>
        <v>92.531964281100031</v>
      </c>
      <c r="AB259" s="185">
        <f t="shared" ca="1" si="172"/>
        <v>94.657939161303673</v>
      </c>
      <c r="AC259" s="185">
        <f t="shared" ca="1" si="172"/>
        <v>96.568905227468377</v>
      </c>
      <c r="AD259" s="185">
        <f t="shared" ca="1" si="172"/>
        <v>98.861161453753198</v>
      </c>
      <c r="AE259" s="185">
        <f t="shared" ca="1" si="172"/>
        <v>101.59376726889009</v>
      </c>
      <c r="AF259" s="185">
        <f t="shared" ca="1" si="172"/>
        <v>104.48352023597853</v>
      </c>
      <c r="AG259" s="185">
        <f t="shared" ca="1" si="172"/>
        <v>108.60506168597085</v>
      </c>
      <c r="AH259" s="185">
        <f t="shared" ca="1" si="172"/>
        <v>112.44911402343691</v>
      </c>
      <c r="AI259" s="185">
        <f t="shared" ca="1" si="172"/>
        <v>115.05926365219607</v>
      </c>
      <c r="AJ259" s="185">
        <f t="shared" ca="1" si="172"/>
        <v>117.57636537308906</v>
      </c>
      <c r="AK259" s="185">
        <f t="shared" ca="1" si="172"/>
        <v>120.28738046443137</v>
      </c>
      <c r="AL259" s="185">
        <f t="shared" ca="1" si="172"/>
        <v>123.20270682463014</v>
      </c>
      <c r="AM259" s="185">
        <f t="shared" ca="1" si="172"/>
        <v>135.49904687493836</v>
      </c>
      <c r="AN259" s="185">
        <f t="shared" ca="1" si="172"/>
        <v>145.21132211763847</v>
      </c>
      <c r="AO259" s="185">
        <f t="shared" ca="1" si="172"/>
        <v>167.65061487858182</v>
      </c>
      <c r="AP259" s="185">
        <f t="shared" ca="1" si="172"/>
        <v>189.65923017158994</v>
      </c>
    </row>
    <row r="260" spans="1:42">
      <c r="A260" s="57" t="str">
        <f>'[4]TS BYDem'!A186</f>
        <v>*</v>
      </c>
      <c r="B260" s="185" t="s">
        <v>288</v>
      </c>
      <c r="C260" s="185" t="s">
        <v>137</v>
      </c>
      <c r="D260" s="186" t="str">
        <f>'[4]TS BYDem'!D186</f>
        <v>IOTS</v>
      </c>
      <c r="E260" s="185" t="s">
        <v>137</v>
      </c>
      <c r="F260" s="185" t="s">
        <v>137</v>
      </c>
      <c r="G260" s="185" t="s">
        <v>137</v>
      </c>
      <c r="H260" s="185" t="s">
        <v>137</v>
      </c>
      <c r="I260" s="185">
        <v>0</v>
      </c>
      <c r="J260" s="185">
        <f>INDEX('[4]TS BYDem'!$J$10:$J$203,MATCH(D260,'[4]TS BYDem'!$D$10:$D$203,0))</f>
        <v>73.690487252999532</v>
      </c>
      <c r="K260" s="185">
        <f t="shared" ca="1" si="166"/>
        <v>75.742566193741837</v>
      </c>
      <c r="L260" s="185">
        <f t="shared" ca="1" si="172"/>
        <v>77.193858547604464</v>
      </c>
      <c r="M260" s="185">
        <f t="shared" ca="1" si="172"/>
        <v>78.267464426453699</v>
      </c>
      <c r="N260" s="185">
        <f t="shared" ca="1" si="172"/>
        <v>79.076032654651428</v>
      </c>
      <c r="O260" s="185">
        <f t="shared" ca="1" si="172"/>
        <v>79.683397566002753</v>
      </c>
      <c r="P260" s="185">
        <f t="shared" ca="1" si="172"/>
        <v>80.601485484552342</v>
      </c>
      <c r="Q260" s="185">
        <f t="shared" ca="1" si="172"/>
        <v>80.515121385874878</v>
      </c>
      <c r="R260" s="185">
        <f t="shared" ca="1" si="172"/>
        <v>74.686131214945561</v>
      </c>
      <c r="S260" s="185">
        <f t="shared" ca="1" si="172"/>
        <v>76.885350456581079</v>
      </c>
      <c r="T260" s="185">
        <f t="shared" ca="1" si="172"/>
        <v>78.27973267027167</v>
      </c>
      <c r="U260" s="185">
        <f t="shared" ca="1" si="172"/>
        <v>79.864553338238579</v>
      </c>
      <c r="V260" s="185">
        <f t="shared" ca="1" si="172"/>
        <v>81.58500030172614</v>
      </c>
      <c r="W260" s="185">
        <f t="shared" ca="1" si="172"/>
        <v>83.474519169594842</v>
      </c>
      <c r="X260" s="185">
        <f t="shared" ca="1" si="172"/>
        <v>85.420400209584429</v>
      </c>
      <c r="Y260" s="185">
        <f t="shared" ca="1" si="172"/>
        <v>87.263276489084234</v>
      </c>
      <c r="Z260" s="185">
        <f t="shared" ca="1" si="172"/>
        <v>90.19348435724244</v>
      </c>
      <c r="AA260" s="185">
        <f t="shared" ca="1" si="172"/>
        <v>92.531964281100031</v>
      </c>
      <c r="AB260" s="185">
        <f t="shared" ca="1" si="172"/>
        <v>94.657939161303673</v>
      </c>
      <c r="AC260" s="185">
        <f t="shared" ca="1" si="172"/>
        <v>96.568905227468377</v>
      </c>
      <c r="AD260" s="185">
        <f t="shared" ca="1" si="172"/>
        <v>98.861161453753198</v>
      </c>
      <c r="AE260" s="185">
        <f t="shared" ca="1" si="172"/>
        <v>101.59376726889009</v>
      </c>
      <c r="AF260" s="185">
        <f t="shared" ca="1" si="172"/>
        <v>104.48352023597853</v>
      </c>
      <c r="AG260" s="185">
        <f t="shared" ca="1" si="172"/>
        <v>108.60506168597085</v>
      </c>
      <c r="AH260" s="185">
        <f t="shared" ca="1" si="172"/>
        <v>112.44911402343691</v>
      </c>
      <c r="AI260" s="185">
        <f t="shared" ca="1" si="172"/>
        <v>115.05926365219607</v>
      </c>
      <c r="AJ260" s="185">
        <f t="shared" ca="1" si="172"/>
        <v>117.57636537308906</v>
      </c>
      <c r="AK260" s="185">
        <f t="shared" ca="1" si="172"/>
        <v>120.28738046443137</v>
      </c>
      <c r="AL260" s="185">
        <f t="shared" ca="1" si="172"/>
        <v>123.20270682463014</v>
      </c>
      <c r="AM260" s="185">
        <f t="shared" ca="1" si="172"/>
        <v>135.49904687493836</v>
      </c>
      <c r="AN260" s="185">
        <f t="shared" ca="1" si="172"/>
        <v>145.21132211763847</v>
      </c>
      <c r="AO260" s="185">
        <f t="shared" ca="1" si="172"/>
        <v>167.65061487858182</v>
      </c>
      <c r="AP260" s="185">
        <f t="shared" ca="1" si="172"/>
        <v>189.65923017158994</v>
      </c>
    </row>
    <row r="261" spans="1:42">
      <c r="A261" s="57" t="str">
        <f>'[4]TS BYDem'!A187</f>
        <v>*</v>
      </c>
      <c r="B261" s="185" t="s">
        <v>288</v>
      </c>
      <c r="C261" s="185" t="s">
        <v>137</v>
      </c>
      <c r="D261" s="186" t="str">
        <f>'[4]TS BYDem'!D187</f>
        <v>IOTS</v>
      </c>
      <c r="E261" s="185" t="s">
        <v>137</v>
      </c>
      <c r="F261" s="185" t="s">
        <v>137</v>
      </c>
      <c r="G261" s="185" t="s">
        <v>137</v>
      </c>
      <c r="H261" s="185" t="s">
        <v>137</v>
      </c>
      <c r="I261" s="185">
        <v>0</v>
      </c>
      <c r="J261" s="185">
        <f>INDEX('[4]TS BYDem'!$J$10:$J$203,MATCH(D261,'[4]TS BYDem'!$D$10:$D$203,0))</f>
        <v>73.690487252999532</v>
      </c>
      <c r="K261" s="185">
        <f t="shared" ca="1" si="166"/>
        <v>75.742566193741837</v>
      </c>
      <c r="L261" s="185">
        <f t="shared" ca="1" si="172"/>
        <v>77.193858547604464</v>
      </c>
      <c r="M261" s="185">
        <f t="shared" ca="1" si="172"/>
        <v>78.267464426453699</v>
      </c>
      <c r="N261" s="185">
        <f t="shared" ca="1" si="172"/>
        <v>79.076032654651428</v>
      </c>
      <c r="O261" s="185">
        <f t="shared" ca="1" si="172"/>
        <v>79.683397566002753</v>
      </c>
      <c r="P261" s="185">
        <f t="shared" ca="1" si="172"/>
        <v>80.601485484552342</v>
      </c>
      <c r="Q261" s="185">
        <f t="shared" ca="1" si="172"/>
        <v>80.515121385874878</v>
      </c>
      <c r="R261" s="185">
        <f t="shared" ca="1" si="172"/>
        <v>74.686131214945561</v>
      </c>
      <c r="S261" s="185">
        <f t="shared" ca="1" si="172"/>
        <v>76.885350456581079</v>
      </c>
      <c r="T261" s="185">
        <f t="shared" ca="1" si="172"/>
        <v>78.27973267027167</v>
      </c>
      <c r="U261" s="185">
        <f t="shared" ca="1" si="172"/>
        <v>79.864553338238579</v>
      </c>
      <c r="V261" s="185">
        <f t="shared" ca="1" si="172"/>
        <v>81.58500030172614</v>
      </c>
      <c r="W261" s="185">
        <f t="shared" ca="1" si="172"/>
        <v>83.474519169594842</v>
      </c>
      <c r="X261" s="185">
        <f t="shared" ca="1" si="172"/>
        <v>85.420400209584429</v>
      </c>
      <c r="Y261" s="185">
        <f t="shared" ca="1" si="172"/>
        <v>87.263276489084234</v>
      </c>
      <c r="Z261" s="185">
        <f t="shared" ca="1" si="172"/>
        <v>90.19348435724244</v>
      </c>
      <c r="AA261" s="185">
        <f t="shared" ca="1" si="172"/>
        <v>92.531964281100031</v>
      </c>
      <c r="AB261" s="185">
        <f t="shared" ca="1" si="172"/>
        <v>94.657939161303673</v>
      </c>
      <c r="AC261" s="185">
        <f t="shared" ca="1" si="172"/>
        <v>96.568905227468377</v>
      </c>
      <c r="AD261" s="185">
        <f t="shared" ca="1" si="172"/>
        <v>98.861161453753198</v>
      </c>
      <c r="AE261" s="185">
        <f t="shared" ca="1" si="172"/>
        <v>101.59376726889009</v>
      </c>
      <c r="AF261" s="185">
        <f t="shared" ca="1" si="172"/>
        <v>104.48352023597853</v>
      </c>
      <c r="AG261" s="185">
        <f t="shared" ca="1" si="172"/>
        <v>108.60506168597085</v>
      </c>
      <c r="AH261" s="185">
        <f t="shared" ca="1" si="172"/>
        <v>112.44911402343691</v>
      </c>
      <c r="AI261" s="185">
        <f t="shared" ca="1" si="172"/>
        <v>115.05926365219607</v>
      </c>
      <c r="AJ261" s="185">
        <f t="shared" ca="1" si="172"/>
        <v>117.57636537308906</v>
      </c>
      <c r="AK261" s="185">
        <f t="shared" ca="1" si="172"/>
        <v>120.28738046443137</v>
      </c>
      <c r="AL261" s="185">
        <f t="shared" ca="1" si="172"/>
        <v>123.20270682463014</v>
      </c>
      <c r="AM261" s="185">
        <f t="shared" ca="1" si="172"/>
        <v>135.49904687493836</v>
      </c>
      <c r="AN261" s="185">
        <f t="shared" ca="1" si="172"/>
        <v>145.21132211763847</v>
      </c>
      <c r="AO261" s="185">
        <f t="shared" ca="1" si="172"/>
        <v>167.65061487858182</v>
      </c>
      <c r="AP261" s="185">
        <f t="shared" ca="1" si="172"/>
        <v>189.65923017158994</v>
      </c>
    </row>
    <row r="262" spans="1:42">
      <c r="A262" s="57" t="str">
        <f>'[4]TS BYDem'!A188</f>
        <v/>
      </c>
      <c r="B262" s="185" t="s">
        <v>288</v>
      </c>
      <c r="C262" s="185" t="s">
        <v>137</v>
      </c>
      <c r="D262" s="186" t="str">
        <f>'[4]TS BYDem'!D188</f>
        <v>IOTR</v>
      </c>
      <c r="E262" s="185" t="s">
        <v>137</v>
      </c>
      <c r="F262" s="185" t="s">
        <v>137</v>
      </c>
      <c r="G262" s="185" t="s">
        <v>137</v>
      </c>
      <c r="H262" s="185" t="s">
        <v>137</v>
      </c>
      <c r="I262" s="185">
        <v>0</v>
      </c>
      <c r="J262" s="185">
        <f>INDEX('[4]TS BYDem'!$J$10:$J$203,MATCH(D262,'[4]TS BYDem'!$D$10:$D$203,0))</f>
        <v>9.4685659246785185</v>
      </c>
      <c r="K262" s="185">
        <f t="shared" ca="1" si="166"/>
        <v>9.7322396423777064</v>
      </c>
      <c r="L262" s="185">
        <f t="shared" ca="1" si="172"/>
        <v>9.9187176782923192</v>
      </c>
      <c r="M262" s="192">
        <f t="shared" ref="M262" si="173">O262</f>
        <v>4.2</v>
      </c>
      <c r="N262" s="192">
        <f t="shared" ref="N262" si="174">O262</f>
        <v>4.2</v>
      </c>
      <c r="O262" s="192">
        <f>INDEX('[4]TS BYDem'!$O$10:$O$203,MATCH(D262,'[4]TS BYDem'!$D$10:$D$203,0))</f>
        <v>4.2</v>
      </c>
      <c r="P262" s="185">
        <f t="shared" ca="1" si="172"/>
        <v>4.2483911250736304</v>
      </c>
      <c r="Q262" s="185">
        <f t="shared" ca="1" si="172"/>
        <v>4.2438389946986064</v>
      </c>
      <c r="R262" s="185">
        <f t="shared" ca="1" si="172"/>
        <v>3.9366011074382827</v>
      </c>
      <c r="S262" s="185">
        <f t="shared" ca="1" si="172"/>
        <v>4.05251886567918</v>
      </c>
      <c r="T262" s="185">
        <f t="shared" ca="1" si="172"/>
        <v>4.1260147942714509</v>
      </c>
      <c r="U262" s="185">
        <f t="shared" ca="1" si="172"/>
        <v>4.2095484663886262</v>
      </c>
      <c r="V262" s="185">
        <f t="shared" ca="1" si="172"/>
        <v>4.3002308101059921</v>
      </c>
      <c r="W262" s="185">
        <f t="shared" ca="1" si="172"/>
        <v>4.3998246965046626</v>
      </c>
      <c r="X262" s="185">
        <f t="shared" ca="1" si="172"/>
        <v>4.5023893538561097</v>
      </c>
      <c r="Y262" s="185">
        <f t="shared" ca="1" si="172"/>
        <v>4.5995247749140278</v>
      </c>
      <c r="Z262" s="185">
        <f t="shared" ca="1" si="172"/>
        <v>4.7539719172572052</v>
      </c>
      <c r="AA262" s="185">
        <f t="shared" ca="1" si="172"/>
        <v>4.8772299105181798</v>
      </c>
      <c r="AB262" s="185">
        <f t="shared" ca="1" si="172"/>
        <v>4.9892870613124742</v>
      </c>
      <c r="AC262" s="185">
        <f t="shared" ca="1" si="172"/>
        <v>5.0900113994187119</v>
      </c>
      <c r="AD262" s="185">
        <f t="shared" ca="1" si="172"/>
        <v>5.2108330064846218</v>
      </c>
      <c r="AE262" s="185">
        <f t="shared" ca="1" si="172"/>
        <v>5.354864822071657</v>
      </c>
      <c r="AF262" s="185">
        <f t="shared" ca="1" si="172"/>
        <v>5.5071796433833136</v>
      </c>
      <c r="AG262" s="185">
        <f t="shared" ca="1" si="172"/>
        <v>5.7244203060399137</v>
      </c>
      <c r="AH262" s="185">
        <f t="shared" ca="1" si="172"/>
        <v>5.9270349072055364</v>
      </c>
      <c r="AI262" s="185">
        <f t="shared" ca="1" si="172"/>
        <v>6.0646122291527833</v>
      </c>
      <c r="AJ262" s="185">
        <f t="shared" ca="1" si="172"/>
        <v>6.1972851265275946</v>
      </c>
      <c r="AK262" s="185">
        <f t="shared" ca="1" si="172"/>
        <v>6.3401789253795613</v>
      </c>
      <c r="AL262" s="185">
        <f t="shared" ca="1" si="172"/>
        <v>6.4938416843337423</v>
      </c>
      <c r="AM262" s="185">
        <f t="shared" ca="1" si="172"/>
        <v>7.1419645027479124</v>
      </c>
      <c r="AN262" s="185">
        <f t="shared" ca="1" si="172"/>
        <v>7.6538848935112744</v>
      </c>
      <c r="AO262" s="185">
        <f t="shared" ca="1" si="172"/>
        <v>8.8366285072972914</v>
      </c>
      <c r="AP262" s="185">
        <f t="shared" ca="1" si="172"/>
        <v>9.9966717164748129</v>
      </c>
    </row>
    <row r="263" spans="1:42">
      <c r="A263" s="57" t="str">
        <f>'[4]TS BYDem'!A189</f>
        <v>*</v>
      </c>
      <c r="B263" s="185" t="s">
        <v>288</v>
      </c>
      <c r="C263" s="185" t="s">
        <v>137</v>
      </c>
      <c r="D263" s="186">
        <f>'[4]TS BYDem'!D189</f>
        <v>0</v>
      </c>
      <c r="E263" s="185" t="s">
        <v>137</v>
      </c>
      <c r="F263" s="185" t="s">
        <v>137</v>
      </c>
      <c r="G263" s="185" t="s">
        <v>137</v>
      </c>
      <c r="H263" s="185" t="s">
        <v>137</v>
      </c>
      <c r="I263" s="185">
        <v>0</v>
      </c>
      <c r="J263" s="185"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3" t="str">
        <f>[12]ITEMS_Comm!B27</f>
        <v>E</v>
      </c>
      <c r="C9" s="55" t="str">
        <f>[12]ITEMS_Comm!C27</f>
        <v>RLEL</v>
      </c>
      <c r="D9" s="55" t="str">
        <f>[12]ITEMS_Comm!D27</f>
        <v>Residential - Lighting - Low Income Electrified</v>
      </c>
      <c r="E9" s="313" t="str">
        <f>[12]ITEMS_Comm!E27</f>
        <v>PJ</v>
      </c>
      <c r="F9" s="313" t="str">
        <f>[12]ITEMS_Comm!F27</f>
        <v>COM,DEM,DAYNITE,RES</v>
      </c>
    </row>
    <row r="10" spans="1:8">
      <c r="A10" s="55" t="str">
        <f>[12]ITEMS_Comm!A28</f>
        <v/>
      </c>
      <c r="B10" s="313" t="str">
        <f>[12]ITEMS_Comm!B28</f>
        <v>E</v>
      </c>
      <c r="C10" s="55" t="str">
        <f>[12]ITEMS_Comm!C28</f>
        <v>RLNL</v>
      </c>
      <c r="D10" s="55" t="str">
        <f>[12]ITEMS_Comm!D28</f>
        <v>Residential - Lighting - Low Income Electrified paraffin</v>
      </c>
      <c r="E10" s="313" t="str">
        <f>[12]ITEMS_Comm!E28</f>
        <v>PJ</v>
      </c>
      <c r="F10" s="313" t="str">
        <f>[12]ITEMS_Comm!F28</f>
        <v>COM,DEM,DAYNITE,RES</v>
      </c>
    </row>
    <row r="11" spans="1:8">
      <c r="A11" s="55" t="str">
        <f>[12]ITEMS_Comm!A29</f>
        <v/>
      </c>
      <c r="B11" s="313" t="str">
        <f>[12]ITEMS_Comm!B29</f>
        <v>E</v>
      </c>
      <c r="C11" s="55" t="str">
        <f>[12]ITEMS_Comm!C29</f>
        <v>RLEK</v>
      </c>
      <c r="D11" s="55" t="str">
        <f>[12]ITEMS_Comm!D29</f>
        <v>Residential - Cooking - Low Income Electrified</v>
      </c>
      <c r="E11" s="313" t="str">
        <f>[12]ITEMS_Comm!E29</f>
        <v>PJ</v>
      </c>
      <c r="F11" s="313" t="str">
        <f>[12]ITEMS_Comm!F29</f>
        <v>COM,DEM,DAYNITE,RES</v>
      </c>
    </row>
    <row r="12" spans="1:8">
      <c r="A12" s="55" t="str">
        <f>[12]ITEMS_Comm!A30</f>
        <v/>
      </c>
      <c r="B12" s="313" t="str">
        <f>[12]ITEMS_Comm!B30</f>
        <v>E</v>
      </c>
      <c r="C12" s="55" t="str">
        <f>[12]ITEMS_Comm!C30</f>
        <v>RLEH</v>
      </c>
      <c r="D12" s="55" t="str">
        <f>[12]ITEMS_Comm!D30</f>
        <v>Residential - Space Heating - Low Income Electrified</v>
      </c>
      <c r="E12" s="313" t="str">
        <f>[12]ITEMS_Comm!E30</f>
        <v>PJ</v>
      </c>
      <c r="F12" s="313" t="str">
        <f>[12]ITEMS_Comm!F30</f>
        <v>COM,DEM,DAYNITE,RES</v>
      </c>
    </row>
    <row r="13" spans="1:8">
      <c r="A13" s="55" t="str">
        <f>[12]ITEMS_Comm!A31</f>
        <v/>
      </c>
      <c r="B13" s="313" t="str">
        <f>[12]ITEMS_Comm!B31</f>
        <v>E</v>
      </c>
      <c r="C13" s="55" t="str">
        <f>[12]ITEMS_Comm!C31</f>
        <v>RLEWG</v>
      </c>
      <c r="D13" s="55" t="str">
        <f>[12]ITEMS_Comm!D31</f>
        <v>Residential - Water Heating Geyser - Low Income Electrified</v>
      </c>
      <c r="E13" s="313" t="str">
        <f>[12]ITEMS_Comm!E31</f>
        <v>PJ</v>
      </c>
      <c r="F13" s="313" t="str">
        <f>[12]ITEMS_Comm!F31</f>
        <v>COM,DEM,DAYNITE,RES</v>
      </c>
    </row>
    <row r="14" spans="1:8">
      <c r="A14" s="55" t="str">
        <f>[12]ITEMS_Comm!A32</f>
        <v/>
      </c>
      <c r="B14" s="313" t="str">
        <f>[12]ITEMS_Comm!B32</f>
        <v>E</v>
      </c>
      <c r="C14" s="55" t="str">
        <f>[12]ITEMS_Comm!C32</f>
        <v>RLEW</v>
      </c>
      <c r="D14" s="55" t="str">
        <f>[12]ITEMS_Comm!D32</f>
        <v>Residential - Water Heating - Low Income Electrified</v>
      </c>
      <c r="E14" s="313" t="str">
        <f>[12]ITEMS_Comm!E32</f>
        <v>PJ</v>
      </c>
      <c r="F14" s="313" t="str">
        <f>[12]ITEMS_Comm!F32</f>
        <v>COM,DEM,DAYNITE,RES</v>
      </c>
    </row>
    <row r="15" spans="1:8">
      <c r="A15" s="55" t="str">
        <f>[12]ITEMS_Comm!A33</f>
        <v/>
      </c>
      <c r="B15" s="313" t="str">
        <f>[12]ITEMS_Comm!B33</f>
        <v>E</v>
      </c>
      <c r="C15" s="55" t="str">
        <f>[12]ITEMS_Comm!C33</f>
        <v>RLER</v>
      </c>
      <c r="D15" s="55" t="str">
        <f>[12]ITEMS_Comm!D33</f>
        <v>Residential - Refrigeration - Low Income Electrified</v>
      </c>
      <c r="E15" s="313" t="str">
        <f>[12]ITEMS_Comm!E33</f>
        <v>PJ</v>
      </c>
      <c r="F15" s="313" t="str">
        <f>[12]ITEMS_Comm!F33</f>
        <v>COM,DEM,DAYNITE,RES</v>
      </c>
    </row>
    <row r="16" spans="1:8">
      <c r="A16" s="55" t="str">
        <f>[12]ITEMS_Comm!A34</f>
        <v/>
      </c>
      <c r="B16" s="313" t="str">
        <f>[12]ITEMS_Comm!B34</f>
        <v>E</v>
      </c>
      <c r="C16" s="55" t="str">
        <f>[12]ITEMS_Comm!C34</f>
        <v>RLEO</v>
      </c>
      <c r="D16" s="55" t="str">
        <f>[12]ITEMS_Comm!D34</f>
        <v>Residential - Other - Low Income Electrified</v>
      </c>
      <c r="E16" s="313" t="str">
        <f>[12]ITEMS_Comm!E34</f>
        <v>PJ</v>
      </c>
      <c r="F16" s="313" t="str">
        <f>[12]ITEMS_Comm!F34</f>
        <v>COM,DEM,DAYNITE,RES</v>
      </c>
    </row>
    <row r="17" spans="1:6">
      <c r="A17" s="55" t="str">
        <f>[12]ITEMS_Comm!A35</f>
        <v>*</v>
      </c>
      <c r="B17" s="313" t="str">
        <f>[12]ITEMS_Comm!B35</f>
        <v>E</v>
      </c>
      <c r="C17" s="55">
        <f>[12]ITEMS_Comm!C35</f>
        <v>0</v>
      </c>
      <c r="D17" s="55" t="str">
        <f>[12]ITEMS_Comm!D35</f>
        <v/>
      </c>
      <c r="E17" s="313" t="str">
        <f>[12]ITEMS_Comm!E35</f>
        <v/>
      </c>
      <c r="F17" s="313" t="str">
        <f>[12]ITEMS_Comm!F35</f>
        <v/>
      </c>
    </row>
    <row r="18" spans="1:6">
      <c r="A18" s="55" t="str">
        <f>[12]ITEMS_Comm!A36</f>
        <v>*</v>
      </c>
      <c r="B18" s="313" t="str">
        <f>[12]ITEMS_Comm!B36</f>
        <v>E</v>
      </c>
      <c r="C18" s="55">
        <f>[12]ITEMS_Comm!C36</f>
        <v>0</v>
      </c>
      <c r="D18" s="55" t="str">
        <f>[12]ITEMS_Comm!D36</f>
        <v/>
      </c>
      <c r="E18" s="313" t="str">
        <f>[12]ITEMS_Comm!E36</f>
        <v/>
      </c>
      <c r="F18" s="313" t="str">
        <f>[12]ITEMS_Comm!F36</f>
        <v/>
      </c>
    </row>
    <row r="19" spans="1:6">
      <c r="A19" s="55" t="str">
        <f>[12]ITEMS_Comm!A37</f>
        <v>*</v>
      </c>
      <c r="B19" s="313" t="str">
        <f>[12]ITEMS_Comm!B37</f>
        <v>E</v>
      </c>
      <c r="C19" s="55">
        <f>[12]ITEMS_Comm!C37</f>
        <v>0</v>
      </c>
      <c r="D19" s="55" t="str">
        <f>[12]ITEMS_Comm!D37</f>
        <v/>
      </c>
      <c r="E19" s="313" t="str">
        <f>[12]ITEMS_Comm!E37</f>
        <v/>
      </c>
      <c r="F19" s="313" t="str">
        <f>[12]ITEMS_Comm!F37</f>
        <v/>
      </c>
    </row>
    <row r="20" spans="1:6">
      <c r="A20" s="55" t="str">
        <f>[12]ITEMS_Comm!A38</f>
        <v/>
      </c>
      <c r="B20" s="313" t="str">
        <f>[12]ITEMS_Comm!B38</f>
        <v>E</v>
      </c>
      <c r="C20" s="55" t="str">
        <f>[12]ITEMS_Comm!C38</f>
        <v>RMEL</v>
      </c>
      <c r="D20" s="55" t="str">
        <f>[12]ITEMS_Comm!D38</f>
        <v>Residential - Lighting - Middle Income Electrified</v>
      </c>
      <c r="E20" s="313" t="str">
        <f>[12]ITEMS_Comm!E38</f>
        <v>PJ</v>
      </c>
      <c r="F20" s="313" t="str">
        <f>[12]ITEMS_Comm!F38</f>
        <v>COM,DEM,DAYNITE,RES</v>
      </c>
    </row>
    <row r="21" spans="1:6">
      <c r="A21" s="55" t="str">
        <f>[12]ITEMS_Comm!A39</f>
        <v/>
      </c>
      <c r="B21" s="313" t="str">
        <f>[12]ITEMS_Comm!B39</f>
        <v>E</v>
      </c>
      <c r="C21" s="55" t="str">
        <f>[12]ITEMS_Comm!C39</f>
        <v>RMNL</v>
      </c>
      <c r="D21" s="55" t="str">
        <f>[12]ITEMS_Comm!D39</f>
        <v>Residential - Lighting - Middle Income Electrified paraffin</v>
      </c>
      <c r="E21" s="313" t="str">
        <f>[12]ITEMS_Comm!E39</f>
        <v>PJ</v>
      </c>
      <c r="F21" s="313" t="str">
        <f>[12]ITEMS_Comm!F39</f>
        <v>COM,DEM,DAYNITE,RES</v>
      </c>
    </row>
    <row r="22" spans="1:6">
      <c r="A22" s="55" t="str">
        <f>[12]ITEMS_Comm!A40</f>
        <v/>
      </c>
      <c r="B22" s="313" t="str">
        <f>[12]ITEMS_Comm!B40</f>
        <v>E</v>
      </c>
      <c r="C22" s="55" t="str">
        <f>[12]ITEMS_Comm!C40</f>
        <v>RMEK</v>
      </c>
      <c r="D22" s="55" t="str">
        <f>[12]ITEMS_Comm!D40</f>
        <v>Residential - Cooking - Middle Income Electrified</v>
      </c>
      <c r="E22" s="313" t="str">
        <f>[12]ITEMS_Comm!E40</f>
        <v>PJ</v>
      </c>
      <c r="F22" s="313" t="str">
        <f>[12]ITEMS_Comm!F40</f>
        <v>COM,DEM,DAYNITE,RES</v>
      </c>
    </row>
    <row r="23" spans="1:6">
      <c r="A23" s="55" t="str">
        <f>[12]ITEMS_Comm!A41</f>
        <v/>
      </c>
      <c r="B23" s="313" t="str">
        <f>[12]ITEMS_Comm!B41</f>
        <v>E</v>
      </c>
      <c r="C23" s="55" t="str">
        <f>[12]ITEMS_Comm!C41</f>
        <v>RMEH</v>
      </c>
      <c r="D23" s="55" t="str">
        <f>[12]ITEMS_Comm!D41</f>
        <v>Residential - Space Heating - Middle Income Electrified</v>
      </c>
      <c r="E23" s="313" t="str">
        <f>[12]ITEMS_Comm!E41</f>
        <v>PJ</v>
      </c>
      <c r="F23" s="313" t="str">
        <f>[12]ITEMS_Comm!F41</f>
        <v>COM,DEM,DAYNITE,RES</v>
      </c>
    </row>
    <row r="24" spans="1:6">
      <c r="A24" s="55" t="str">
        <f>[12]ITEMS_Comm!A42</f>
        <v/>
      </c>
      <c r="B24" s="313" t="str">
        <f>[12]ITEMS_Comm!B42</f>
        <v>E</v>
      </c>
      <c r="C24" s="55" t="str">
        <f>[12]ITEMS_Comm!C42</f>
        <v>RMEWG</v>
      </c>
      <c r="D24" s="55" t="str">
        <f>[12]ITEMS_Comm!D42</f>
        <v>Residential - Water Heating Geyser - Middle Income Electrified</v>
      </c>
      <c r="E24" s="313" t="str">
        <f>[12]ITEMS_Comm!E42</f>
        <v>PJ</v>
      </c>
      <c r="F24" s="313" t="str">
        <f>[12]ITEMS_Comm!F42</f>
        <v>COM,DEM,DAYNITE,RES</v>
      </c>
    </row>
    <row r="25" spans="1:6">
      <c r="A25" s="55" t="str">
        <f>[12]ITEMS_Comm!A43</f>
        <v/>
      </c>
      <c r="B25" s="313" t="str">
        <f>[12]ITEMS_Comm!B43</f>
        <v>E</v>
      </c>
      <c r="C25" s="55" t="str">
        <f>[12]ITEMS_Comm!C43</f>
        <v>RMEW</v>
      </c>
      <c r="D25" s="55">
        <f>[12]ITEMS_Comm!D43</f>
        <v>0</v>
      </c>
      <c r="E25" s="313" t="str">
        <f>[12]ITEMS_Comm!E43</f>
        <v>PJ</v>
      </c>
      <c r="F25" s="313" t="str">
        <f>[12]ITEMS_Comm!F43</f>
        <v>COM,DEM,DAYNITE,RES</v>
      </c>
    </row>
    <row r="26" spans="1:6">
      <c r="A26" s="55" t="str">
        <f>[12]ITEMS_Comm!A44</f>
        <v/>
      </c>
      <c r="B26" s="313" t="str">
        <f>[12]ITEMS_Comm!B44</f>
        <v>E</v>
      </c>
      <c r="C26" s="55" t="str">
        <f>[12]ITEMS_Comm!C44</f>
        <v>RMER</v>
      </c>
      <c r="D26" s="55" t="str">
        <f>[12]ITEMS_Comm!D44</f>
        <v>Residential - Refrigeration - Middle Income Electrified</v>
      </c>
      <c r="E26" s="313" t="str">
        <f>[12]ITEMS_Comm!E44</f>
        <v>PJ</v>
      </c>
      <c r="F26" s="313" t="str">
        <f>[12]ITEMS_Comm!F44</f>
        <v>COM,DEM,DAYNITE,RES</v>
      </c>
    </row>
    <row r="27" spans="1:6">
      <c r="A27" s="55" t="str">
        <f>[12]ITEMS_Comm!A45</f>
        <v/>
      </c>
      <c r="B27" s="313" t="str">
        <f>[12]ITEMS_Comm!B45</f>
        <v>E</v>
      </c>
      <c r="C27" s="55" t="str">
        <f>[12]ITEMS_Comm!C45</f>
        <v>RMEO</v>
      </c>
      <c r="D27" s="55" t="str">
        <f>[12]ITEMS_Comm!D45</f>
        <v>Residential - Other - Middle Income Electrified</v>
      </c>
      <c r="E27" s="313" t="str">
        <f>[12]ITEMS_Comm!E45</f>
        <v>PJ</v>
      </c>
      <c r="F27" s="313" t="str">
        <f>[12]ITEMS_Comm!F45</f>
        <v>COM,DEM,DAYNITE,RES</v>
      </c>
    </row>
    <row r="28" spans="1:6">
      <c r="A28" s="55" t="str">
        <f>[12]ITEMS_Comm!A46</f>
        <v>*</v>
      </c>
      <c r="B28" s="313" t="str">
        <f>[12]ITEMS_Comm!B46</f>
        <v>E</v>
      </c>
      <c r="C28" s="55">
        <f>[12]ITEMS_Comm!C46</f>
        <v>0</v>
      </c>
      <c r="D28" s="55" t="str">
        <f>[12]ITEMS_Comm!D46</f>
        <v/>
      </c>
      <c r="E28" s="313" t="str">
        <f>[12]ITEMS_Comm!E46</f>
        <v/>
      </c>
      <c r="F28" s="313" t="str">
        <f>[12]ITEMS_Comm!F46</f>
        <v/>
      </c>
    </row>
    <row r="29" spans="1:6">
      <c r="A29" s="55" t="str">
        <f>[12]ITEMS_Comm!A47</f>
        <v>*</v>
      </c>
      <c r="B29" s="313" t="str">
        <f>[12]ITEMS_Comm!B47</f>
        <v>E</v>
      </c>
      <c r="C29" s="55">
        <f>[12]ITEMS_Comm!C47</f>
        <v>0</v>
      </c>
      <c r="D29" s="55" t="str">
        <f>[12]ITEMS_Comm!D47</f>
        <v/>
      </c>
      <c r="E29" s="313" t="str">
        <f>[12]ITEMS_Comm!E47</f>
        <v/>
      </c>
      <c r="F29" s="313" t="str">
        <f>[12]ITEMS_Comm!F47</f>
        <v/>
      </c>
    </row>
    <row r="30" spans="1:6">
      <c r="A30" s="55" t="str">
        <f>[12]ITEMS_Comm!A48</f>
        <v>*</v>
      </c>
      <c r="B30" s="313" t="str">
        <f>[12]ITEMS_Comm!B48</f>
        <v>E</v>
      </c>
      <c r="C30" s="55">
        <f>[12]ITEMS_Comm!C48</f>
        <v>0</v>
      </c>
      <c r="D30" s="55" t="str">
        <f>[12]ITEMS_Comm!D48</f>
        <v/>
      </c>
      <c r="E30" s="313" t="str">
        <f>[12]ITEMS_Comm!E48</f>
        <v/>
      </c>
      <c r="F30" s="313" t="str">
        <f>[12]ITEMS_Comm!F48</f>
        <v/>
      </c>
    </row>
    <row r="31" spans="1:6">
      <c r="A31" s="55" t="str">
        <f>[12]ITEMS_Comm!A49</f>
        <v/>
      </c>
      <c r="B31" s="313" t="str">
        <f>[12]ITEMS_Comm!B49</f>
        <v>E</v>
      </c>
      <c r="C31" s="55" t="str">
        <f>[12]ITEMS_Comm!C49</f>
        <v>RHEL</v>
      </c>
      <c r="D31" s="55" t="str">
        <f>[12]ITEMS_Comm!D49</f>
        <v>Residential - Lighting - High Income Electrified</v>
      </c>
      <c r="E31" s="313" t="str">
        <f>[12]ITEMS_Comm!E49</f>
        <v>PJ</v>
      </c>
      <c r="F31" s="313" t="str">
        <f>[12]ITEMS_Comm!F49</f>
        <v>COM,DEM,DAYNITE,RES</v>
      </c>
    </row>
    <row r="32" spans="1:6">
      <c r="A32" s="55" t="str">
        <f>[12]ITEMS_Comm!A50</f>
        <v/>
      </c>
      <c r="B32" s="313" t="str">
        <f>[12]ITEMS_Comm!B50</f>
        <v>E</v>
      </c>
      <c r="C32" s="55" t="str">
        <f>[12]ITEMS_Comm!C50</f>
        <v>RHEK</v>
      </c>
      <c r="D32" s="55" t="str">
        <f>[12]ITEMS_Comm!D50</f>
        <v>Residential - Cooking - High Income Electrified</v>
      </c>
      <c r="E32" s="313" t="str">
        <f>[12]ITEMS_Comm!E50</f>
        <v>PJ</v>
      </c>
      <c r="F32" s="313" t="str">
        <f>[12]ITEMS_Comm!F50</f>
        <v>COM,DEM,DAYNITE,RES</v>
      </c>
    </row>
    <row r="33" spans="1:6">
      <c r="A33" s="55" t="str">
        <f>[12]ITEMS_Comm!A51</f>
        <v/>
      </c>
      <c r="B33" s="313" t="str">
        <f>[12]ITEMS_Comm!B51</f>
        <v>E</v>
      </c>
      <c r="C33" s="55" t="str">
        <f>[12]ITEMS_Comm!C51</f>
        <v>RHEH</v>
      </c>
      <c r="D33" s="55" t="str">
        <f>[12]ITEMS_Comm!D51</f>
        <v>Residential - Space Heating - High Income Electrified</v>
      </c>
      <c r="E33" s="313" t="str">
        <f>[12]ITEMS_Comm!E51</f>
        <v>PJ</v>
      </c>
      <c r="F33" s="313" t="str">
        <f>[12]ITEMS_Comm!F51</f>
        <v>COM,DEM,DAYNITE,RES</v>
      </c>
    </row>
    <row r="34" spans="1:6">
      <c r="A34" s="55" t="str">
        <f>[12]ITEMS_Comm!A52</f>
        <v/>
      </c>
      <c r="B34" s="313" t="str">
        <f>[12]ITEMS_Comm!B52</f>
        <v>E</v>
      </c>
      <c r="C34" s="55" t="str">
        <f>[12]ITEMS_Comm!C52</f>
        <v>RHEWG</v>
      </c>
      <c r="D34" s="55" t="str">
        <f>[12]ITEMS_Comm!D52</f>
        <v>Residential - Water Heating Geyser - High Income Electrified</v>
      </c>
      <c r="E34" s="313" t="str">
        <f>[12]ITEMS_Comm!E52</f>
        <v>PJ</v>
      </c>
      <c r="F34" s="313" t="str">
        <f>[12]ITEMS_Comm!F52</f>
        <v>COM,DEM,DAYNITE,RES</v>
      </c>
    </row>
    <row r="35" spans="1:6">
      <c r="A35" s="55" t="str">
        <f>[12]ITEMS_Comm!A53</f>
        <v/>
      </c>
      <c r="B35" s="313" t="str">
        <f>[12]ITEMS_Comm!B53</f>
        <v>E</v>
      </c>
      <c r="C35" s="55" t="str">
        <f>[12]ITEMS_Comm!C53</f>
        <v>RHEW</v>
      </c>
      <c r="D35" s="55" t="str">
        <f>[12]ITEMS_Comm!D53</f>
        <v xml:space="preserve">Residential -water heating non geyser high income </v>
      </c>
      <c r="E35" s="313" t="str">
        <f>[12]ITEMS_Comm!E53</f>
        <v>PJ</v>
      </c>
      <c r="F35" s="313" t="str">
        <f>[12]ITEMS_Comm!F53</f>
        <v>COM,DEM,DAYNITE,RES</v>
      </c>
    </row>
    <row r="36" spans="1:6">
      <c r="A36" s="55" t="str">
        <f>[12]ITEMS_Comm!A54</f>
        <v/>
      </c>
      <c r="B36" s="313" t="str">
        <f>[12]ITEMS_Comm!B54</f>
        <v>E</v>
      </c>
      <c r="C36" s="55" t="str">
        <f>[12]ITEMS_Comm!C54</f>
        <v>RHER</v>
      </c>
      <c r="D36" s="55" t="str">
        <f>[12]ITEMS_Comm!D54</f>
        <v>Residential - Refrigeration - High Income Electrified</v>
      </c>
      <c r="E36" s="313" t="str">
        <f>[12]ITEMS_Comm!E54</f>
        <v>PJ</v>
      </c>
      <c r="F36" s="313" t="str">
        <f>[12]ITEMS_Comm!F54</f>
        <v>COM,DEM,DAYNITE,RES</v>
      </c>
    </row>
    <row r="37" spans="1:6">
      <c r="A37" s="55" t="str">
        <f>[12]ITEMS_Comm!A55</f>
        <v/>
      </c>
      <c r="B37" s="313" t="str">
        <f>[12]ITEMS_Comm!B55</f>
        <v>E</v>
      </c>
      <c r="C37" s="55" t="str">
        <f>[12]ITEMS_Comm!C55</f>
        <v>RHEO</v>
      </c>
      <c r="D37" s="55" t="str">
        <f>[12]ITEMS_Comm!D55</f>
        <v>Residential - Other - High Income Electrified</v>
      </c>
      <c r="E37" s="313" t="str">
        <f>[12]ITEMS_Comm!E55</f>
        <v>PJ</v>
      </c>
      <c r="F37" s="313" t="str">
        <f>[12]ITEMS_Comm!F55</f>
        <v>COM,DEM,DAYNITE,RES</v>
      </c>
    </row>
    <row r="38" spans="1:6">
      <c r="A38" s="55" t="str">
        <f>[12]ITEMS_Comm!A56</f>
        <v>*</v>
      </c>
      <c r="B38" s="313" t="str">
        <f>[12]ITEMS_Comm!B56</f>
        <v>E</v>
      </c>
      <c r="C38" s="55">
        <f>[12]ITEMS_Comm!C56</f>
        <v>0</v>
      </c>
      <c r="D38" s="55" t="str">
        <f>[12]ITEMS_Comm!D56</f>
        <v/>
      </c>
      <c r="E38" s="313" t="str">
        <f>[12]ITEMS_Comm!E56</f>
        <v/>
      </c>
      <c r="F38" s="313" t="str">
        <f>[12]ITEMS_Comm!F56</f>
        <v/>
      </c>
    </row>
    <row r="39" spans="1:6">
      <c r="A39" s="55" t="str">
        <f>[12]ITEMS_Comm!A57</f>
        <v>*</v>
      </c>
      <c r="B39" s="313" t="str">
        <f>[12]ITEMS_Comm!B57</f>
        <v>E</v>
      </c>
      <c r="C39" s="55">
        <f>[12]ITEMS_Comm!C57</f>
        <v>0</v>
      </c>
      <c r="D39" s="55">
        <f>[12]ITEMS_Comm!D57</f>
        <v>0</v>
      </c>
      <c r="E39" s="313">
        <f>[12]ITEMS_Comm!E57</f>
        <v>0</v>
      </c>
      <c r="F39" s="313">
        <f>[12]ITEMS_Comm!F57</f>
        <v>0</v>
      </c>
    </row>
    <row r="40" spans="1:6">
      <c r="A40" s="55" t="str">
        <f>[12]ITEMS_Comm!A58</f>
        <v>*</v>
      </c>
      <c r="B40" s="313" t="str">
        <f>[12]ITEMS_Comm!B58</f>
        <v>E</v>
      </c>
      <c r="C40" s="55">
        <f>[12]ITEMS_Comm!C58</f>
        <v>0</v>
      </c>
      <c r="D40" s="55">
        <f>[12]ITEMS_Comm!D58</f>
        <v>0</v>
      </c>
      <c r="E40" s="313">
        <f>[12]ITEMS_Comm!E58</f>
        <v>0</v>
      </c>
      <c r="F40" s="313">
        <f>[12]ITEMS_Comm!F58</f>
        <v>0</v>
      </c>
    </row>
    <row r="41" spans="1:6">
      <c r="A41" s="55" t="str">
        <f>[12]ITEMS_Comm!A59</f>
        <v>*</v>
      </c>
      <c r="B41" s="313" t="str">
        <f>[12]ITEMS_Comm!B59</f>
        <v>E</v>
      </c>
      <c r="C41" s="55">
        <f>[12]ITEMS_Comm!C59</f>
        <v>0</v>
      </c>
      <c r="D41" s="55">
        <f>[12]ITEMS_Comm!D59</f>
        <v>0</v>
      </c>
      <c r="E41" s="313">
        <f>[12]ITEMS_Comm!E59</f>
        <v>0</v>
      </c>
      <c r="F41" s="313">
        <f>[12]ITEMS_Comm!F59</f>
        <v>0</v>
      </c>
    </row>
    <row r="42" spans="1:6">
      <c r="A42" s="55" t="str">
        <f>[12]ITEMS_Comm!A60</f>
        <v>*</v>
      </c>
      <c r="B42" s="313" t="str">
        <f>[12]ITEMS_Comm!B60</f>
        <v>E</v>
      </c>
      <c r="C42" s="55">
        <f>[12]ITEMS_Comm!C60</f>
        <v>0</v>
      </c>
      <c r="D42" s="55">
        <f>[12]ITEMS_Comm!D60</f>
        <v>0</v>
      </c>
      <c r="E42" s="313">
        <f>[12]ITEMS_Comm!E60</f>
        <v>0</v>
      </c>
      <c r="F42" s="313">
        <f>[12]ITEMS_Comm!F60</f>
        <v>0</v>
      </c>
    </row>
    <row r="43" spans="1:6">
      <c r="A43" s="55" t="str">
        <f>[12]ITEMS_Comm!A61</f>
        <v>*</v>
      </c>
      <c r="B43" s="313" t="str">
        <f>[12]ITEMS_Comm!B61</f>
        <v>E</v>
      </c>
      <c r="C43" s="55">
        <f>[12]ITEMS_Comm!C61</f>
        <v>0</v>
      </c>
      <c r="D43" s="55">
        <f>[12]ITEMS_Comm!D61</f>
        <v>0</v>
      </c>
      <c r="E43" s="313">
        <f>[12]ITEMS_Comm!E61</f>
        <v>0</v>
      </c>
      <c r="F43" s="313">
        <f>[12]ITEMS_Comm!F61</f>
        <v>0</v>
      </c>
    </row>
    <row r="44" spans="1:6">
      <c r="A44" s="55" t="str">
        <f>[12]ITEMS_Comm!A62</f>
        <v>*</v>
      </c>
      <c r="B44" s="313" t="str">
        <f>[12]ITEMS_Comm!B62</f>
        <v>E</v>
      </c>
      <c r="C44" s="55">
        <f>[12]ITEMS_Comm!C62</f>
        <v>0</v>
      </c>
      <c r="D44" s="55">
        <f>[12]ITEMS_Comm!D62</f>
        <v>0</v>
      </c>
      <c r="E44" s="313">
        <f>[12]ITEMS_Comm!E62</f>
        <v>0</v>
      </c>
      <c r="F44" s="313">
        <f>[12]ITEMS_Comm!F62</f>
        <v>0</v>
      </c>
    </row>
    <row r="45" spans="1:6">
      <c r="A45" s="55" t="str">
        <f>[12]ITEMS_Comm!A63</f>
        <v>*</v>
      </c>
      <c r="B45" s="313" t="str">
        <f>[12]ITEMS_Comm!B63</f>
        <v>E</v>
      </c>
      <c r="C45" s="55">
        <f>[12]ITEMS_Comm!C63</f>
        <v>0</v>
      </c>
      <c r="D45" s="55">
        <f>[12]ITEMS_Comm!D63</f>
        <v>0</v>
      </c>
      <c r="E45" s="313">
        <f>[12]ITEMS_Comm!E63</f>
        <v>0</v>
      </c>
      <c r="F45" s="313">
        <f>[12]ITEMS_Comm!F63</f>
        <v>0</v>
      </c>
    </row>
    <row r="46" spans="1:6">
      <c r="A46" s="55" t="str">
        <f>[12]ITEMS_Comm!A64</f>
        <v>*</v>
      </c>
      <c r="B46" s="313" t="str">
        <f>[12]ITEMS_Comm!B64</f>
        <v>E</v>
      </c>
      <c r="C46" s="55">
        <f>[12]ITEMS_Comm!C64</f>
        <v>0</v>
      </c>
      <c r="D46" s="55">
        <f>[12]ITEMS_Comm!D64</f>
        <v>0</v>
      </c>
      <c r="E46" s="313">
        <f>[12]ITEMS_Comm!E64</f>
        <v>0</v>
      </c>
      <c r="F46" s="313">
        <f>[12]ITEMS_Comm!F64</f>
        <v>0</v>
      </c>
    </row>
    <row r="47" spans="1:6">
      <c r="A47" s="55" t="str">
        <f>[12]ITEMS_Comm!A65</f>
        <v>*</v>
      </c>
      <c r="B47" s="313" t="str">
        <f>[12]ITEMS_Comm!B65</f>
        <v>E</v>
      </c>
      <c r="C47" s="55">
        <f>[12]ITEMS_Comm!C65</f>
        <v>0</v>
      </c>
      <c r="D47" s="55">
        <f>[12]ITEMS_Comm!D65</f>
        <v>0</v>
      </c>
      <c r="E47" s="313">
        <f>[12]ITEMS_Comm!E65</f>
        <v>0</v>
      </c>
      <c r="F47" s="313">
        <f>[12]ITEMS_Comm!F65</f>
        <v>0</v>
      </c>
    </row>
    <row r="48" spans="1:6">
      <c r="A48" s="55" t="str">
        <f>[12]ITEMS_Comm!A66</f>
        <v>*</v>
      </c>
      <c r="B48" s="313" t="str">
        <f>[12]ITEMS_Comm!B66</f>
        <v>E</v>
      </c>
      <c r="C48" s="55">
        <f>[12]ITEMS_Comm!C66</f>
        <v>0</v>
      </c>
      <c r="D48" s="55">
        <f>[12]ITEMS_Comm!D66</f>
        <v>0</v>
      </c>
      <c r="E48" s="313">
        <f>[12]ITEMS_Comm!E66</f>
        <v>0</v>
      </c>
      <c r="F48" s="313">
        <f>[12]ITEMS_Comm!F66</f>
        <v>0</v>
      </c>
    </row>
    <row r="49" spans="1:6">
      <c r="A49" s="55" t="str">
        <f>[12]ITEMS_Comm!A67</f>
        <v>*</v>
      </c>
      <c r="B49" s="313" t="str">
        <f>[12]ITEMS_Comm!B67</f>
        <v>E</v>
      </c>
      <c r="C49" s="55">
        <f>[12]ITEMS_Comm!C67</f>
        <v>0</v>
      </c>
      <c r="D49" s="55">
        <f>[12]ITEMS_Comm!D67</f>
        <v>0</v>
      </c>
      <c r="E49" s="313">
        <f>[12]ITEMS_Comm!E67</f>
        <v>0</v>
      </c>
      <c r="F49" s="313">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40625" defaultRowHeight="15"/>
  <cols>
    <col min="1" max="1" width="8.85546875" style="312" bestFit="1" customWidth="1"/>
    <col min="2" max="2" width="35.42578125" style="312" bestFit="1" customWidth="1"/>
    <col min="3" max="3" width="48" style="312" bestFit="1" customWidth="1"/>
    <col min="4" max="4" width="11.42578125" style="312" bestFit="1" customWidth="1"/>
    <col min="5" max="6" width="6.42578125" style="312" bestFit="1" customWidth="1"/>
    <col min="7" max="8" width="8.42578125" style="312" bestFit="1" customWidth="1"/>
    <col min="9" max="9" width="17.140625" style="312" bestFit="1" customWidth="1"/>
    <col min="10" max="10" width="8.7109375" style="40" bestFit="1" customWidth="1"/>
    <col min="11" max="12" width="13.140625" style="312" hidden="1" customWidth="1"/>
    <col min="13" max="13" width="13.28515625" style="312" customWidth="1"/>
    <col min="14" max="15" width="13.140625" style="312" customWidth="1"/>
    <col min="16" max="16" width="12.140625" style="312" customWidth="1"/>
    <col min="17" max="17" width="13.140625" style="312" customWidth="1"/>
    <col min="18" max="18" width="13.140625" style="312" bestFit="1" customWidth="1"/>
    <col min="19" max="20" width="13.140625" style="312" customWidth="1"/>
    <col min="21" max="22" width="13" style="312" customWidth="1"/>
    <col min="23" max="23" width="13" style="312" bestFit="1" customWidth="1"/>
    <col min="24" max="27" width="13" style="312" customWidth="1"/>
    <col min="28" max="28" width="8.42578125" style="312" bestFit="1" customWidth="1"/>
    <col min="29" max="32" width="8.42578125" style="312" hidden="1" customWidth="1"/>
    <col min="33" max="33" width="8.42578125" style="312" bestFit="1" customWidth="1"/>
    <col min="34" max="37" width="8.42578125" style="312" hidden="1" customWidth="1"/>
    <col min="38" max="40" width="8.42578125" style="312" bestFit="1" customWidth="1"/>
    <col min="41" max="42" width="8.42578125" style="312" hidden="1" customWidth="1"/>
    <col min="43" max="48" width="6.42578125" style="312" customWidth="1"/>
    <col min="49" max="53" width="9.140625" style="312"/>
    <col min="54" max="54" width="10.42578125" style="312" bestFit="1" customWidth="1"/>
    <col min="55" max="16384" width="9.140625" style="312"/>
  </cols>
  <sheetData>
    <row r="1" spans="1:54">
      <c r="A1" s="312" t="str">
        <f>IF(RES,"TS DATA","")</f>
        <v>TS DATA</v>
      </c>
      <c r="B1" s="312" t="s">
        <v>17</v>
      </c>
      <c r="J1" s="39"/>
    </row>
    <row r="2" spans="1:54" ht="15.75" thickBot="1">
      <c r="A2" s="312" t="s">
        <v>16</v>
      </c>
      <c r="B2" s="372" t="s">
        <v>197</v>
      </c>
      <c r="C2" s="372"/>
      <c r="I2" s="121"/>
      <c r="J2" s="312"/>
      <c r="BB2" s="312" t="s">
        <v>295</v>
      </c>
    </row>
    <row r="3" spans="1:54" ht="15.75" thickBot="1">
      <c r="A3" s="312" t="s">
        <v>16</v>
      </c>
      <c r="C3" s="311"/>
      <c r="D3" s="311"/>
      <c r="E3" s="14"/>
      <c r="F3" s="14"/>
      <c r="G3" s="14"/>
      <c r="H3" s="14"/>
      <c r="I3" s="147"/>
      <c r="J3" s="312">
        <v>2012</v>
      </c>
      <c r="K3" s="312">
        <v>2013</v>
      </c>
      <c r="L3" s="312">
        <v>2014</v>
      </c>
      <c r="M3" s="312">
        <v>2015</v>
      </c>
      <c r="N3" s="312">
        <v>2016</v>
      </c>
      <c r="O3" s="312">
        <v>2017</v>
      </c>
      <c r="P3" s="312">
        <v>2018</v>
      </c>
      <c r="Q3" s="312">
        <v>2019</v>
      </c>
      <c r="R3" s="312">
        <v>2020</v>
      </c>
      <c r="S3" s="312">
        <v>2021</v>
      </c>
      <c r="T3" s="312">
        <v>2022</v>
      </c>
      <c r="U3" s="312">
        <v>2023</v>
      </c>
      <c r="V3" s="312">
        <v>2024</v>
      </c>
      <c r="W3" s="312">
        <v>2025</v>
      </c>
      <c r="X3" s="312">
        <v>2026</v>
      </c>
      <c r="Y3" s="312">
        <v>2027</v>
      </c>
      <c r="Z3" s="312">
        <v>2028</v>
      </c>
      <c r="AA3" s="312">
        <v>2029</v>
      </c>
      <c r="AB3" s="312">
        <v>2030</v>
      </c>
      <c r="AC3" s="312">
        <v>2031</v>
      </c>
      <c r="AD3" s="312">
        <v>2032</v>
      </c>
      <c r="AE3" s="312">
        <v>2033</v>
      </c>
      <c r="AF3" s="312">
        <v>2034</v>
      </c>
      <c r="AG3" s="312">
        <v>2035</v>
      </c>
      <c r="AH3" s="312">
        <v>2036</v>
      </c>
      <c r="AI3" s="312">
        <v>2037</v>
      </c>
      <c r="AJ3" s="312">
        <v>2038</v>
      </c>
      <c r="AK3" s="312">
        <v>2039</v>
      </c>
      <c r="AL3" s="312">
        <v>2040</v>
      </c>
      <c r="AM3" s="312">
        <v>2045</v>
      </c>
      <c r="AN3" s="312">
        <v>2050</v>
      </c>
      <c r="AO3" s="312">
        <v>2060</v>
      </c>
      <c r="AP3" s="312">
        <v>2070</v>
      </c>
    </row>
    <row r="4" spans="1:54">
      <c r="A4" s="312" t="s">
        <v>16</v>
      </c>
      <c r="C4" s="312" t="s">
        <v>392</v>
      </c>
      <c r="D4" s="312">
        <v>1</v>
      </c>
      <c r="E4" s="312">
        <v>2012</v>
      </c>
      <c r="F4" s="312">
        <v>2020</v>
      </c>
      <c r="G4" s="312">
        <v>2030</v>
      </c>
      <c r="H4" s="312">
        <v>2040</v>
      </c>
      <c r="I4" s="121">
        <v>2050</v>
      </c>
      <c r="J4" s="312">
        <f t="shared" ref="J4:S5" si="0">MATCH(J$3,$E$4:$I$4,$D4)</f>
        <v>1</v>
      </c>
      <c r="K4" s="312">
        <f t="shared" si="0"/>
        <v>1</v>
      </c>
      <c r="L4" s="312">
        <f t="shared" si="0"/>
        <v>1</v>
      </c>
      <c r="M4" s="312">
        <f t="shared" si="0"/>
        <v>1</v>
      </c>
      <c r="N4" s="312">
        <f t="shared" si="0"/>
        <v>1</v>
      </c>
      <c r="O4" s="312">
        <f t="shared" si="0"/>
        <v>1</v>
      </c>
      <c r="P4" s="312">
        <f t="shared" si="0"/>
        <v>1</v>
      </c>
      <c r="Q4" s="312">
        <f t="shared" si="0"/>
        <v>1</v>
      </c>
      <c r="R4" s="312">
        <f t="shared" si="0"/>
        <v>2</v>
      </c>
      <c r="S4" s="312">
        <f t="shared" si="0"/>
        <v>2</v>
      </c>
      <c r="T4" s="312">
        <f t="shared" ref="T4:AC5" si="1">MATCH(T$3,$E$4:$I$4,$D4)</f>
        <v>2</v>
      </c>
      <c r="U4" s="312">
        <f t="shared" si="1"/>
        <v>2</v>
      </c>
      <c r="V4" s="312">
        <f t="shared" si="1"/>
        <v>2</v>
      </c>
      <c r="W4" s="312">
        <f t="shared" si="1"/>
        <v>2</v>
      </c>
      <c r="X4" s="312">
        <f t="shared" si="1"/>
        <v>2</v>
      </c>
      <c r="Y4" s="312">
        <f t="shared" si="1"/>
        <v>2</v>
      </c>
      <c r="Z4" s="312">
        <f t="shared" si="1"/>
        <v>2</v>
      </c>
      <c r="AA4" s="312">
        <f t="shared" si="1"/>
        <v>2</v>
      </c>
      <c r="AB4" s="312">
        <f t="shared" si="1"/>
        <v>3</v>
      </c>
      <c r="AC4" s="312">
        <f t="shared" si="1"/>
        <v>3</v>
      </c>
      <c r="AD4" s="312">
        <f t="shared" ref="AD4:AP5" si="2">MATCH(AD$3,$E$4:$I$4,$D4)</f>
        <v>3</v>
      </c>
      <c r="AE4" s="312">
        <f t="shared" si="2"/>
        <v>3</v>
      </c>
      <c r="AF4" s="312">
        <f t="shared" si="2"/>
        <v>3</v>
      </c>
      <c r="AG4" s="312">
        <f t="shared" si="2"/>
        <v>3</v>
      </c>
      <c r="AH4" s="312">
        <f t="shared" si="2"/>
        <v>3</v>
      </c>
      <c r="AI4" s="312">
        <f t="shared" si="2"/>
        <v>3</v>
      </c>
      <c r="AJ4" s="312">
        <f t="shared" si="2"/>
        <v>3</v>
      </c>
      <c r="AK4" s="312">
        <f t="shared" si="2"/>
        <v>3</v>
      </c>
      <c r="AL4" s="312">
        <f t="shared" si="2"/>
        <v>4</v>
      </c>
      <c r="AM4" s="312">
        <f t="shared" si="2"/>
        <v>4</v>
      </c>
      <c r="AN4" s="312">
        <f t="shared" si="2"/>
        <v>5</v>
      </c>
      <c r="AO4" s="312">
        <f t="shared" si="2"/>
        <v>5</v>
      </c>
      <c r="AP4" s="312">
        <f t="shared" si="2"/>
        <v>5</v>
      </c>
    </row>
    <row r="5" spans="1:54">
      <c r="A5" s="312" t="s">
        <v>16</v>
      </c>
      <c r="C5" s="312" t="s">
        <v>393</v>
      </c>
      <c r="D5" s="312">
        <v>0</v>
      </c>
      <c r="E5" s="312" cm="1">
        <f t="array" ref="E5">INDEX($E4:$I4,0,COUNT($E4:$I4)-E6)</f>
        <v>2050</v>
      </c>
      <c r="F5" s="312" cm="1">
        <f t="array" ref="F5">INDEX($E4:$I4,0,COUNT($E4:$I4)-F6)</f>
        <v>2040</v>
      </c>
      <c r="G5" s="312" cm="1">
        <f t="array" ref="G5">INDEX($E4:$I4,0,COUNT($E4:$I4)-G6)</f>
        <v>2030</v>
      </c>
      <c r="H5" s="312" cm="1">
        <f t="array" ref="H5">INDEX($E4:$I4,0,COUNT($E4:$I4)-H6)</f>
        <v>2020</v>
      </c>
      <c r="I5" s="121" cm="1">
        <f t="array" ref="I5">INDEX($E4:$I4,0,COUNT($E4:$I4)-I6)</f>
        <v>2012</v>
      </c>
      <c r="J5" s="312">
        <f t="shared" si="0"/>
        <v>1</v>
      </c>
      <c r="K5" s="312" t="e">
        <f t="shared" si="0"/>
        <v>#N/A</v>
      </c>
      <c r="L5" s="312" t="e">
        <f t="shared" si="0"/>
        <v>#N/A</v>
      </c>
      <c r="M5" s="312" t="e">
        <f t="shared" si="0"/>
        <v>#N/A</v>
      </c>
      <c r="N5" s="312" t="e">
        <f t="shared" si="0"/>
        <v>#N/A</v>
      </c>
      <c r="O5" s="312" t="e">
        <f t="shared" si="0"/>
        <v>#N/A</v>
      </c>
      <c r="P5" s="312" t="e">
        <f t="shared" si="0"/>
        <v>#N/A</v>
      </c>
      <c r="Q5" s="312" t="e">
        <f t="shared" si="0"/>
        <v>#N/A</v>
      </c>
      <c r="R5" s="312">
        <f t="shared" si="0"/>
        <v>2</v>
      </c>
      <c r="S5" s="312" t="e">
        <f t="shared" si="0"/>
        <v>#N/A</v>
      </c>
      <c r="T5" s="312" t="e">
        <f t="shared" si="1"/>
        <v>#N/A</v>
      </c>
      <c r="U5" s="312" t="e">
        <f t="shared" si="1"/>
        <v>#N/A</v>
      </c>
      <c r="V5" s="312" t="e">
        <f t="shared" si="1"/>
        <v>#N/A</v>
      </c>
      <c r="W5" s="312" t="e">
        <f t="shared" si="1"/>
        <v>#N/A</v>
      </c>
      <c r="X5" s="312" t="e">
        <f t="shared" si="1"/>
        <v>#N/A</v>
      </c>
      <c r="Y5" s="312" t="e">
        <f t="shared" si="1"/>
        <v>#N/A</v>
      </c>
      <c r="Z5" s="312" t="e">
        <f t="shared" si="1"/>
        <v>#N/A</v>
      </c>
      <c r="AA5" s="312" t="e">
        <f t="shared" si="1"/>
        <v>#N/A</v>
      </c>
      <c r="AB5" s="312">
        <f t="shared" si="1"/>
        <v>3</v>
      </c>
      <c r="AC5" s="312" t="e">
        <f t="shared" si="1"/>
        <v>#N/A</v>
      </c>
      <c r="AD5" s="312" t="e">
        <f t="shared" si="2"/>
        <v>#N/A</v>
      </c>
      <c r="AE5" s="312" t="e">
        <f t="shared" si="2"/>
        <v>#N/A</v>
      </c>
      <c r="AF5" s="312" t="e">
        <f t="shared" si="2"/>
        <v>#N/A</v>
      </c>
      <c r="AG5" s="312" t="e">
        <f t="shared" si="2"/>
        <v>#N/A</v>
      </c>
      <c r="AH5" s="312" t="e">
        <f t="shared" si="2"/>
        <v>#N/A</v>
      </c>
      <c r="AI5" s="312" t="e">
        <f t="shared" si="2"/>
        <v>#N/A</v>
      </c>
      <c r="AJ5" s="312" t="e">
        <f t="shared" si="2"/>
        <v>#N/A</v>
      </c>
      <c r="AK5" s="312" t="e">
        <f t="shared" si="2"/>
        <v>#N/A</v>
      </c>
      <c r="AL5" s="312">
        <f t="shared" si="2"/>
        <v>4</v>
      </c>
      <c r="AM5" s="312" t="e">
        <f t="shared" si="2"/>
        <v>#N/A</v>
      </c>
      <c r="AN5" s="312">
        <f t="shared" si="2"/>
        <v>5</v>
      </c>
      <c r="AO5" s="312" t="e">
        <f t="shared" si="2"/>
        <v>#N/A</v>
      </c>
      <c r="AP5" s="312" t="e">
        <f t="shared" si="2"/>
        <v>#N/A</v>
      </c>
    </row>
    <row r="6" spans="1:54">
      <c r="A6" s="312" t="s">
        <v>16</v>
      </c>
      <c r="C6" s="312" t="s">
        <v>391</v>
      </c>
      <c r="D6" s="312">
        <v>-1</v>
      </c>
      <c r="E6" s="312">
        <v>0</v>
      </c>
      <c r="F6" s="312">
        <v>1</v>
      </c>
      <c r="G6" s="312">
        <v>2</v>
      </c>
      <c r="H6" s="312">
        <v>3</v>
      </c>
      <c r="I6" s="121">
        <v>4</v>
      </c>
      <c r="J6" s="312">
        <f t="shared" ref="J6:AP6" si="3">MATCH(J$3,$E$5:$I$5,$D6)</f>
        <v>5</v>
      </c>
      <c r="K6" s="312">
        <f t="shared" si="3"/>
        <v>4</v>
      </c>
      <c r="L6" s="312">
        <f t="shared" si="3"/>
        <v>4</v>
      </c>
      <c r="M6" s="312">
        <f t="shared" si="3"/>
        <v>4</v>
      </c>
      <c r="N6" s="312">
        <f t="shared" si="3"/>
        <v>4</v>
      </c>
      <c r="O6" s="312">
        <f t="shared" si="3"/>
        <v>4</v>
      </c>
      <c r="P6" s="312">
        <f t="shared" si="3"/>
        <v>4</v>
      </c>
      <c r="Q6" s="312">
        <f t="shared" si="3"/>
        <v>4</v>
      </c>
      <c r="R6" s="312">
        <f t="shared" si="3"/>
        <v>4</v>
      </c>
      <c r="S6" s="312">
        <f t="shared" si="3"/>
        <v>3</v>
      </c>
      <c r="T6" s="312">
        <f t="shared" si="3"/>
        <v>3</v>
      </c>
      <c r="U6" s="312">
        <f t="shared" si="3"/>
        <v>3</v>
      </c>
      <c r="V6" s="312">
        <f t="shared" si="3"/>
        <v>3</v>
      </c>
      <c r="W6" s="312">
        <f t="shared" si="3"/>
        <v>3</v>
      </c>
      <c r="X6" s="312">
        <f t="shared" si="3"/>
        <v>3</v>
      </c>
      <c r="Y6" s="312">
        <f t="shared" si="3"/>
        <v>3</v>
      </c>
      <c r="Z6" s="312">
        <f t="shared" si="3"/>
        <v>3</v>
      </c>
      <c r="AA6" s="312">
        <f t="shared" si="3"/>
        <v>3</v>
      </c>
      <c r="AB6" s="312">
        <f t="shared" si="3"/>
        <v>3</v>
      </c>
      <c r="AC6" s="312">
        <f t="shared" si="3"/>
        <v>2</v>
      </c>
      <c r="AD6" s="312">
        <f t="shared" si="3"/>
        <v>2</v>
      </c>
      <c r="AE6" s="312">
        <f t="shared" si="3"/>
        <v>2</v>
      </c>
      <c r="AF6" s="312">
        <f t="shared" si="3"/>
        <v>2</v>
      </c>
      <c r="AG6" s="312">
        <f t="shared" si="3"/>
        <v>2</v>
      </c>
      <c r="AH6" s="312">
        <f t="shared" si="3"/>
        <v>2</v>
      </c>
      <c r="AI6" s="312">
        <f t="shared" si="3"/>
        <v>2</v>
      </c>
      <c r="AJ6" s="312">
        <f t="shared" si="3"/>
        <v>2</v>
      </c>
      <c r="AK6" s="312">
        <f t="shared" si="3"/>
        <v>2</v>
      </c>
      <c r="AL6" s="312">
        <f t="shared" si="3"/>
        <v>2</v>
      </c>
      <c r="AM6" s="312">
        <f t="shared" si="3"/>
        <v>1</v>
      </c>
      <c r="AN6" s="312">
        <f t="shared" si="3"/>
        <v>1</v>
      </c>
      <c r="AO6" s="312" t="e">
        <f t="shared" si="3"/>
        <v>#N/A</v>
      </c>
      <c r="AP6" s="312" t="e">
        <f t="shared" si="3"/>
        <v>#N/A</v>
      </c>
    </row>
    <row r="7" spans="1:54">
      <c r="A7" s="312" t="s">
        <v>16</v>
      </c>
      <c r="C7" s="312"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2" t="s">
        <v>16</v>
      </c>
      <c r="B8" s="311"/>
      <c r="C8" s="311" t="s">
        <v>44</v>
      </c>
      <c r="D8" s="311"/>
      <c r="I8" s="121"/>
      <c r="J8" s="312"/>
    </row>
    <row r="9" spans="1:54">
      <c r="A9" s="312" t="s">
        <v>16</v>
      </c>
      <c r="C9" s="312" t="s">
        <v>41</v>
      </c>
      <c r="D9" s="312"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2" t="s">
        <v>16</v>
      </c>
      <c r="C10" s="312" t="s">
        <v>42</v>
      </c>
      <c r="D10" s="312" t="s">
        <v>47</v>
      </c>
    </row>
    <row r="11" spans="1:54">
      <c r="A11" s="312" t="s">
        <v>16</v>
      </c>
      <c r="C11" s="312" t="s">
        <v>43</v>
      </c>
      <c r="D11" s="312" t="s">
        <v>47</v>
      </c>
    </row>
    <row r="12" spans="1:54">
      <c r="A12" s="312" t="s">
        <v>16</v>
      </c>
    </row>
    <row r="13" spans="1:54" ht="18" thickBot="1">
      <c r="A13" s="312" t="s">
        <v>16</v>
      </c>
      <c r="B13" s="227"/>
      <c r="C13" s="37" t="s">
        <v>40</v>
      </c>
    </row>
    <row r="14" spans="1:54" ht="16.5" thickTop="1" thickBot="1">
      <c r="A14" s="312" t="s">
        <v>16</v>
      </c>
      <c r="C14" s="311" t="s">
        <v>46</v>
      </c>
      <c r="D14" s="312"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2" t="s">
        <v>16</v>
      </c>
    </row>
    <row r="16" spans="1:54" ht="15.75" thickBot="1">
      <c r="A16" s="312" t="s">
        <v>16</v>
      </c>
      <c r="C16" s="311" t="s">
        <v>57</v>
      </c>
      <c r="D16" s="311"/>
    </row>
    <row r="17" spans="1:48">
      <c r="A17" s="312" t="s">
        <v>16</v>
      </c>
      <c r="C17" s="312" t="s">
        <v>49</v>
      </c>
      <c r="D17" s="312" t="s">
        <v>48</v>
      </c>
      <c r="E17" s="312">
        <f>E22/$E$25</f>
        <v>0.5</v>
      </c>
      <c r="F17" s="312">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0.52186669514317507</v>
      </c>
      <c r="T17" s="190">
        <f t="shared" si="5"/>
        <v>0.51117410117755013</v>
      </c>
      <c r="U17" s="190">
        <f t="shared" si="5"/>
        <v>0.50324081501035201</v>
      </c>
      <c r="V17" s="190">
        <f t="shared" si="5"/>
        <v>0.49554135596375626</v>
      </c>
      <c r="W17" s="190">
        <f t="shared" si="5"/>
        <v>0.48737684471949072</v>
      </c>
      <c r="X17" s="190">
        <f t="shared" si="5"/>
        <v>0.4802358048067249</v>
      </c>
      <c r="Y17" s="190">
        <f t="shared" si="5"/>
        <v>0.47384742022345078</v>
      </c>
      <c r="Z17" s="190">
        <f t="shared" si="5"/>
        <v>0.46999553272983247</v>
      </c>
      <c r="AA17" s="190">
        <f t="shared" si="5"/>
        <v>0.46407776269606482</v>
      </c>
      <c r="AB17" s="190">
        <f t="shared" si="5"/>
        <v>0.4556223912924634</v>
      </c>
      <c r="AC17" s="190">
        <f t="shared" si="5"/>
        <v>0.44650184534745613</v>
      </c>
      <c r="AD17" s="190">
        <f t="shared" si="5"/>
        <v>0.43652580441084671</v>
      </c>
      <c r="AE17" s="190">
        <f t="shared" si="5"/>
        <v>0.42527878459879398</v>
      </c>
      <c r="AF17" s="190">
        <f t="shared" si="5"/>
        <v>0.41367943613521468</v>
      </c>
      <c r="AG17" s="190">
        <f t="shared" si="5"/>
        <v>0.40546267627250082</v>
      </c>
      <c r="AH17" s="190">
        <f t="shared" si="5"/>
        <v>0.3993920999035811</v>
      </c>
      <c r="AI17" s="190">
        <f t="shared" si="5"/>
        <v>0.39060595477944066</v>
      </c>
      <c r="AJ17" s="190">
        <f t="shared" si="5"/>
        <v>0.38178717205307933</v>
      </c>
      <c r="AK17" s="190">
        <f t="shared" si="5"/>
        <v>0.37335657700369873</v>
      </c>
      <c r="AL17" s="190">
        <f t="shared" si="5"/>
        <v>0.36467936722373323</v>
      </c>
      <c r="AM17" s="190">
        <f t="shared" si="5"/>
        <v>0.3266383399286048</v>
      </c>
      <c r="AN17" s="190">
        <f t="shared" si="5"/>
        <v>0.30168724178983253</v>
      </c>
      <c r="AO17" s="190">
        <f t="shared" si="5"/>
        <v>0.30168724178983253</v>
      </c>
      <c r="AP17" s="190">
        <f t="shared" si="5"/>
        <v>0.30168724178983253</v>
      </c>
      <c r="AQ17" s="190"/>
      <c r="AR17" s="190"/>
      <c r="AS17" s="190"/>
      <c r="AT17" s="190"/>
      <c r="AU17" s="190"/>
      <c r="AV17" s="190"/>
    </row>
    <row r="18" spans="1:48">
      <c r="A18" s="312" t="s">
        <v>16</v>
      </c>
      <c r="C18" s="312" t="s">
        <v>51</v>
      </c>
      <c r="D18" s="312" t="s">
        <v>48</v>
      </c>
      <c r="E18" s="312">
        <f>E23/$E$25</f>
        <v>0.3</v>
      </c>
      <c r="F18" s="312">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0.27813330485682491</v>
      </c>
      <c r="T18" s="190">
        <f t="shared" si="6"/>
        <v>0.28882589882244986</v>
      </c>
      <c r="U18" s="190">
        <f t="shared" si="6"/>
        <v>0.29675918498964798</v>
      </c>
      <c r="V18" s="190">
        <f t="shared" si="6"/>
        <v>0.30154707153955712</v>
      </c>
      <c r="W18" s="190">
        <f t="shared" si="6"/>
        <v>0.30421936747090661</v>
      </c>
      <c r="X18" s="190">
        <f t="shared" si="6"/>
        <v>0.30704777380008724</v>
      </c>
      <c r="Y18" s="190">
        <f t="shared" si="6"/>
        <v>0.30914696468461722</v>
      </c>
      <c r="Z18" s="190">
        <f t="shared" si="6"/>
        <v>0.31170578275139688</v>
      </c>
      <c r="AA18" s="190">
        <f t="shared" si="6"/>
        <v>0.31294500542573173</v>
      </c>
      <c r="AB18" s="190">
        <f t="shared" si="6"/>
        <v>0.31497558101650314</v>
      </c>
      <c r="AC18" s="190">
        <f t="shared" si="6"/>
        <v>0.31731753314797678</v>
      </c>
      <c r="AD18" s="190">
        <f t="shared" si="6"/>
        <v>0.31964562301665356</v>
      </c>
      <c r="AE18" s="190">
        <f t="shared" si="6"/>
        <v>0.32217339889883084</v>
      </c>
      <c r="AF18" s="190">
        <f t="shared" si="6"/>
        <v>0.32503533230507359</v>
      </c>
      <c r="AG18" s="190">
        <f t="shared" si="6"/>
        <v>0.3290425038152982</v>
      </c>
      <c r="AH18" s="190">
        <f t="shared" si="6"/>
        <v>0.33090108036491855</v>
      </c>
      <c r="AI18" s="190">
        <f t="shared" si="6"/>
        <v>0.33225620198565181</v>
      </c>
      <c r="AJ18" s="190">
        <f t="shared" si="6"/>
        <v>0.33492077646619711</v>
      </c>
      <c r="AK18" s="190">
        <f t="shared" si="6"/>
        <v>0.33639906330487873</v>
      </c>
      <c r="AL18" s="190">
        <f t="shared" si="6"/>
        <v>0.33898899417672296</v>
      </c>
      <c r="AM18" s="190">
        <f t="shared" si="6"/>
        <v>0.34832061410740001</v>
      </c>
      <c r="AN18" s="190">
        <f t="shared" si="6"/>
        <v>0.35654771264935248</v>
      </c>
      <c r="AO18" s="190">
        <f t="shared" si="6"/>
        <v>0.35654771264935248</v>
      </c>
      <c r="AP18" s="190">
        <f t="shared" si="6"/>
        <v>0.35654771264935248</v>
      </c>
      <c r="AQ18" s="190"/>
      <c r="AR18" s="190"/>
      <c r="AS18" s="190"/>
      <c r="AT18" s="190"/>
      <c r="AU18" s="190"/>
      <c r="AV18" s="190"/>
    </row>
    <row r="19" spans="1:48">
      <c r="A19" s="312" t="s">
        <v>16</v>
      </c>
      <c r="C19" s="312" t="s">
        <v>50</v>
      </c>
      <c r="D19" s="312" t="s">
        <v>48</v>
      </c>
      <c r="E19" s="312">
        <f>E24/$E$25</f>
        <v>0.19999999999999996</v>
      </c>
      <c r="F19" s="312">
        <f>F24/$F$25</f>
        <v>0.20386905737350788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0.20386905737350788</v>
      </c>
      <c r="S19" s="190">
        <f t="shared" si="7"/>
        <v>0.19999999999999998</v>
      </c>
      <c r="T19" s="190">
        <f t="shared" si="7"/>
        <v>0.20000000000000004</v>
      </c>
      <c r="U19" s="190">
        <f t="shared" si="7"/>
        <v>0.2</v>
      </c>
      <c r="V19" s="190">
        <f t="shared" si="7"/>
        <v>0.20291157249668662</v>
      </c>
      <c r="W19" s="190">
        <f t="shared" si="7"/>
        <v>0.20840378780960273</v>
      </c>
      <c r="X19" s="190">
        <f t="shared" si="7"/>
        <v>0.21271642139318786</v>
      </c>
      <c r="Y19" s="190">
        <f t="shared" si="7"/>
        <v>0.21700561509193192</v>
      </c>
      <c r="Z19" s="190">
        <f t="shared" si="7"/>
        <v>0.21829868451877066</v>
      </c>
      <c r="AA19" s="190">
        <f t="shared" si="7"/>
        <v>0.22297723187820331</v>
      </c>
      <c r="AB19" s="190">
        <f t="shared" si="7"/>
        <v>0.22940202769103349</v>
      </c>
      <c r="AC19" s="190">
        <f t="shared" si="7"/>
        <v>0.2361806215045672</v>
      </c>
      <c r="AD19" s="190">
        <f t="shared" si="7"/>
        <v>0.24382857257249987</v>
      </c>
      <c r="AE19" s="190">
        <f t="shared" si="7"/>
        <v>0.25254781650237518</v>
      </c>
      <c r="AF19" s="190">
        <f t="shared" si="7"/>
        <v>0.26128523155971173</v>
      </c>
      <c r="AG19" s="190">
        <f t="shared" si="7"/>
        <v>0.26549481991220103</v>
      </c>
      <c r="AH19" s="190">
        <f t="shared" si="7"/>
        <v>0.26970681973150024</v>
      </c>
      <c r="AI19" s="190">
        <f t="shared" si="7"/>
        <v>0.27713784323490759</v>
      </c>
      <c r="AJ19" s="190">
        <f t="shared" si="7"/>
        <v>0.28329205148072351</v>
      </c>
      <c r="AK19" s="190">
        <f t="shared" si="7"/>
        <v>0.29024435969142243</v>
      </c>
      <c r="AL19" s="190">
        <f t="shared" si="7"/>
        <v>0.29633163859954387</v>
      </c>
      <c r="AM19" s="190">
        <f t="shared" si="7"/>
        <v>0.32504104596399513</v>
      </c>
      <c r="AN19" s="190">
        <f t="shared" si="7"/>
        <v>0.34176504556081488</v>
      </c>
      <c r="AO19" s="190">
        <f t="shared" si="7"/>
        <v>0.34176504556081488</v>
      </c>
      <c r="AP19" s="190">
        <f t="shared" si="7"/>
        <v>0.34176504556081488</v>
      </c>
      <c r="AQ19" s="190"/>
      <c r="AR19" s="190"/>
      <c r="AS19" s="190"/>
      <c r="AT19" s="190"/>
      <c r="AU19" s="190"/>
      <c r="AV19" s="190"/>
    </row>
    <row r="20" spans="1:48">
      <c r="A20" s="312" t="s">
        <v>16</v>
      </c>
      <c r="K20" s="5"/>
      <c r="Q20" s="5"/>
    </row>
    <row r="21" spans="1:48" ht="15.75" thickBot="1">
      <c r="A21" s="312" t="s">
        <v>16</v>
      </c>
      <c r="B21" s="311" t="s">
        <v>56</v>
      </c>
      <c r="D21" s="311"/>
      <c r="E21" s="312">
        <v>2012</v>
      </c>
      <c r="F21" s="312">
        <v>2020</v>
      </c>
      <c r="G21" s="312">
        <v>2030</v>
      </c>
      <c r="H21" s="312">
        <v>2040</v>
      </c>
      <c r="I21" s="312">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2" t="s">
        <v>16</v>
      </c>
      <c r="B22" s="312">
        <v>1</v>
      </c>
      <c r="C22" s="312" t="s">
        <v>7</v>
      </c>
      <c r="D22" s="312" t="s">
        <v>47</v>
      </c>
      <c r="E22" s="10">
        <f t="shared" ref="E22:I24" si="8">SUMIF($J$3:$AV$3,E$21,$J22:$AV22)</f>
        <v>26.162716441035041</v>
      </c>
      <c r="F22" s="10">
        <f t="shared" si="8"/>
        <v>26.998265626975765</v>
      </c>
      <c r="G22" s="10">
        <f t="shared" si="8"/>
        <v>30.051071446100934</v>
      </c>
      <c r="H22" s="10">
        <f t="shared" si="8"/>
        <v>26.029101427480327</v>
      </c>
      <c r="I22" s="24">
        <f t="shared" si="8"/>
        <v>22.782789671945572</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31.307607825442144</v>
      </c>
      <c r="T22" s="10" cm="1">
        <f t="array" ref="T22">INDEX(Drivers!$C$34:$AG$36,$B22,T$21)</f>
        <v>31.019237445954008</v>
      </c>
      <c r="U22" s="10" cm="1">
        <f t="array" ref="U22">INDEX(Drivers!$C$34:$AG$36,$B22,U$21)</f>
        <v>30.889444916133222</v>
      </c>
      <c r="V22" s="10" cm="1">
        <f t="array" ref="V22">INDEX(Drivers!$C$34:$AG$36,$B22,V$21)</f>
        <v>30.767068877880462</v>
      </c>
      <c r="W22" s="10" cm="1">
        <f t="array" ref="W22">INDEX(Drivers!$C$34:$AG$36,$B22,W$21)</f>
        <v>30.608572993081566</v>
      </c>
      <c r="X22" s="10" cm="1">
        <f t="array" ref="X22">INDEX(Drivers!$C$34:$AG$36,$B22,X$21)</f>
        <v>30.45706635621773</v>
      </c>
      <c r="Y22" s="10" cm="1">
        <f t="array" ref="Y22">INDEX(Drivers!$C$34:$AG$36,$B22,Y$21)</f>
        <v>30.347812751253425</v>
      </c>
      <c r="Z22" s="10" cm="1">
        <f t="array" ref="Z22">INDEX(Drivers!$C$34:$AG$36,$B22,Z$21)</f>
        <v>30.397505624631386</v>
      </c>
      <c r="AA22" s="10" cm="1">
        <f t="array" ref="AA22">INDEX(Drivers!$C$34:$AG$36,$B22,AA$21)</f>
        <v>30.310305833401944</v>
      </c>
      <c r="AB22" s="10" cm="1">
        <f t="array" ref="AB22">INDEX(Drivers!$C$34:$AG$36,$B22,AB$21)</f>
        <v>30.051071446100934</v>
      </c>
      <c r="AC22" s="10" cm="1">
        <f t="array" ref="AC22">INDEX(Drivers!$C$34:$AG$36,$B22,AC$21)</f>
        <v>29.700846066267385</v>
      </c>
      <c r="AD22" s="10" cm="1">
        <f t="array" ref="AD22">INDEX(Drivers!$C$34:$AG$36,$B22,AD$21)</f>
        <v>29.285061807177946</v>
      </c>
      <c r="AE22" s="10" cm="1">
        <f t="array" ref="AE22">INDEX(Drivers!$C$34:$AG$36,$B22,AE$21)</f>
        <v>28.774024072065799</v>
      </c>
      <c r="AF22" s="10" cm="1">
        <f t="array" ref="AF22">INDEX(Drivers!$C$34:$AG$36,$B22,AF$21)</f>
        <v>28.228089006631244</v>
      </c>
      <c r="AG22" s="10" cm="1">
        <f t="array" ref="AG22">INDEX(Drivers!$C$34:$AG$36,$B22,AG$21)</f>
        <v>27.903526187293007</v>
      </c>
      <c r="AH22" s="10" cm="1">
        <f t="array" ref="AH22">INDEX(Drivers!$C$34:$AG$36,$B22,AH$21)</f>
        <v>27.686982852572893</v>
      </c>
      <c r="AI22" s="10" cm="1">
        <f t="array" ref="AI22">INDEX(Drivers!$C$34:$AG$36,$B22,AI$21)</f>
        <v>27.276144140067739</v>
      </c>
      <c r="AJ22" s="10" cm="1">
        <f t="array" ref="AJ22">INDEX(Drivers!$C$34:$AG$36,$B22,AJ$21)</f>
        <v>26.855510014554152</v>
      </c>
      <c r="AK22" s="10" cm="1">
        <f t="array" ref="AK22">INDEX(Drivers!$C$34:$AG$36,$B22,AK$21)</f>
        <v>26.454760490599114</v>
      </c>
      <c r="AL22" s="10" cm="1">
        <f t="array" ref="AL22">INDEX(Drivers!$C$34:$AG$36,$B22,AL$21)</f>
        <v>26.029101427480327</v>
      </c>
      <c r="AM22" s="10" cm="1">
        <f t="array" ref="AM22">INDEX(Drivers!$C$34:$AG$36,$B22,AM$21)</f>
        <v>24.046966291737554</v>
      </c>
      <c r="AN22" s="10" cm="1">
        <f t="array" ref="AN22">INDEX(Drivers!$C$34:$AG$36,$B22,AN$21)</f>
        <v>22.782789671945572</v>
      </c>
      <c r="AO22" s="10">
        <f t="shared" ref="AO22:AP24" si="9">AN22</f>
        <v>22.782789671945572</v>
      </c>
      <c r="AP22" s="10">
        <f t="shared" si="9"/>
        <v>22.782789671945572</v>
      </c>
      <c r="AQ22" s="10"/>
      <c r="AR22" s="10"/>
      <c r="AS22" s="10"/>
      <c r="AT22" s="10"/>
      <c r="AU22" s="10"/>
      <c r="AV22" s="10"/>
    </row>
    <row r="23" spans="1:48">
      <c r="A23" s="312" t="s">
        <v>16</v>
      </c>
      <c r="B23" s="312">
        <v>2</v>
      </c>
      <c r="C23" s="312" t="s">
        <v>8</v>
      </c>
      <c r="D23" s="312" t="s">
        <v>47</v>
      </c>
      <c r="E23" s="10">
        <f t="shared" si="8"/>
        <v>15.697629864621025</v>
      </c>
      <c r="F23" s="10">
        <f t="shared" si="8"/>
        <v>19.311259441517389</v>
      </c>
      <c r="G23" s="10">
        <f t="shared" si="8"/>
        <v>20.774557769326773</v>
      </c>
      <c r="H23" s="10">
        <f t="shared" si="8"/>
        <v>24.195443189995817</v>
      </c>
      <c r="I23" s="24">
        <f t="shared" si="8"/>
        <v>26.925737718011948</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16.685656533921268</v>
      </c>
      <c r="T23" s="10" cm="1">
        <f t="array" ref="T23">INDEX(Drivers!$C$34:$AG$36,$B23,T$21)</f>
        <v>17.526629607165493</v>
      </c>
      <c r="U23" s="10" cm="1">
        <f t="array" ref="U23">INDEX(Drivers!$C$34:$AG$36,$B23,U$21)</f>
        <v>18.215387593126273</v>
      </c>
      <c r="V23" s="10" cm="1">
        <f t="array" ref="V23">INDEX(Drivers!$C$34:$AG$36,$B23,V$21)</f>
        <v>18.722392002856914</v>
      </c>
      <c r="W23" s="10" cm="1">
        <f t="array" ref="W23">INDEX(Drivers!$C$34:$AG$36,$B23,W$21)</f>
        <v>19.1057921935165</v>
      </c>
      <c r="X23" s="10" cm="1">
        <f t="array" ref="X23">INDEX(Drivers!$C$34:$AG$36,$B23,X$21)</f>
        <v>19.473296925292551</v>
      </c>
      <c r="Y23" s="10" cm="1">
        <f t="array" ref="Y23">INDEX(Drivers!$C$34:$AG$36,$B23,Y$21)</f>
        <v>19.799483539327721</v>
      </c>
      <c r="Z23" s="10" cm="1">
        <f t="array" ref="Z23">INDEX(Drivers!$C$34:$AG$36,$B23,Z$21)</f>
        <v>20.159932647407256</v>
      </c>
      <c r="AA23" s="10" cm="1">
        <f t="array" ref="AA23">INDEX(Drivers!$C$34:$AG$36,$B23,AA$21)</f>
        <v>20.43937371268057</v>
      </c>
      <c r="AB23" s="10" cm="1">
        <f t="array" ref="AB23">INDEX(Drivers!$C$34:$AG$36,$B23,AB$21)</f>
        <v>20.774557769326773</v>
      </c>
      <c r="AC23" s="10" cm="1">
        <f t="array" ref="AC23">INDEX(Drivers!$C$34:$AG$36,$B23,AC$21)</f>
        <v>21.107637749675543</v>
      </c>
      <c r="AD23" s="10" cm="1">
        <f t="array" ref="AD23">INDEX(Drivers!$C$34:$AG$36,$B23,AD$21)</f>
        <v>21.443959857242302</v>
      </c>
      <c r="AE23" s="10" cm="1">
        <f t="array" ref="AE23">INDEX(Drivers!$C$34:$AG$36,$B23,AE$21)</f>
        <v>21.797995740699132</v>
      </c>
      <c r="AF23" s="10" cm="1">
        <f t="array" ref="AF23">INDEX(Drivers!$C$34:$AG$36,$B23,AF$21)</f>
        <v>22.179314438072797</v>
      </c>
      <c r="AG23" s="10" cm="1">
        <f t="array" ref="AG23">INDEX(Drivers!$C$34:$AG$36,$B23,AG$21)</f>
        <v>22.644368173044917</v>
      </c>
      <c r="AH23" s="10" cm="1">
        <f t="array" ref="AH23">INDEX(Drivers!$C$34:$AG$36,$B23,AH$21)</f>
        <v>22.938992884869524</v>
      </c>
      <c r="AI23" s="10" cm="1">
        <f t="array" ref="AI23">INDEX(Drivers!$C$34:$AG$36,$B23,AI$21)</f>
        <v>23.201561435256206</v>
      </c>
      <c r="AJ23" s="10" cm="1">
        <f t="array" ref="AJ23">INDEX(Drivers!$C$34:$AG$36,$B23,AJ$21)</f>
        <v>23.558854055001412</v>
      </c>
      <c r="AK23" s="10" cm="1">
        <f t="array" ref="AK23">INDEX(Drivers!$C$34:$AG$36,$B23,AK$21)</f>
        <v>23.836078422436074</v>
      </c>
      <c r="AL23" s="10" cm="1">
        <f t="array" ref="AL23">INDEX(Drivers!$C$34:$AG$36,$B23,AL$21)</f>
        <v>24.195443189995817</v>
      </c>
      <c r="AM23" s="10" cm="1">
        <f t="array" ref="AM23">INDEX(Drivers!$C$34:$AG$36,$B23,AM$21)</f>
        <v>25.643205473027979</v>
      </c>
      <c r="AN23" s="10" cm="1">
        <f t="array" ref="AN23">INDEX(Drivers!$C$34:$AG$36,$B23,AN$21)</f>
        <v>26.925737718011948</v>
      </c>
      <c r="AO23" s="10">
        <f t="shared" si="9"/>
        <v>26.925737718011948</v>
      </c>
      <c r="AP23" s="10">
        <f t="shared" si="9"/>
        <v>26.925737718011948</v>
      </c>
      <c r="AQ23" s="10"/>
      <c r="AR23" s="10"/>
      <c r="AS23" s="10"/>
      <c r="AT23" s="10"/>
      <c r="AU23" s="10"/>
      <c r="AV23" s="10"/>
    </row>
    <row r="24" spans="1:48">
      <c r="A24" s="312" t="s">
        <v>16</v>
      </c>
      <c r="B24" s="312">
        <v>3</v>
      </c>
      <c r="C24" s="312" t="s">
        <v>406</v>
      </c>
      <c r="D24" s="312" t="s">
        <v>47</v>
      </c>
      <c r="E24" s="10">
        <f t="shared" si="8"/>
        <v>10.465086576414015</v>
      </c>
      <c r="F24" s="10">
        <f t="shared" si="8"/>
        <v>11.858701524628284</v>
      </c>
      <c r="G24" s="10">
        <f t="shared" si="8"/>
        <v>15.130460784572298</v>
      </c>
      <c r="H24" s="10">
        <f t="shared" si="8"/>
        <v>21.150761382523854</v>
      </c>
      <c r="I24" s="24">
        <f t="shared" si="8"/>
        <v>25.809381610042475</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11.858701524628284</v>
      </c>
      <c r="S24" s="10" cm="1">
        <f t="array" ref="S24">INDEX(Drivers!$C$34:$AG$36,$B24,S$21)</f>
        <v>11.998316089840852</v>
      </c>
      <c r="T24" s="10" cm="1">
        <f t="array" ref="T24">INDEX(Drivers!$C$34:$AG$36,$B24,T$21)</f>
        <v>12.136466763279879</v>
      </c>
      <c r="U24" s="10" cm="1">
        <f t="array" ref="U24">INDEX(Drivers!$C$34:$AG$36,$B24,U$21)</f>
        <v>12.276208127314874</v>
      </c>
      <c r="V24" s="10" cm="1">
        <f t="array" ref="V24">INDEX(Drivers!$C$34:$AG$36,$B24,V$21)</f>
        <v>12.598331606416323</v>
      </c>
      <c r="W24" s="10" cm="1">
        <f t="array" ref="W24">INDEX(Drivers!$C$34:$AG$36,$B24,W$21)</f>
        <v>13.088316813401962</v>
      </c>
      <c r="X24" s="10" cm="1">
        <f t="array" ref="X24">INDEX(Drivers!$C$34:$AG$36,$B24,X$21)</f>
        <v>13.49070206049487</v>
      </c>
      <c r="Y24" s="10" cm="1">
        <f t="array" ref="Y24">INDEX(Drivers!$C$34:$AG$36,$B24,Y$21)</f>
        <v>13.898241272844645</v>
      </c>
      <c r="Z24" s="10" cm="1">
        <f t="array" ref="Z24">INDEX(Drivers!$C$34:$AG$36,$B24,Z$21)</f>
        <v>14.118720346057808</v>
      </c>
      <c r="AA24" s="10" cm="1">
        <f t="array" ref="AA24">INDEX(Drivers!$C$34:$AG$36,$B24,AA$21)</f>
        <v>14.563309504101419</v>
      </c>
      <c r="AB24" s="10" cm="1">
        <f t="array" ref="AB24">INDEX(Drivers!$C$34:$AG$36,$B24,AB$21)</f>
        <v>15.130460784572298</v>
      </c>
      <c r="AC24" s="10" cm="1">
        <f t="array" ref="AC24">INDEX(Drivers!$C$34:$AG$36,$B24,AC$21)</f>
        <v>15.710493374744742</v>
      </c>
      <c r="AD24" s="10" cm="1">
        <f t="array" ref="AD24">INDEX(Drivers!$C$34:$AG$36,$B24,AD$21)</f>
        <v>16.357646549162869</v>
      </c>
      <c r="AE24" s="10" cm="1">
        <f t="array" ref="AE24">INDEX(Drivers!$C$34:$AG$36,$B24,AE$21)</f>
        <v>17.08718425313052</v>
      </c>
      <c r="AF24" s="10" cm="1">
        <f t="array" ref="AF24">INDEX(Drivers!$C$34:$AG$36,$B24,AF$21)</f>
        <v>17.829222650011118</v>
      </c>
      <c r="AG24" s="10" cm="1">
        <f t="array" ref="AG24">INDEX(Drivers!$C$34:$AG$36,$B24,AG$21)</f>
        <v>18.271081639662086</v>
      </c>
      <c r="AH24" s="10" cm="1">
        <f t="array" ref="AH24">INDEX(Drivers!$C$34:$AG$36,$B24,AH$21)</f>
        <v>18.696834751941122</v>
      </c>
      <c r="AI24" s="10" cm="1">
        <f t="array" ref="AI24">INDEX(Drivers!$C$34:$AG$36,$B24,AI$21)</f>
        <v>19.352628054560096</v>
      </c>
      <c r="AJ24" s="10" cm="1">
        <f t="array" ref="AJ24">INDEX(Drivers!$C$34:$AG$36,$B24,AJ$21)</f>
        <v>19.927208357137882</v>
      </c>
      <c r="AK24" s="10" cm="1">
        <f t="array" ref="AK24">INDEX(Drivers!$C$34:$AG$36,$B24,AK$21)</f>
        <v>20.565715169677624</v>
      </c>
      <c r="AL24" s="10" cm="1">
        <f t="array" ref="AL24">INDEX(Drivers!$C$34:$AG$36,$B24,AL$21)</f>
        <v>21.150761382523854</v>
      </c>
      <c r="AM24" s="10" cm="1">
        <f t="array" ref="AM24">INDEX(Drivers!$C$34:$AG$36,$B24,AM$21)</f>
        <v>23.929374235234448</v>
      </c>
      <c r="AN24" s="10" cm="1">
        <f t="array" ref="AN24">INDEX(Drivers!$C$34:$AG$36,$B24,AN$21)</f>
        <v>25.809381610042475</v>
      </c>
      <c r="AO24" s="10">
        <f t="shared" si="9"/>
        <v>25.809381610042475</v>
      </c>
      <c r="AP24" s="10">
        <f t="shared" si="9"/>
        <v>25.809381610042475</v>
      </c>
      <c r="AQ24" s="10"/>
      <c r="AR24" s="10"/>
      <c r="AS24" s="10"/>
      <c r="AT24" s="10"/>
      <c r="AU24" s="10"/>
      <c r="AV24" s="10"/>
    </row>
    <row r="25" spans="1:48">
      <c r="A25" s="312" t="s">
        <v>16</v>
      </c>
      <c r="E25" s="47">
        <f t="shared" ref="E25:AP25" si="10">SUM(E22:E24)</f>
        <v>52.325432882070082</v>
      </c>
      <c r="F25" s="47">
        <f t="shared" si="10"/>
        <v>58.168226593121446</v>
      </c>
      <c r="G25" s="47">
        <f t="shared" si="10"/>
        <v>65.956090000000003</v>
      </c>
      <c r="H25" s="47">
        <f t="shared" si="10"/>
        <v>71.375305999999995</v>
      </c>
      <c r="I25" s="47">
        <f t="shared" si="10"/>
        <v>75.517909000000003</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61.381040636574369</v>
      </c>
      <c r="V25" s="47">
        <f t="shared" si="10"/>
        <v>62.087792487153699</v>
      </c>
      <c r="W25" s="47">
        <f t="shared" si="10"/>
        <v>62.802682000000026</v>
      </c>
      <c r="X25" s="47">
        <f t="shared" si="10"/>
        <v>63.42106534200515</v>
      </c>
      <c r="Y25" s="47">
        <f t="shared" si="10"/>
        <v>64.045537563425796</v>
      </c>
      <c r="Z25" s="47">
        <f t="shared" si="10"/>
        <v>64.676158618096451</v>
      </c>
      <c r="AA25" s="47">
        <f t="shared" si="10"/>
        <v>65.312989050183944</v>
      </c>
      <c r="AB25" s="47">
        <f t="shared" si="10"/>
        <v>65.956090000000003</v>
      </c>
      <c r="AC25" s="47">
        <f t="shared" si="10"/>
        <v>66.518977190687664</v>
      </c>
      <c r="AD25" s="47">
        <f t="shared" si="10"/>
        <v>67.08666821358311</v>
      </c>
      <c r="AE25" s="47">
        <f t="shared" si="10"/>
        <v>67.659204065895452</v>
      </c>
      <c r="AF25" s="47">
        <f t="shared" si="10"/>
        <v>68.236626094715163</v>
      </c>
      <c r="AG25" s="47">
        <f t="shared" si="10"/>
        <v>68.818976000000006</v>
      </c>
      <c r="AH25" s="47">
        <f t="shared" si="10"/>
        <v>69.322810489383542</v>
      </c>
      <c r="AI25" s="47">
        <f t="shared" si="10"/>
        <v>69.830333629884038</v>
      </c>
      <c r="AJ25" s="47">
        <f t="shared" si="10"/>
        <v>70.341572426693446</v>
      </c>
      <c r="AK25" s="47">
        <f t="shared" si="10"/>
        <v>70.856554082712819</v>
      </c>
      <c r="AL25" s="47">
        <f t="shared" si="10"/>
        <v>71.375305999999995</v>
      </c>
      <c r="AM25" s="47">
        <f t="shared" si="10"/>
        <v>73.619545999999985</v>
      </c>
      <c r="AN25" s="47">
        <f t="shared" si="10"/>
        <v>75.517909000000003</v>
      </c>
      <c r="AO25" s="47">
        <f t="shared" si="10"/>
        <v>75.517909000000003</v>
      </c>
      <c r="AP25" s="47">
        <f t="shared" si="10"/>
        <v>75.517909000000003</v>
      </c>
      <c r="AQ25" s="47"/>
      <c r="AR25" s="47"/>
      <c r="AS25" s="47"/>
      <c r="AT25" s="47"/>
      <c r="AU25" s="47"/>
      <c r="AV25" s="47"/>
    </row>
    <row r="26" spans="1:48">
      <c r="A26" s="312" t="s">
        <v>16</v>
      </c>
      <c r="J26" s="42"/>
      <c r="K26" s="186"/>
      <c r="L26" s="186"/>
    </row>
    <row r="27" spans="1:48">
      <c r="A27" s="312" t="s">
        <v>16</v>
      </c>
      <c r="J27" s="42"/>
      <c r="K27" s="186"/>
      <c r="L27" s="186"/>
    </row>
    <row r="28" spans="1:48" ht="15.75" thickBot="1">
      <c r="A28" s="312" t="s">
        <v>16</v>
      </c>
      <c r="C28" s="311" t="s">
        <v>45</v>
      </c>
      <c r="D28" s="311"/>
      <c r="E28" s="312">
        <v>2012</v>
      </c>
      <c r="F28" s="312">
        <v>2020</v>
      </c>
      <c r="G28" s="312">
        <v>2030</v>
      </c>
      <c r="H28" s="312">
        <v>2040</v>
      </c>
      <c r="I28" s="312">
        <v>2050</v>
      </c>
    </row>
    <row r="29" spans="1:48">
      <c r="A29" s="312" t="s">
        <v>16</v>
      </c>
      <c r="C29" s="312" t="s">
        <v>7</v>
      </c>
      <c r="D29" s="312" t="s">
        <v>48</v>
      </c>
      <c r="E29" s="80">
        <v>0.71</v>
      </c>
      <c r="F29" s="34">
        <v>0.8</v>
      </c>
      <c r="G29" s="34">
        <v>0.85</v>
      </c>
      <c r="H29" s="34">
        <v>0.9</v>
      </c>
      <c r="I29" s="112">
        <v>0.95</v>
      </c>
      <c r="J29" s="312" cm="1">
        <f t="array" ref="J29">IF(J$7=-1,K29,IF(J$7=99,I29,IF(J$7=0,INDEX($E29:$I29,0,J$5),(INDEX($E29:$I29,0,J$7+1)-INDEX($E29:$I29,0,J$7))/(INDEX($E$4:$I$4,0,J$7+1)-INDEX($E$4:$I$4,0,J$7))+I29)))</f>
        <v>0.71</v>
      </c>
      <c r="K29" s="312" cm="1">
        <f t="array" ref="K29">IF(K$7=-1,L29,IF(K$7=99,J29,IF(K$7=0,INDEX($E29:$I29,0,K$5),(INDEX($E29:$I29,0,K$7+1)-INDEX($E29:$I29,0,K$7))/(INDEX($E$4:$I$4,0,K$7+1)-INDEX($E$4:$I$4,0,K$7))+J29)))</f>
        <v>0.72124999999999995</v>
      </c>
      <c r="L29" s="312" cm="1">
        <f t="array" ref="L29">IF(L$7=-1,M29,IF(L$7=99,K29,IF(L$7=0,INDEX($E29:$I29,0,L$5),(INDEX($E29:$I29,0,L$7+1)-INDEX($E29:$I29,0,L$7))/(INDEX($E$4:$I$4,0,L$7+1)-INDEX($E$4:$I$4,0,L$7))+K29)))</f>
        <v>0.73249999999999993</v>
      </c>
      <c r="M29" s="312" cm="1">
        <f t="array" ref="M29">IF(M$7=-1,N29,IF(M$7=99,L29,IF(M$7=0,INDEX($E29:$I29,0,M$5),(INDEX($E29:$I29,0,M$7+1)-INDEX($E29:$I29,0,M$7))/(INDEX($E$4:$I$4,0,M$7+1)-INDEX($E$4:$I$4,0,M$7))+L29)))</f>
        <v>0.74374999999999991</v>
      </c>
      <c r="N29" s="312" cm="1">
        <f t="array" ref="N29">IF(N$7=-1,O29,IF(N$7=99,M29,IF(N$7=0,INDEX($E29:$I29,0,N$5),(INDEX($E29:$I29,0,N$7+1)-INDEX($E29:$I29,0,N$7))/(INDEX($E$4:$I$4,0,N$7+1)-INDEX($E$4:$I$4,0,N$7))+M29)))</f>
        <v>0.75499999999999989</v>
      </c>
      <c r="O29" s="312" cm="1">
        <f t="array" ref="O29">IF(O$7=-1,P29,IF(O$7=99,N29,IF(O$7=0,INDEX($E29:$I29,0,O$5),(INDEX($E29:$I29,0,O$7+1)-INDEX($E29:$I29,0,O$7))/(INDEX($E$4:$I$4,0,O$7+1)-INDEX($E$4:$I$4,0,O$7))+N29)))</f>
        <v>0.76624999999999988</v>
      </c>
      <c r="P29" s="312" cm="1">
        <f t="array" ref="P29">IF(P$7=-1,Q29,IF(P$7=99,O29,IF(P$7=0,INDEX($E29:$I29,0,P$5),(INDEX($E29:$I29,0,P$7+1)-INDEX($E29:$I29,0,P$7))/(INDEX($E$4:$I$4,0,P$7+1)-INDEX($E$4:$I$4,0,P$7))+O29)))</f>
        <v>0.77749999999999986</v>
      </c>
      <c r="Q29" s="312" cm="1">
        <f t="array" ref="Q29">IF(Q$7=-1,R29,IF(Q$7=99,P29,IF(Q$7=0,INDEX($E29:$I29,0,Q$5),(INDEX($E29:$I29,0,Q$7+1)-INDEX($E29:$I29,0,Q$7))/(INDEX($E$4:$I$4,0,Q$7+1)-INDEX($E$4:$I$4,0,Q$7))+P29)))</f>
        <v>0.78874999999999984</v>
      </c>
      <c r="R29" s="312" cm="1">
        <f t="array" ref="R29">IF(R$7=-1,S29,IF(R$7=99,Q29,IF(R$7=0,INDEX($E29:$I29,0,R$5),(INDEX($E29:$I29,0,R$7+1)-INDEX($E29:$I29,0,R$7))/(INDEX($E$4:$I$4,0,R$7+1)-INDEX($E$4:$I$4,0,R$7))+Q29)))</f>
        <v>0.8</v>
      </c>
      <c r="S29" s="312" cm="1">
        <f t="array" ref="S29">IF(S$7=-1,T29,IF(S$7=99,R29,IF(S$7=0,INDEX($E29:$I29,0,S$5),(INDEX($E29:$I29,0,S$7+1)-INDEX($E29:$I29,0,S$7))/(INDEX($E$4:$I$4,0,S$7+1)-INDEX($E$4:$I$4,0,S$7))+R29)))</f>
        <v>0.80500000000000005</v>
      </c>
      <c r="T29" s="312" cm="1">
        <f t="array" ref="T29">IF(T$7=-1,U29,IF(T$7=99,S29,IF(T$7=0,INDEX($E29:$I29,0,T$5),(INDEX($E29:$I29,0,T$7+1)-INDEX($E29:$I29,0,T$7))/(INDEX($E$4:$I$4,0,T$7+1)-INDEX($E$4:$I$4,0,T$7))+S29)))</f>
        <v>0.81</v>
      </c>
      <c r="U29" s="312" cm="1">
        <f t="array" ref="U29">IF(U$7=-1,V29,IF(U$7=99,T29,IF(U$7=0,INDEX($E29:$I29,0,U$5),(INDEX($E29:$I29,0,U$7+1)-INDEX($E29:$I29,0,U$7))/(INDEX($E$4:$I$4,0,U$7+1)-INDEX($E$4:$I$4,0,U$7))+T29)))</f>
        <v>0.81500000000000006</v>
      </c>
      <c r="V29" s="312" cm="1">
        <f t="array" ref="V29">IF(V$7=-1,W29,IF(V$7=99,U29,IF(V$7=0,INDEX($E29:$I29,0,V$5),(INDEX($E29:$I29,0,V$7+1)-INDEX($E29:$I29,0,V$7))/(INDEX($E$4:$I$4,0,V$7+1)-INDEX($E$4:$I$4,0,V$7))+U29)))</f>
        <v>0.82000000000000006</v>
      </c>
      <c r="W29" s="312" cm="1">
        <f t="array" ref="W29">IF(W$7=-1,X29,IF(W$7=99,V29,IF(W$7=0,INDEX($E29:$I29,0,W$5),(INDEX($E29:$I29,0,W$7+1)-INDEX($E29:$I29,0,W$7))/(INDEX($E$4:$I$4,0,W$7+1)-INDEX($E$4:$I$4,0,W$7))+V29)))</f>
        <v>0.82500000000000007</v>
      </c>
      <c r="X29" s="312" cm="1">
        <f t="array" ref="X29">IF(X$7=-1,Y29,IF(X$7=99,W29,IF(X$7=0,INDEX($E29:$I29,0,X$5),(INDEX($E29:$I29,0,X$7+1)-INDEX($E29:$I29,0,X$7))/(INDEX($E$4:$I$4,0,X$7+1)-INDEX($E$4:$I$4,0,X$7))+W29)))</f>
        <v>0.83000000000000007</v>
      </c>
      <c r="Y29" s="312" cm="1">
        <f t="array" ref="Y29">IF(Y$7=-1,Z29,IF(Y$7=99,X29,IF(Y$7=0,INDEX($E29:$I29,0,Y$5),(INDEX($E29:$I29,0,Y$7+1)-INDEX($E29:$I29,0,Y$7))/(INDEX($E$4:$I$4,0,Y$7+1)-INDEX($E$4:$I$4,0,Y$7))+X29)))</f>
        <v>0.83500000000000008</v>
      </c>
      <c r="Z29" s="312" cm="1">
        <f t="array" ref="Z29">IF(Z$7=-1,AA29,IF(Z$7=99,Y29,IF(Z$7=0,INDEX($E29:$I29,0,Z$5),(INDEX($E29:$I29,0,Z$7+1)-INDEX($E29:$I29,0,Z$7))/(INDEX($E$4:$I$4,0,Z$7+1)-INDEX($E$4:$I$4,0,Z$7))+Y29)))</f>
        <v>0.84000000000000008</v>
      </c>
      <c r="AA29" s="312" cm="1">
        <f t="array" ref="AA29">IF(AA$7=-1,AB29,IF(AA$7=99,Z29,IF(AA$7=0,INDEX($E29:$I29,0,AA$5),(INDEX($E29:$I29,0,AA$7+1)-INDEX($E29:$I29,0,AA$7))/(INDEX($E$4:$I$4,0,AA$7+1)-INDEX($E$4:$I$4,0,AA$7))+Z29)))</f>
        <v>0.84500000000000008</v>
      </c>
      <c r="AB29" s="312" cm="1">
        <f t="array" ref="AB29">IF(AB$7=-1,AC29,IF(AB$7=99,AA29,IF(AB$7=0,INDEX($E29:$I29,0,AB$5),(INDEX($E29:$I29,0,AB$7+1)-INDEX($E29:$I29,0,AB$7))/(INDEX($E$4:$I$4,0,AB$7+1)-INDEX($E$4:$I$4,0,AB$7))+AA29)))</f>
        <v>0.85</v>
      </c>
      <c r="AC29" s="312" cm="1">
        <f t="array" ref="AC29">IF(AC$7=-1,AD29,IF(AC$7=99,AB29,IF(AC$7=0,INDEX($E29:$I29,0,AC$5),(INDEX($E29:$I29,0,AC$7+1)-INDEX($E29:$I29,0,AC$7))/(INDEX($E$4:$I$4,0,AC$7+1)-INDEX($E$4:$I$4,0,AC$7))+AB29)))</f>
        <v>0.85499999999999998</v>
      </c>
      <c r="AD29" s="312" cm="1">
        <f t="array" ref="AD29">IF(AD$7=-1,AE29,IF(AD$7=99,AC29,IF(AD$7=0,INDEX($E29:$I29,0,AD$5),(INDEX($E29:$I29,0,AD$7+1)-INDEX($E29:$I29,0,AD$7))/(INDEX($E$4:$I$4,0,AD$7+1)-INDEX($E$4:$I$4,0,AD$7))+AC29)))</f>
        <v>0.86</v>
      </c>
      <c r="AE29" s="312" cm="1">
        <f t="array" ref="AE29">IF(AE$7=-1,AF29,IF(AE$7=99,AD29,IF(AE$7=0,INDEX($E29:$I29,0,AE$5),(INDEX($E29:$I29,0,AE$7+1)-INDEX($E29:$I29,0,AE$7))/(INDEX($E$4:$I$4,0,AE$7+1)-INDEX($E$4:$I$4,0,AE$7))+AD29)))</f>
        <v>0.86499999999999999</v>
      </c>
      <c r="AF29" s="312" cm="1">
        <f t="array" ref="AF29">IF(AF$7=-1,AG29,IF(AF$7=99,AE29,IF(AF$7=0,INDEX($E29:$I29,0,AF$5),(INDEX($E29:$I29,0,AF$7+1)-INDEX($E29:$I29,0,AF$7))/(INDEX($E$4:$I$4,0,AF$7+1)-INDEX($E$4:$I$4,0,AF$7))+AE29)))</f>
        <v>0.87</v>
      </c>
      <c r="AG29" s="312" cm="1">
        <f t="array" ref="AG29">IF(AG$7=-1,AH29,IF(AG$7=99,AF29,IF(AG$7=0,INDEX($E29:$I29,0,AG$5),(INDEX($E29:$I29,0,AG$7+1)-INDEX($E29:$I29,0,AG$7))/(INDEX($E$4:$I$4,0,AG$7+1)-INDEX($E$4:$I$4,0,AG$7))+AF29)))</f>
        <v>0.875</v>
      </c>
      <c r="AH29" s="312" cm="1">
        <f t="array" ref="AH29">IF(AH$7=-1,AI29,IF(AH$7=99,AG29,IF(AH$7=0,INDEX($E29:$I29,0,AH$5),(INDEX($E29:$I29,0,AH$7+1)-INDEX($E29:$I29,0,AH$7))/(INDEX($E$4:$I$4,0,AH$7+1)-INDEX($E$4:$I$4,0,AH$7))+AG29)))</f>
        <v>0.88</v>
      </c>
      <c r="AI29" s="312" cm="1">
        <f t="array" ref="AI29">IF(AI$7=-1,AJ29,IF(AI$7=99,AH29,IF(AI$7=0,INDEX($E29:$I29,0,AI$5),(INDEX($E29:$I29,0,AI$7+1)-INDEX($E29:$I29,0,AI$7))/(INDEX($E$4:$I$4,0,AI$7+1)-INDEX($E$4:$I$4,0,AI$7))+AH29)))</f>
        <v>0.88500000000000001</v>
      </c>
      <c r="AJ29" s="312" cm="1">
        <f t="array" ref="AJ29">IF(AJ$7=-1,AK29,IF(AJ$7=99,AI29,IF(AJ$7=0,INDEX($E29:$I29,0,AJ$5),(INDEX($E29:$I29,0,AJ$7+1)-INDEX($E29:$I29,0,AJ$7))/(INDEX($E$4:$I$4,0,AJ$7+1)-INDEX($E$4:$I$4,0,AJ$7))+AI29)))</f>
        <v>0.89</v>
      </c>
      <c r="AK29" s="312" cm="1">
        <f t="array" ref="AK29">IF(AK$7=-1,AL29,IF(AK$7=99,AJ29,IF(AK$7=0,INDEX($E29:$I29,0,AK$5),(INDEX($E29:$I29,0,AK$7+1)-INDEX($E29:$I29,0,AK$7))/(INDEX($E$4:$I$4,0,AK$7+1)-INDEX($E$4:$I$4,0,AK$7))+AJ29)))</f>
        <v>0.89500000000000002</v>
      </c>
      <c r="AL29" s="312" cm="1">
        <f t="array" ref="AL29">IF(AL$7=-1,AM29,IF(AL$7=99,AK29,IF(AL$7=0,INDEX($E29:$I29,0,AL$5),(INDEX($E29:$I29,0,AL$7+1)-INDEX($E29:$I29,0,AL$7))/(INDEX($E$4:$I$4,0,AL$7+1)-INDEX($E$4:$I$4,0,AL$7))+AK29)))</f>
        <v>0.9</v>
      </c>
      <c r="AM29" s="213">
        <f>(AL29+AN29)/2</f>
        <v>0.92500000000000004</v>
      </c>
      <c r="AN29" s="312" cm="1">
        <f t="array" ref="AN29">IF(AN$7=-1,AO29,IF(AN$7=99,AM29,IF(AN$7=0,INDEX($E29:$I29,0,AN$5),(INDEX($E29:$I29,0,AN$7+1)-INDEX($E29:$I29,0,AN$7))/(INDEX($E$4:$I$4,0,AN$7+1)-INDEX($E$4:$I$4,0,AN$7))+AM29)))</f>
        <v>0.95</v>
      </c>
      <c r="AO29" s="312" cm="1">
        <f t="array" ref="AO29">IF(AO$7=-1,AP29,IF(AO$7=99,AN29,IF(AO$7=0,INDEX($E29:$I29,0,AO$5),(INDEX($E29:$I29,0,AO$7+1)-INDEX($E29:$I29,0,AO$7))/(INDEX($E$4:$I$4,0,AO$7+1)-INDEX($E$4:$I$4,0,AO$7))+AN29)))</f>
        <v>0.95</v>
      </c>
      <c r="AP29" s="312" cm="1">
        <f t="array" ref="AP29">IF(AP$7=-1,AQ29,IF(AP$7=99,AO29,IF(AP$7=0,INDEX($E29:$I29,0,AP$5),(INDEX($E29:$I29,0,AP$7+1)-INDEX($E29:$I29,0,AP$7))/(INDEX($E$4:$I$4,0,AP$7+1)-INDEX($E$4:$I$4,0,AP$7))+AO29)))</f>
        <v>0.95</v>
      </c>
    </row>
    <row r="30" spans="1:48">
      <c r="A30" s="312" t="s">
        <v>16</v>
      </c>
      <c r="C30" s="312" t="s">
        <v>8</v>
      </c>
      <c r="D30" s="312" t="s">
        <v>48</v>
      </c>
      <c r="E30" s="80">
        <v>0.83</v>
      </c>
      <c r="F30" s="34">
        <v>0.9</v>
      </c>
      <c r="G30" s="34">
        <v>0.95</v>
      </c>
      <c r="H30" s="34">
        <v>0.95</v>
      </c>
      <c r="I30" s="112">
        <v>1</v>
      </c>
      <c r="J30" s="312" cm="1">
        <f t="array" ref="J30">IF(J$7=-1,K30,IF(J$7=99,I30,IF(J$7=0,INDEX($E30:$I30,0,J$5),(INDEX($E30:$I30,0,J$7+1)-INDEX($E30:$I30,0,J$7))/(INDEX($E$4:$I$4,0,J$7+1)-INDEX($E$4:$I$4,0,J$7))+I30)))</f>
        <v>0.83</v>
      </c>
      <c r="K30" s="312" cm="1">
        <f t="array" ref="K30">IF(K$7=-1,L30,IF(K$7=99,J30,IF(K$7=0,INDEX($E30:$I30,0,K$5),(INDEX($E30:$I30,0,K$7+1)-INDEX($E30:$I30,0,K$7))/(INDEX($E$4:$I$4,0,K$7+1)-INDEX($E$4:$I$4,0,K$7))+J30)))</f>
        <v>0.83875</v>
      </c>
      <c r="L30" s="312" cm="1">
        <f t="array" ref="L30">IF(L$7=-1,M30,IF(L$7=99,K30,IF(L$7=0,INDEX($E30:$I30,0,L$5),(INDEX($E30:$I30,0,L$7+1)-INDEX($E30:$I30,0,L$7))/(INDEX($E$4:$I$4,0,L$7+1)-INDEX($E$4:$I$4,0,L$7))+K30)))</f>
        <v>0.84750000000000003</v>
      </c>
      <c r="M30" s="312" cm="1">
        <f t="array" ref="M30">IF(M$7=-1,N30,IF(M$7=99,L30,IF(M$7=0,INDEX($E30:$I30,0,M$5),(INDEX($E30:$I30,0,M$7+1)-INDEX($E30:$I30,0,M$7))/(INDEX($E$4:$I$4,0,M$7+1)-INDEX($E$4:$I$4,0,M$7))+L30)))</f>
        <v>0.85625000000000007</v>
      </c>
      <c r="N30" s="312" cm="1">
        <f t="array" ref="N30">IF(N$7=-1,O30,IF(N$7=99,M30,IF(N$7=0,INDEX($E30:$I30,0,N$5),(INDEX($E30:$I30,0,N$7+1)-INDEX($E30:$I30,0,N$7))/(INDEX($E$4:$I$4,0,N$7+1)-INDEX($E$4:$I$4,0,N$7))+M30)))</f>
        <v>0.8650000000000001</v>
      </c>
      <c r="O30" s="312" cm="1">
        <f t="array" ref="O30">IF(O$7=-1,P30,IF(O$7=99,N30,IF(O$7=0,INDEX($E30:$I30,0,O$5),(INDEX($E30:$I30,0,O$7+1)-INDEX($E30:$I30,0,O$7))/(INDEX($E$4:$I$4,0,O$7+1)-INDEX($E$4:$I$4,0,O$7))+N30)))</f>
        <v>0.87375000000000014</v>
      </c>
      <c r="P30" s="312" cm="1">
        <f t="array" ref="P30">IF(P$7=-1,Q30,IF(P$7=99,O30,IF(P$7=0,INDEX($E30:$I30,0,P$5),(INDEX($E30:$I30,0,P$7+1)-INDEX($E30:$I30,0,P$7))/(INDEX($E$4:$I$4,0,P$7+1)-INDEX($E$4:$I$4,0,P$7))+O30)))</f>
        <v>0.88250000000000017</v>
      </c>
      <c r="Q30" s="312" cm="1">
        <f t="array" ref="Q30">IF(Q$7=-1,R30,IF(Q$7=99,P30,IF(Q$7=0,INDEX($E30:$I30,0,Q$5),(INDEX($E30:$I30,0,Q$7+1)-INDEX($E30:$I30,0,Q$7))/(INDEX($E$4:$I$4,0,Q$7+1)-INDEX($E$4:$I$4,0,Q$7))+P30)))</f>
        <v>0.89125000000000021</v>
      </c>
      <c r="R30" s="312" cm="1">
        <f t="array" ref="R30">IF(R$7=-1,S30,IF(R$7=99,Q30,IF(R$7=0,INDEX($E30:$I30,0,R$5),(INDEX($E30:$I30,0,R$7+1)-INDEX($E30:$I30,0,R$7))/(INDEX($E$4:$I$4,0,R$7+1)-INDEX($E$4:$I$4,0,R$7))+Q30)))</f>
        <v>0.9</v>
      </c>
      <c r="S30" s="312" cm="1">
        <f t="array" ref="S30">IF(S$7=-1,T30,IF(S$7=99,R30,IF(S$7=0,INDEX($E30:$I30,0,S$5),(INDEX($E30:$I30,0,S$7+1)-INDEX($E30:$I30,0,S$7))/(INDEX($E$4:$I$4,0,S$7+1)-INDEX($E$4:$I$4,0,S$7))+R30)))</f>
        <v>0.90500000000000003</v>
      </c>
      <c r="T30" s="312" cm="1">
        <f t="array" ref="T30">IF(T$7=-1,U30,IF(T$7=99,S30,IF(T$7=0,INDEX($E30:$I30,0,T$5),(INDEX($E30:$I30,0,T$7+1)-INDEX($E30:$I30,0,T$7))/(INDEX($E$4:$I$4,0,T$7+1)-INDEX($E$4:$I$4,0,T$7))+S30)))</f>
        <v>0.91</v>
      </c>
      <c r="U30" s="312" cm="1">
        <f t="array" ref="U30">IF(U$7=-1,V30,IF(U$7=99,T30,IF(U$7=0,INDEX($E30:$I30,0,U$5),(INDEX($E30:$I30,0,U$7+1)-INDEX($E30:$I30,0,U$7))/(INDEX($E$4:$I$4,0,U$7+1)-INDEX($E$4:$I$4,0,U$7))+T30)))</f>
        <v>0.91500000000000004</v>
      </c>
      <c r="V30" s="312" cm="1">
        <f t="array" ref="V30">IF(V$7=-1,W30,IF(V$7=99,U30,IF(V$7=0,INDEX($E30:$I30,0,V$5),(INDEX($E30:$I30,0,V$7+1)-INDEX($E30:$I30,0,V$7))/(INDEX($E$4:$I$4,0,V$7+1)-INDEX($E$4:$I$4,0,V$7))+U30)))</f>
        <v>0.92</v>
      </c>
      <c r="W30" s="312" cm="1">
        <f t="array" ref="W30">IF(W$7=-1,X30,IF(W$7=99,V30,IF(W$7=0,INDEX($E30:$I30,0,W$5),(INDEX($E30:$I30,0,W$7+1)-INDEX($E30:$I30,0,W$7))/(INDEX($E$4:$I$4,0,W$7+1)-INDEX($E$4:$I$4,0,W$7))+V30)))</f>
        <v>0.92500000000000004</v>
      </c>
      <c r="X30" s="312" cm="1">
        <f t="array" ref="X30">IF(X$7=-1,Y30,IF(X$7=99,W30,IF(X$7=0,INDEX($E30:$I30,0,X$5),(INDEX($E30:$I30,0,X$7+1)-INDEX($E30:$I30,0,X$7))/(INDEX($E$4:$I$4,0,X$7+1)-INDEX($E$4:$I$4,0,X$7))+W30)))</f>
        <v>0.93</v>
      </c>
      <c r="Y30" s="312" cm="1">
        <f t="array" ref="Y30">IF(Y$7=-1,Z30,IF(Y$7=99,X30,IF(Y$7=0,INDEX($E30:$I30,0,Y$5),(INDEX($E30:$I30,0,Y$7+1)-INDEX($E30:$I30,0,Y$7))/(INDEX($E$4:$I$4,0,Y$7+1)-INDEX($E$4:$I$4,0,Y$7))+X30)))</f>
        <v>0.93500000000000005</v>
      </c>
      <c r="Z30" s="312" cm="1">
        <f t="array" ref="Z30">IF(Z$7=-1,AA30,IF(Z$7=99,Y30,IF(Z$7=0,INDEX($E30:$I30,0,Z$5),(INDEX($E30:$I30,0,Z$7+1)-INDEX($E30:$I30,0,Z$7))/(INDEX($E$4:$I$4,0,Z$7+1)-INDEX($E$4:$I$4,0,Z$7))+Y30)))</f>
        <v>0.94000000000000006</v>
      </c>
      <c r="AA30" s="312" cm="1">
        <f t="array" ref="AA30">IF(AA$7=-1,AB30,IF(AA$7=99,Z30,IF(AA$7=0,INDEX($E30:$I30,0,AA$5),(INDEX($E30:$I30,0,AA$7+1)-INDEX($E30:$I30,0,AA$7))/(INDEX($E$4:$I$4,0,AA$7+1)-INDEX($E$4:$I$4,0,AA$7))+Z30)))</f>
        <v>0.94500000000000006</v>
      </c>
      <c r="AB30" s="312" cm="1">
        <f t="array" ref="AB30">IF(AB$7=-1,AC30,IF(AB$7=99,AA30,IF(AB$7=0,INDEX($E30:$I30,0,AB$5),(INDEX($E30:$I30,0,AB$7+1)-INDEX($E30:$I30,0,AB$7))/(INDEX($E$4:$I$4,0,AB$7+1)-INDEX($E$4:$I$4,0,AB$7))+AA30)))</f>
        <v>0.95</v>
      </c>
      <c r="AC30" s="312" cm="1">
        <f t="array" ref="AC30">IF(AC$7=-1,AD30,IF(AC$7=99,AB30,IF(AC$7=0,INDEX($E30:$I30,0,AC$5),(INDEX($E30:$I30,0,AC$7+1)-INDEX($E30:$I30,0,AC$7))/(INDEX($E$4:$I$4,0,AC$7+1)-INDEX($E$4:$I$4,0,AC$7))+AB30)))</f>
        <v>0.95</v>
      </c>
      <c r="AD30" s="312" cm="1">
        <f t="array" ref="AD30">IF(AD$7=-1,AE30,IF(AD$7=99,AC30,IF(AD$7=0,INDEX($E30:$I30,0,AD$5),(INDEX($E30:$I30,0,AD$7+1)-INDEX($E30:$I30,0,AD$7))/(INDEX($E$4:$I$4,0,AD$7+1)-INDEX($E$4:$I$4,0,AD$7))+AC30)))</f>
        <v>0.95</v>
      </c>
      <c r="AE30" s="312" cm="1">
        <f t="array" ref="AE30">IF(AE$7=-1,AF30,IF(AE$7=99,AD30,IF(AE$7=0,INDEX($E30:$I30,0,AE$5),(INDEX($E30:$I30,0,AE$7+1)-INDEX($E30:$I30,0,AE$7))/(INDEX($E$4:$I$4,0,AE$7+1)-INDEX($E$4:$I$4,0,AE$7))+AD30)))</f>
        <v>0.95</v>
      </c>
      <c r="AF30" s="312" cm="1">
        <f t="array" ref="AF30">IF(AF$7=-1,AG30,IF(AF$7=99,AE30,IF(AF$7=0,INDEX($E30:$I30,0,AF$5),(INDEX($E30:$I30,0,AF$7+1)-INDEX($E30:$I30,0,AF$7))/(INDEX($E$4:$I$4,0,AF$7+1)-INDEX($E$4:$I$4,0,AF$7))+AE30)))</f>
        <v>0.95</v>
      </c>
      <c r="AG30" s="312" cm="1">
        <f t="array" ref="AG30">IF(AG$7=-1,AH30,IF(AG$7=99,AF30,IF(AG$7=0,INDEX($E30:$I30,0,AG$5),(INDEX($E30:$I30,0,AG$7+1)-INDEX($E30:$I30,0,AG$7))/(INDEX($E$4:$I$4,0,AG$7+1)-INDEX($E$4:$I$4,0,AG$7))+AF30)))</f>
        <v>0.95</v>
      </c>
      <c r="AH30" s="312" cm="1">
        <f t="array" ref="AH30">IF(AH$7=-1,AI30,IF(AH$7=99,AG30,IF(AH$7=0,INDEX($E30:$I30,0,AH$5),(INDEX($E30:$I30,0,AH$7+1)-INDEX($E30:$I30,0,AH$7))/(INDEX($E$4:$I$4,0,AH$7+1)-INDEX($E$4:$I$4,0,AH$7))+AG30)))</f>
        <v>0.95</v>
      </c>
      <c r="AI30" s="312" cm="1">
        <f t="array" ref="AI30">IF(AI$7=-1,AJ30,IF(AI$7=99,AH30,IF(AI$7=0,INDEX($E30:$I30,0,AI$5),(INDEX($E30:$I30,0,AI$7+1)-INDEX($E30:$I30,0,AI$7))/(INDEX($E$4:$I$4,0,AI$7+1)-INDEX($E$4:$I$4,0,AI$7))+AH30)))</f>
        <v>0.95</v>
      </c>
      <c r="AJ30" s="312" cm="1">
        <f t="array" ref="AJ30">IF(AJ$7=-1,AK30,IF(AJ$7=99,AI30,IF(AJ$7=0,INDEX($E30:$I30,0,AJ$5),(INDEX($E30:$I30,0,AJ$7+1)-INDEX($E30:$I30,0,AJ$7))/(INDEX($E$4:$I$4,0,AJ$7+1)-INDEX($E$4:$I$4,0,AJ$7))+AI30)))</f>
        <v>0.95</v>
      </c>
      <c r="AK30" s="312" cm="1">
        <f t="array" ref="AK30">IF(AK$7=-1,AL30,IF(AK$7=99,AJ30,IF(AK$7=0,INDEX($E30:$I30,0,AK$5),(INDEX($E30:$I30,0,AK$7+1)-INDEX($E30:$I30,0,AK$7))/(INDEX($E$4:$I$4,0,AK$7+1)-INDEX($E$4:$I$4,0,AK$7))+AJ30)))</f>
        <v>0.95</v>
      </c>
      <c r="AL30" s="312" cm="1">
        <f t="array" ref="AL30">IF(AL$7=-1,AM30,IF(AL$7=99,AK30,IF(AL$7=0,INDEX($E30:$I30,0,AL$5),(INDEX($E30:$I30,0,AL$7+1)-INDEX($E30:$I30,0,AL$7))/(INDEX($E$4:$I$4,0,AL$7+1)-INDEX($E$4:$I$4,0,AL$7))+AK30)))</f>
        <v>0.95</v>
      </c>
      <c r="AM30" s="213">
        <f>(AL30+AN30)/2</f>
        <v>0.97499999999999998</v>
      </c>
      <c r="AN30" s="312" cm="1">
        <f t="array" ref="AN30">IF(AN$7=-1,AO30,IF(AN$7=99,AM30,IF(AN$7=0,INDEX($E30:$I30,0,AN$5),(INDEX($E30:$I30,0,AN$7+1)-INDEX($E30:$I30,0,AN$7))/(INDEX($E$4:$I$4,0,AN$7+1)-INDEX($E$4:$I$4,0,AN$7))+AM30)))</f>
        <v>1</v>
      </c>
      <c r="AO30" s="312" cm="1">
        <f t="array" ref="AO30">IF(AO$7=-1,AP30,IF(AO$7=99,AN30,IF(AO$7=0,INDEX($E30:$I30,0,AO$5),(INDEX($E30:$I30,0,AO$7+1)-INDEX($E30:$I30,0,AO$7))/(INDEX($E$4:$I$4,0,AO$7+1)-INDEX($E$4:$I$4,0,AO$7))+AN30)))</f>
        <v>1</v>
      </c>
      <c r="AP30" s="312" cm="1">
        <f t="array" ref="AP30">IF(AP$7=-1,AQ30,IF(AP$7=99,AO30,IF(AP$7=0,INDEX($E30:$I30,0,AP$5),(INDEX($E30:$I30,0,AP$7+1)-INDEX($E30:$I30,0,AP$7))/(INDEX($E$4:$I$4,0,AP$7+1)-INDEX($E$4:$I$4,0,AP$7))+AO30)))</f>
        <v>1</v>
      </c>
    </row>
    <row r="31" spans="1:48">
      <c r="A31" s="312" t="s">
        <v>16</v>
      </c>
      <c r="C31" s="312" t="s">
        <v>54</v>
      </c>
      <c r="D31" s="312" t="s">
        <v>48</v>
      </c>
      <c r="E31" s="80">
        <f>(E29*E22+E30*E23+E24)/E25</f>
        <v>0.80399999999999994</v>
      </c>
      <c r="F31" s="80">
        <f>(F29*F22+F30*F23+F24)/F25</f>
        <v>0.87397279410244599</v>
      </c>
      <c r="G31" s="80">
        <f>(G29*G22+G30*G23+G24)/G25</f>
        <v>0.9159078622553054</v>
      </c>
      <c r="H31" s="80">
        <f>(H29*H22+H30*H23+H24)/H25</f>
        <v>0.94658261356879059</v>
      </c>
      <c r="I31" s="80">
        <f>(I29*I22+I30*I23+I24)/I25</f>
        <v>0.98491563791050818</v>
      </c>
      <c r="J31" s="320"/>
    </row>
    <row r="32" spans="1:48">
      <c r="A32" s="312" t="s">
        <v>16</v>
      </c>
    </row>
    <row r="33" spans="1:48" ht="15.75" thickBot="1">
      <c r="A33" s="312" t="s">
        <v>16</v>
      </c>
      <c r="B33" s="311" t="s">
        <v>59</v>
      </c>
      <c r="D33" s="311"/>
      <c r="E33" s="312">
        <f>E28</f>
        <v>2012</v>
      </c>
      <c r="F33" s="312">
        <f>F28</f>
        <v>2020</v>
      </c>
      <c r="G33" s="312">
        <f>G28</f>
        <v>2030</v>
      </c>
      <c r="H33" s="312">
        <f>H28</f>
        <v>2040</v>
      </c>
      <c r="I33" s="312">
        <f>I28</f>
        <v>2050</v>
      </c>
    </row>
    <row r="34" spans="1:48">
      <c r="A34" s="312" t="s">
        <v>16</v>
      </c>
      <c r="B34" s="312" t="str">
        <f>[12]RES!B26</f>
        <v>LE</v>
      </c>
      <c r="C34" s="312" t="str">
        <f>[12]RES!A26</f>
        <v>Low Income Electrified</v>
      </c>
      <c r="D34" s="312" t="s">
        <v>47</v>
      </c>
      <c r="E34" s="10">
        <f t="shared" ref="E34:AP34" si="11">E22</f>
        <v>26.162716441035041</v>
      </c>
      <c r="F34" s="10">
        <f t="shared" si="11"/>
        <v>26.998265626975765</v>
      </c>
      <c r="G34" s="10">
        <f t="shared" si="11"/>
        <v>30.051071446100934</v>
      </c>
      <c r="H34" s="10">
        <f t="shared" si="11"/>
        <v>26.029101427480327</v>
      </c>
      <c r="I34" s="10">
        <f t="shared" si="11"/>
        <v>22.782789671945572</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31.307607825442144</v>
      </c>
      <c r="T34" s="10">
        <f t="shared" si="11"/>
        <v>31.019237445954008</v>
      </c>
      <c r="U34" s="10">
        <f t="shared" si="11"/>
        <v>30.889444916133222</v>
      </c>
      <c r="V34" s="10">
        <f t="shared" si="11"/>
        <v>30.767068877880462</v>
      </c>
      <c r="W34" s="10">
        <f t="shared" si="11"/>
        <v>30.608572993081566</v>
      </c>
      <c r="X34" s="10">
        <f t="shared" si="11"/>
        <v>30.45706635621773</v>
      </c>
      <c r="Y34" s="10">
        <f t="shared" si="11"/>
        <v>30.347812751253425</v>
      </c>
      <c r="Z34" s="10">
        <f t="shared" si="11"/>
        <v>30.397505624631386</v>
      </c>
      <c r="AA34" s="10">
        <f t="shared" si="11"/>
        <v>30.310305833401944</v>
      </c>
      <c r="AB34" s="10">
        <f t="shared" si="11"/>
        <v>30.051071446100934</v>
      </c>
      <c r="AC34" s="10">
        <f t="shared" si="11"/>
        <v>29.700846066267385</v>
      </c>
      <c r="AD34" s="10">
        <f t="shared" si="11"/>
        <v>29.285061807177946</v>
      </c>
      <c r="AE34" s="10">
        <f t="shared" si="11"/>
        <v>28.774024072065799</v>
      </c>
      <c r="AF34" s="10">
        <f t="shared" si="11"/>
        <v>28.228089006631244</v>
      </c>
      <c r="AG34" s="10">
        <f t="shared" si="11"/>
        <v>27.903526187293007</v>
      </c>
      <c r="AH34" s="10">
        <f t="shared" si="11"/>
        <v>27.686982852572893</v>
      </c>
      <c r="AI34" s="10">
        <f t="shared" si="11"/>
        <v>27.276144140067739</v>
      </c>
      <c r="AJ34" s="10">
        <f t="shared" si="11"/>
        <v>26.855510014554152</v>
      </c>
      <c r="AK34" s="10">
        <f t="shared" si="11"/>
        <v>26.454760490599114</v>
      </c>
      <c r="AL34" s="10">
        <f t="shared" si="11"/>
        <v>26.029101427480327</v>
      </c>
      <c r="AM34" s="10">
        <f t="shared" si="11"/>
        <v>24.046966291737554</v>
      </c>
      <c r="AN34" s="10">
        <f t="shared" si="11"/>
        <v>22.782789671945572</v>
      </c>
      <c r="AO34" s="10">
        <f t="shared" si="11"/>
        <v>22.782789671945572</v>
      </c>
      <c r="AP34" s="10">
        <f t="shared" si="11"/>
        <v>22.782789671945572</v>
      </c>
      <c r="AQ34" s="10"/>
      <c r="AR34" s="10"/>
      <c r="AS34" s="10"/>
      <c r="AT34" s="10"/>
      <c r="AU34" s="10"/>
      <c r="AV34" s="10"/>
    </row>
    <row r="35" spans="1:48">
      <c r="A35" s="312" t="s">
        <v>16</v>
      </c>
      <c r="B35" s="312" t="str">
        <f>[12]RES!B27</f>
        <v>ME</v>
      </c>
      <c r="C35" s="312" t="str">
        <f>[12]RES!A27</f>
        <v>Middle Income Electrified</v>
      </c>
      <c r="D35" s="312" t="s">
        <v>47</v>
      </c>
      <c r="E35" s="10">
        <f t="shared" ref="E35:AP35" si="12">E23</f>
        <v>15.697629864621025</v>
      </c>
      <c r="F35" s="10">
        <f t="shared" si="12"/>
        <v>19.311259441517389</v>
      </c>
      <c r="G35" s="10">
        <f t="shared" si="12"/>
        <v>20.774557769326773</v>
      </c>
      <c r="H35" s="10">
        <f t="shared" si="12"/>
        <v>24.195443189995817</v>
      </c>
      <c r="I35" s="10">
        <f t="shared" si="12"/>
        <v>26.925737718011948</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16.685656533921268</v>
      </c>
      <c r="T35" s="10">
        <f t="shared" si="12"/>
        <v>17.526629607165493</v>
      </c>
      <c r="U35" s="10">
        <f t="shared" si="12"/>
        <v>18.215387593126273</v>
      </c>
      <c r="V35" s="10">
        <f t="shared" si="12"/>
        <v>18.722392002856914</v>
      </c>
      <c r="W35" s="10">
        <f t="shared" si="12"/>
        <v>19.1057921935165</v>
      </c>
      <c r="X35" s="10">
        <f t="shared" si="12"/>
        <v>19.473296925292551</v>
      </c>
      <c r="Y35" s="10">
        <f t="shared" si="12"/>
        <v>19.799483539327721</v>
      </c>
      <c r="Z35" s="10">
        <f t="shared" si="12"/>
        <v>20.159932647407256</v>
      </c>
      <c r="AA35" s="10">
        <f t="shared" si="12"/>
        <v>20.43937371268057</v>
      </c>
      <c r="AB35" s="10">
        <f t="shared" si="12"/>
        <v>20.774557769326773</v>
      </c>
      <c r="AC35" s="10">
        <f t="shared" si="12"/>
        <v>21.107637749675543</v>
      </c>
      <c r="AD35" s="10">
        <f t="shared" si="12"/>
        <v>21.443959857242302</v>
      </c>
      <c r="AE35" s="10">
        <f t="shared" si="12"/>
        <v>21.797995740699132</v>
      </c>
      <c r="AF35" s="10">
        <f t="shared" si="12"/>
        <v>22.179314438072797</v>
      </c>
      <c r="AG35" s="10">
        <f t="shared" si="12"/>
        <v>22.644368173044917</v>
      </c>
      <c r="AH35" s="10">
        <f t="shared" si="12"/>
        <v>22.938992884869524</v>
      </c>
      <c r="AI35" s="10">
        <f t="shared" si="12"/>
        <v>23.201561435256206</v>
      </c>
      <c r="AJ35" s="10">
        <f t="shared" si="12"/>
        <v>23.558854055001412</v>
      </c>
      <c r="AK35" s="10">
        <f t="shared" si="12"/>
        <v>23.836078422436074</v>
      </c>
      <c r="AL35" s="10">
        <f t="shared" si="12"/>
        <v>24.195443189995817</v>
      </c>
      <c r="AM35" s="10">
        <f t="shared" si="12"/>
        <v>25.643205473027979</v>
      </c>
      <c r="AN35" s="10">
        <f t="shared" si="12"/>
        <v>26.925737718011948</v>
      </c>
      <c r="AO35" s="10">
        <f t="shared" si="12"/>
        <v>26.925737718011948</v>
      </c>
      <c r="AP35" s="10">
        <f t="shared" si="12"/>
        <v>26.925737718011948</v>
      </c>
      <c r="AQ35" s="10"/>
      <c r="AR35" s="10"/>
      <c r="AS35" s="10"/>
      <c r="AT35" s="10"/>
      <c r="AU35" s="10"/>
      <c r="AV35" s="10"/>
    </row>
    <row r="36" spans="1:48">
      <c r="A36" s="312" t="s">
        <v>16</v>
      </c>
      <c r="B36" s="312" t="str">
        <f>[12]RES!B28</f>
        <v>HE</v>
      </c>
      <c r="C36" s="312" t="str">
        <f>[12]RES!A28</f>
        <v>High Income Electrified</v>
      </c>
      <c r="D36" s="312" t="s">
        <v>47</v>
      </c>
      <c r="E36" s="10">
        <f t="shared" ref="E36:AP36" si="13">E24</f>
        <v>10.465086576414015</v>
      </c>
      <c r="F36" s="10">
        <f t="shared" si="13"/>
        <v>11.858701524628284</v>
      </c>
      <c r="G36" s="10">
        <f t="shared" si="13"/>
        <v>15.130460784572298</v>
      </c>
      <c r="H36" s="10">
        <f t="shared" si="13"/>
        <v>21.150761382523854</v>
      </c>
      <c r="I36" s="10">
        <f t="shared" si="13"/>
        <v>25.809381610042475</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11.858701524628284</v>
      </c>
      <c r="S36" s="10">
        <f t="shared" si="13"/>
        <v>11.998316089840852</v>
      </c>
      <c r="T36" s="10">
        <f t="shared" si="13"/>
        <v>12.136466763279879</v>
      </c>
      <c r="U36" s="10">
        <f t="shared" si="13"/>
        <v>12.276208127314874</v>
      </c>
      <c r="V36" s="10">
        <f t="shared" si="13"/>
        <v>12.598331606416323</v>
      </c>
      <c r="W36" s="10">
        <f t="shared" si="13"/>
        <v>13.088316813401962</v>
      </c>
      <c r="X36" s="10">
        <f t="shared" si="13"/>
        <v>13.49070206049487</v>
      </c>
      <c r="Y36" s="10">
        <f t="shared" si="13"/>
        <v>13.898241272844645</v>
      </c>
      <c r="Z36" s="10">
        <f t="shared" si="13"/>
        <v>14.118720346057808</v>
      </c>
      <c r="AA36" s="10">
        <f t="shared" si="13"/>
        <v>14.563309504101419</v>
      </c>
      <c r="AB36" s="10">
        <f t="shared" si="13"/>
        <v>15.130460784572298</v>
      </c>
      <c r="AC36" s="10">
        <f t="shared" si="13"/>
        <v>15.710493374744742</v>
      </c>
      <c r="AD36" s="10">
        <f t="shared" si="13"/>
        <v>16.357646549162869</v>
      </c>
      <c r="AE36" s="10">
        <f t="shared" si="13"/>
        <v>17.08718425313052</v>
      </c>
      <c r="AF36" s="10">
        <f t="shared" si="13"/>
        <v>17.829222650011118</v>
      </c>
      <c r="AG36" s="10">
        <f t="shared" si="13"/>
        <v>18.271081639662086</v>
      </c>
      <c r="AH36" s="10">
        <f t="shared" si="13"/>
        <v>18.696834751941122</v>
      </c>
      <c r="AI36" s="10">
        <f t="shared" si="13"/>
        <v>19.352628054560096</v>
      </c>
      <c r="AJ36" s="10">
        <f t="shared" si="13"/>
        <v>19.927208357137882</v>
      </c>
      <c r="AK36" s="10">
        <f t="shared" si="13"/>
        <v>20.565715169677624</v>
      </c>
      <c r="AL36" s="10">
        <f t="shared" si="13"/>
        <v>21.150761382523854</v>
      </c>
      <c r="AM36" s="10">
        <f t="shared" si="13"/>
        <v>23.929374235234448</v>
      </c>
      <c r="AN36" s="10">
        <f t="shared" si="13"/>
        <v>25.809381610042475</v>
      </c>
      <c r="AO36" s="10">
        <f t="shared" si="13"/>
        <v>25.809381610042475</v>
      </c>
      <c r="AP36" s="10">
        <f t="shared" si="13"/>
        <v>25.809381610042475</v>
      </c>
      <c r="AQ36" s="10"/>
      <c r="AR36" s="10"/>
      <c r="AS36" s="10"/>
      <c r="AT36" s="10"/>
      <c r="AU36" s="10"/>
      <c r="AV36" s="10"/>
    </row>
    <row r="37" spans="1:48">
      <c r="A37" s="312" t="s">
        <v>16</v>
      </c>
      <c r="B37" s="312" t="str">
        <f>[12]RES!B29</f>
        <v>LN</v>
      </c>
      <c r="C37" s="312" t="str">
        <f>[12]RES!A29</f>
        <v>Low Income Non-Electrified</v>
      </c>
      <c r="D37" s="312"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2" t="s">
        <v>16</v>
      </c>
      <c r="B38" s="312" t="str">
        <f>[12]RES!B30</f>
        <v>MN</v>
      </c>
      <c r="C38" s="312" t="str">
        <f>[12]RES!A30</f>
        <v>Middle Income Non-Electrified</v>
      </c>
      <c r="D38" s="312"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2" t="s">
        <v>16</v>
      </c>
      <c r="B39" s="227"/>
      <c r="J39" s="42"/>
      <c r="K39" s="186">
        <f>SUM(K34:K38)</f>
        <v>53.104386458423335</v>
      </c>
      <c r="L39" s="186"/>
    </row>
    <row r="40" spans="1:48" ht="18" thickBot="1">
      <c r="A40" s="312" t="s">
        <v>16</v>
      </c>
      <c r="B40" s="227"/>
      <c r="C40" s="37" t="s">
        <v>60</v>
      </c>
    </row>
    <row r="41" spans="1:48" ht="15.75" thickTop="1">
      <c r="A41" s="312" t="s">
        <v>16</v>
      </c>
    </row>
    <row r="42" spans="1:48" ht="15.75" thickBot="1">
      <c r="A42" s="312" t="s">
        <v>16</v>
      </c>
      <c r="C42" s="311" t="s">
        <v>58</v>
      </c>
      <c r="D42" s="311"/>
      <c r="E42" s="7">
        <v>2012</v>
      </c>
      <c r="F42" s="7">
        <v>2020</v>
      </c>
      <c r="G42" s="7">
        <v>2030</v>
      </c>
      <c r="H42" s="7">
        <v>2040</v>
      </c>
      <c r="I42" s="7">
        <v>2050</v>
      </c>
    </row>
    <row r="43" spans="1:48">
      <c r="A43" s="312" t="s">
        <v>16</v>
      </c>
      <c r="C43" s="312"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2" t="s">
        <v>16</v>
      </c>
      <c r="C44" s="312"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2" t="s">
        <v>16</v>
      </c>
      <c r="C45" s="312" t="s">
        <v>50</v>
      </c>
      <c r="E45" s="10">
        <f t="shared" si="16"/>
        <v>1</v>
      </c>
      <c r="F45" s="10">
        <f t="shared" si="16"/>
        <v>0.99921096731572434</v>
      </c>
      <c r="G45" s="10">
        <f t="shared" si="16"/>
        <v>1.3315799294104231</v>
      </c>
      <c r="H45" s="10">
        <f t="shared" si="16"/>
        <v>1.608074520524065</v>
      </c>
      <c r="I45" s="10">
        <f t="shared" si="16"/>
        <v>2.0499219357849254</v>
      </c>
      <c r="J45" s="51" cm="1">
        <f t="array" ref="J45">INDEX(Drivers!$C$37:$AG$37,1,J21)/Drivers!$C$37</f>
        <v>1</v>
      </c>
      <c r="K45" s="51" cm="1">
        <f t="array" ref="K45">INDEX(Drivers!$C$37:$AG$37,1,K21)/Drivers!$C$37</f>
        <v>1.0290422887134598</v>
      </c>
      <c r="L45" s="51" cm="1">
        <f t="array" ref="L45">INDEX(Drivers!$C$37:$AG$37,1,L21)/Drivers!$C$37</f>
        <v>1.0452868351525577</v>
      </c>
      <c r="M45" s="51" cm="1">
        <f t="array" ref="M45">INDEX(Drivers!$C$37:$AG$37,1,M21)/Drivers!$C$37</f>
        <v>1.0565585612531561</v>
      </c>
      <c r="N45" s="51" cm="1">
        <f t="array" ref="N45">INDEX(Drivers!$C$37:$AG$37,1,N21)/Drivers!$C$37</f>
        <v>1.0602052961680555</v>
      </c>
      <c r="O45" s="51" cm="1">
        <f t="array" ref="O45">INDEX(Drivers!$C$37:$AG$37,1,O21)/Drivers!$C$37</f>
        <v>1.0761183212512533</v>
      </c>
      <c r="P45" s="51" cm="1">
        <f t="array" ref="P45">INDEX(Drivers!$C$37:$AG$37,1,P21)/Drivers!$C$37</f>
        <v>1.0860639619282522</v>
      </c>
      <c r="Q45" s="51" cm="1">
        <f t="array" ref="Q45">INDEX(Drivers!$C$37:$AG$37,1,Q21)/Drivers!$C$37</f>
        <v>1.0814226629456527</v>
      </c>
      <c r="R45" s="51" cm="1">
        <f t="array" ref="R45">INDEX(Drivers!$C$37:$AG$37,1,R21)/Drivers!$C$37</f>
        <v>0.99921096731572434</v>
      </c>
      <c r="S45" s="51" cm="1">
        <f t="array" ref="S45">INDEX(Drivers!$C$37:$AG$37,1,S21)/Drivers!$C$37</f>
        <v>1.0247524566066997</v>
      </c>
      <c r="T45" s="51" cm="1">
        <f t="array" ref="T45">INDEX(Drivers!$C$37:$AG$37,1,T21)/Drivers!$C$37</f>
        <v>1.0502939458976746</v>
      </c>
      <c r="U45" s="51" cm="1">
        <f t="array" ref="U45">INDEX(Drivers!$C$37:$AG$37,1,U21)/Drivers!$C$37</f>
        <v>1.0617321965737401</v>
      </c>
      <c r="V45" s="51" cm="1">
        <f t="array" ref="V45">INDEX(Drivers!$C$37:$AG$37,1,V21)/Drivers!$C$37</f>
        <v>1.2506883972591609</v>
      </c>
      <c r="W45" s="51" cm="1">
        <f t="array" ref="W45">INDEX(Drivers!$C$37:$AG$37,1,W21)/Drivers!$C$37</f>
        <v>1.2640874332821361</v>
      </c>
      <c r="X45" s="51" cm="1">
        <f t="array" ref="X45">INDEX(Drivers!$C$37:$AG$37,1,X21)/Drivers!$C$37</f>
        <v>1.277486469305112</v>
      </c>
      <c r="Y45" s="51" cm="1">
        <f t="array" ref="Y45">INDEX(Drivers!$C$37:$AG$37,1,Y21)/Drivers!$C$37</f>
        <v>1.2898666220762212</v>
      </c>
      <c r="Z45" s="51" cm="1">
        <f t="array" ref="Z45">INDEX(Drivers!$C$37:$AG$37,1,Z21)/Drivers!$C$37</f>
        <v>1.2931054144932994</v>
      </c>
      <c r="AA45" s="51" cm="1">
        <f t="array" ref="AA45">INDEX(Drivers!$C$37:$AG$37,1,AA21)/Drivers!$C$37</f>
        <v>1.3098773320439263</v>
      </c>
      <c r="AB45" s="51" cm="1">
        <f t="array" ref="AB45">INDEX(Drivers!$C$37:$AG$37,1,AB21)/Drivers!$C$37</f>
        <v>1.3315799294104231</v>
      </c>
      <c r="AC45" s="51" cm="1">
        <f t="array" ref="AC45">INDEX(Drivers!$C$37:$AG$37,1,AC21)/Drivers!$C$37</f>
        <v>1.3551572312017106</v>
      </c>
      <c r="AD45" s="51" cm="1">
        <f t="array" ref="AD45">INDEX(Drivers!$C$37:$AG$37,1,AD21)/Drivers!$C$37</f>
        <v>1.3836247979563356</v>
      </c>
      <c r="AE45" s="51" cm="1">
        <f t="array" ref="AE45">INDEX(Drivers!$C$37:$AG$37,1,AE21)/Drivers!$C$37</f>
        <v>1.4175628814047747</v>
      </c>
      <c r="AF45" s="51" cm="1">
        <f t="array" ref="AF45">INDEX(Drivers!$C$37:$AG$37,1,AF21)/Drivers!$C$37</f>
        <v>1.4524943433369986</v>
      </c>
      <c r="AG45" s="51" cm="1">
        <f t="array" ref="AG45">INDEX(Drivers!$C$37:$AG$37,1,AG21)/Drivers!$C$37</f>
        <v>1.4648280208406192</v>
      </c>
      <c r="AH45" s="51" cm="1">
        <f t="array" ref="AH45">INDEX(Drivers!$C$37:$AG$37,1,AH21)/Drivers!$C$37</f>
        <v>1.4828961673744294</v>
      </c>
      <c r="AI45" s="51" cm="1">
        <f t="array" ref="AI45">INDEX(Drivers!$C$37:$AG$37,1,AI21)/Drivers!$C$37</f>
        <v>1.5177305143324049</v>
      </c>
      <c r="AJ45" s="51" cm="1">
        <f t="array" ref="AJ45">INDEX(Drivers!$C$37:$AG$37,1,AJ21)/Drivers!$C$37</f>
        <v>1.5440437161815446</v>
      </c>
      <c r="AK45" s="51" cm="1">
        <f t="array" ref="AK45">INDEX(Drivers!$C$37:$AG$37,1,AK21)/Drivers!$C$37</f>
        <v>1.5798916014021529</v>
      </c>
      <c r="AL45" s="51" cm="1">
        <f t="array" ref="AL45">INDEX(Drivers!$C$37:$AG$37,1,AL21)/Drivers!$C$37</f>
        <v>1.608074520524065</v>
      </c>
      <c r="AM45" s="51" cm="1">
        <f t="array" ref="AM45">INDEX(Drivers!$C$37:$AG$37,1,AM21)/Drivers!$C$37</f>
        <v>1.9433121162436917</v>
      </c>
      <c r="AN45" s="51" cm="1">
        <f t="array" ref="AN45">INDEX(Drivers!$C$37:$AG$37,1,AN21)/Drivers!$C$37</f>
        <v>2.0499219357849254</v>
      </c>
      <c r="AO45" s="36">
        <f>AN45</f>
        <v>2.0499219357849254</v>
      </c>
      <c r="AP45" s="36">
        <f>AO45</f>
        <v>2.0499219357849254</v>
      </c>
      <c r="AQ45" s="36"/>
      <c r="AR45" s="36"/>
      <c r="AS45" s="10"/>
      <c r="AT45" s="10"/>
      <c r="AU45" s="10"/>
      <c r="AV45" s="10"/>
    </row>
    <row r="46" spans="1:48">
      <c r="A46" s="312" t="s">
        <v>16</v>
      </c>
      <c r="H46" s="109">
        <f>I46^(1/40)-1</f>
        <v>1.8107022549168628E-2</v>
      </c>
      <c r="I46" s="186">
        <f>I45/E45</f>
        <v>2.0499219357849254</v>
      </c>
      <c r="L46" s="24"/>
    </row>
    <row r="47" spans="1:48" ht="15.75" thickBot="1">
      <c r="A47" s="312" t="s">
        <v>16</v>
      </c>
      <c r="C47" s="311" t="s">
        <v>213</v>
      </c>
      <c r="D47" s="311"/>
      <c r="E47" s="7">
        <v>2012</v>
      </c>
      <c r="F47" s="7">
        <v>2020</v>
      </c>
      <c r="G47" s="7">
        <v>2030</v>
      </c>
      <c r="H47" s="7">
        <v>2040</v>
      </c>
      <c r="I47" s="7">
        <v>2050</v>
      </c>
    </row>
    <row r="48" spans="1:48">
      <c r="A48" s="312" t="s">
        <v>16</v>
      </c>
      <c r="C48" s="312"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2" t="s">
        <v>16</v>
      </c>
      <c r="C49" s="312"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2" t="s">
        <v>16</v>
      </c>
      <c r="C50" s="312" t="s">
        <v>50</v>
      </c>
      <c r="E50" s="80"/>
      <c r="F50" s="59">
        <f t="shared" si="17"/>
        <v>-9.8663149271871475E-5</v>
      </c>
      <c r="G50" s="59">
        <f t="shared" si="17"/>
        <v>2.9131816106655384E-2</v>
      </c>
      <c r="H50" s="59">
        <f t="shared" si="17"/>
        <v>1.9046244983073279E-2</v>
      </c>
      <c r="I50" s="59">
        <f t="shared" si="17"/>
        <v>2.4573491256295821E-2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2" t="s">
        <v>16</v>
      </c>
      <c r="L51" s="24"/>
    </row>
    <row r="52" spans="1:47" ht="18" thickBot="1">
      <c r="A52" s="312" t="s">
        <v>16</v>
      </c>
      <c r="C52" s="37" t="s">
        <v>294</v>
      </c>
    </row>
    <row r="53" spans="1:47" ht="15.75" thickTop="1">
      <c r="A53" s="312" t="s">
        <v>16</v>
      </c>
      <c r="D53" s="312" t="s">
        <v>52</v>
      </c>
      <c r="E53" s="312">
        <v>100</v>
      </c>
      <c r="F53" s="312">
        <v>150</v>
      </c>
      <c r="G53" s="312">
        <v>200</v>
      </c>
      <c r="H53" s="40"/>
      <c r="J53" s="312"/>
    </row>
    <row r="54" spans="1:47">
      <c r="A54" s="312" t="s">
        <v>16</v>
      </c>
      <c r="B54" s="312">
        <f>[12]RES!$B32</f>
        <v>0</v>
      </c>
      <c r="C54" s="312" t="str">
        <f>[12]RES!A32</f>
        <v>USE the names but not the numbers in the greyed out stuff, all the balance numbers are taken directly from the energy balance sheet</v>
      </c>
      <c r="E54" s="312">
        <v>0.3</v>
      </c>
      <c r="F54" s="12">
        <v>0.25</v>
      </c>
      <c r="G54" s="12">
        <v>0.2</v>
      </c>
      <c r="H54" s="40"/>
      <c r="J54" s="312"/>
    </row>
    <row r="55" spans="1:47">
      <c r="A55" s="312" t="s">
        <v>16</v>
      </c>
      <c r="B55" s="312" t="str">
        <f>[12]RES!$B33</f>
        <v>Demand</v>
      </c>
      <c r="C55" s="312" t="str">
        <f>[12]RES!A33</f>
        <v>End use demands</v>
      </c>
      <c r="E55" s="312">
        <v>0.1</v>
      </c>
      <c r="F55" s="12">
        <v>0.1</v>
      </c>
      <c r="G55" s="12">
        <v>0.1</v>
      </c>
      <c r="H55" s="40"/>
      <c r="J55" s="312"/>
    </row>
    <row r="56" spans="1:47">
      <c r="A56" s="312" t="s">
        <v>16</v>
      </c>
      <c r="B56" s="312" t="str">
        <f>[12]RES!$B34</f>
        <v>L</v>
      </c>
      <c r="C56" s="312" t="str">
        <f>[12]RES!A34</f>
        <v>Lighting</v>
      </c>
      <c r="E56" s="312">
        <v>0.5</v>
      </c>
      <c r="F56" s="12">
        <v>0.4</v>
      </c>
      <c r="G56" s="12">
        <v>0.3</v>
      </c>
      <c r="H56" s="40"/>
      <c r="J56" s="312"/>
    </row>
    <row r="57" spans="1:47">
      <c r="A57" s="312" t="s">
        <v>16</v>
      </c>
      <c r="B57" s="312" t="str">
        <f>[12]RES!$B35</f>
        <v>K</v>
      </c>
      <c r="C57" s="312" t="str">
        <f>[12]RES!A35</f>
        <v>Cooking</v>
      </c>
      <c r="E57" s="312">
        <v>0.3</v>
      </c>
      <c r="F57" s="12">
        <v>0.25</v>
      </c>
      <c r="G57" s="12">
        <v>0.2</v>
      </c>
      <c r="H57" s="40"/>
      <c r="J57" s="312"/>
    </row>
    <row r="58" spans="1:47">
      <c r="A58" s="312" t="s">
        <v>16</v>
      </c>
      <c r="B58" s="312" t="str">
        <f>[12]RES!$B36</f>
        <v>H</v>
      </c>
      <c r="C58" s="312" t="str">
        <f>[12]RES!A36</f>
        <v>Space Heating</v>
      </c>
      <c r="E58" s="312">
        <v>0.2</v>
      </c>
      <c r="F58" s="12">
        <v>0.15</v>
      </c>
      <c r="G58" s="12">
        <v>0.1</v>
      </c>
      <c r="H58" s="40"/>
      <c r="J58" s="312"/>
    </row>
    <row r="59" spans="1:47">
      <c r="A59" s="312" t="s">
        <v>16</v>
      </c>
      <c r="B59" s="312" t="str">
        <f>[12]RES!$B37</f>
        <v>WG</v>
      </c>
      <c r="C59" s="312" t="str">
        <f>[12]RES!A37</f>
        <v>Water Heating Geyser</v>
      </c>
      <c r="E59" s="312">
        <v>0.5</v>
      </c>
      <c r="F59" s="12">
        <v>0.4</v>
      </c>
      <c r="G59" s="12">
        <v>0.3</v>
      </c>
      <c r="H59" s="40"/>
      <c r="J59" s="312"/>
    </row>
    <row r="60" spans="1:47">
      <c r="A60" s="312" t="s">
        <v>16</v>
      </c>
      <c r="B60" s="312" t="str">
        <f>[12]RES!$B38</f>
        <v>W</v>
      </c>
      <c r="C60" s="312" t="str">
        <f>[12]RES!A38</f>
        <v>Water Heating</v>
      </c>
      <c r="E60" s="312">
        <v>0</v>
      </c>
      <c r="F60" s="12">
        <v>0</v>
      </c>
      <c r="G60" s="12">
        <v>0</v>
      </c>
      <c r="H60" s="40"/>
      <c r="J60" s="312"/>
    </row>
    <row r="61" spans="1:47">
      <c r="A61" s="312" t="s">
        <v>16</v>
      </c>
      <c r="B61" s="227"/>
    </row>
    <row r="62" spans="1:47">
      <c r="A62" s="312" t="s">
        <v>16</v>
      </c>
      <c r="C62" s="5" t="str">
        <f>C52</f>
        <v>High Income Household Elasticities</v>
      </c>
    </row>
    <row r="63" spans="1:47">
      <c r="A63" s="312" t="s">
        <v>16</v>
      </c>
      <c r="C63" s="312"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0.39900078903268427</v>
      </c>
      <c r="G63" s="186">
        <f t="shared" si="19"/>
        <v>0.39866842007058956</v>
      </c>
      <c r="H63" s="186">
        <f t="shared" si="19"/>
        <v>0.39839192547947588</v>
      </c>
      <c r="I63" s="186">
        <f t="shared" si="19"/>
        <v>0.39795007806421506</v>
      </c>
      <c r="J63" s="312" cm="1">
        <f t="array" ref="J63">IF(J$7=-1,K63,IF(J$7=99,I63,IF(J$7=0,INDEX($E63:$I63,0,J$5),(INDEX($E63:$I63,0,J$7+1)-INDEX($E63:$I63,0,J$7))/(INDEX($E$4:$I$4,0,J$7+1)-INDEX($E$4:$I$4,0,J$7))+I63)))</f>
        <v>0.39899999999999997</v>
      </c>
      <c r="K63" s="312" cm="1">
        <f t="array" ref="K63">IF(K$7=-1,L63,IF(K$7=99,J63,IF(K$7=0,INDEX($E63:$I63,0,K$5),(INDEX($E63:$I63,0,K$7+1)-INDEX($E63:$I63,0,K$7))/(INDEX($E$4:$I$4,0,K$7+1)-INDEX($E$4:$I$4,0,K$7))+J63)))</f>
        <v>0.39900009862908548</v>
      </c>
      <c r="L63" s="312" cm="1">
        <f t="array" ref="L63">IF(L$7=-1,M63,IF(L$7=99,K63,IF(L$7=0,INDEX($E63:$I63,0,L$5),(INDEX($E63:$I63,0,L$7+1)-INDEX($E63:$I63,0,L$7))/(INDEX($E$4:$I$4,0,L$7+1)-INDEX($E$4:$I$4,0,L$7))+K63)))</f>
        <v>0.39900019725817104</v>
      </c>
      <c r="M63" s="312" cm="1">
        <f t="array" ref="M63">IF(M$7=-1,N63,IF(M$7=99,L63,IF(M$7=0,INDEX($E63:$I63,0,M$5),(INDEX($E63:$I63,0,M$7+1)-INDEX($E63:$I63,0,M$7))/(INDEX($E$4:$I$4,0,M$7+1)-INDEX($E$4:$I$4,0,M$7))+L63)))</f>
        <v>0.39900029588725661</v>
      </c>
      <c r="N63" s="312" cm="1">
        <f t="array" ref="N63">IF(N$7=-1,O63,IF(N$7=99,M63,IF(N$7=0,INDEX($E63:$I63,0,N$5),(INDEX($E63:$I63,0,N$7+1)-INDEX($E63:$I63,0,N$7))/(INDEX($E$4:$I$4,0,N$7+1)-INDEX($E$4:$I$4,0,N$7))+M63)))</f>
        <v>0.39900039451634217</v>
      </c>
      <c r="O63" s="312" cm="1">
        <f t="array" ref="O63">IF(O$7=-1,P63,IF(O$7=99,N63,IF(O$7=0,INDEX($E63:$I63,0,O$5),(INDEX($E63:$I63,0,O$7+1)-INDEX($E63:$I63,0,O$7))/(INDEX($E$4:$I$4,0,O$7+1)-INDEX($E$4:$I$4,0,O$7))+N63)))</f>
        <v>0.39900049314542774</v>
      </c>
      <c r="P63" s="312" cm="1">
        <f t="array" ref="P63">IF(P$7=-1,Q63,IF(P$7=99,O63,IF(P$7=0,INDEX($E63:$I63,0,P$5),(INDEX($E63:$I63,0,P$7+1)-INDEX($E63:$I63,0,P$7))/(INDEX($E$4:$I$4,0,P$7+1)-INDEX($E$4:$I$4,0,P$7))+O63)))</f>
        <v>0.3990005917745133</v>
      </c>
      <c r="Q63" s="312" cm="1">
        <f t="array" ref="Q63">IF(Q$7=-1,R63,IF(Q$7=99,P63,IF(Q$7=0,INDEX($E63:$I63,0,Q$5),(INDEX($E63:$I63,0,Q$7+1)-INDEX($E63:$I63,0,Q$7))/(INDEX($E$4:$I$4,0,Q$7+1)-INDEX($E$4:$I$4,0,Q$7))+P63)))</f>
        <v>0.39900069040359887</v>
      </c>
      <c r="R63" s="312" cm="1">
        <f t="array" ref="R63">IF(R$7=-1,S63,IF(R$7=99,Q63,IF(R$7=0,INDEX($E63:$I63,0,R$5),(INDEX($E63:$I63,0,R$7+1)-INDEX($E63:$I63,0,R$7))/(INDEX($E$4:$I$4,0,R$7+1)-INDEX($E$4:$I$4,0,R$7))+Q63)))</f>
        <v>0.39900078903268427</v>
      </c>
      <c r="S63" s="312" cm="1">
        <f t="array" ref="S63">IF(S$7=-1,T63,IF(S$7=99,R63,IF(S$7=0,INDEX($E63:$I63,0,S$5),(INDEX($E63:$I63,0,S$7+1)-INDEX($E63:$I63,0,S$7))/(INDEX($E$4:$I$4,0,S$7+1)-INDEX($E$4:$I$4,0,S$7))+R63)))</f>
        <v>0.39896755213647478</v>
      </c>
      <c r="T63" s="312" cm="1">
        <f t="array" ref="T63">IF(T$7=-1,U63,IF(T$7=99,S63,IF(T$7=0,INDEX($E63:$I63,0,T$5),(INDEX($E63:$I63,0,T$7+1)-INDEX($E63:$I63,0,T$7))/(INDEX($E$4:$I$4,0,T$7+1)-INDEX($E$4:$I$4,0,T$7))+S63)))</f>
        <v>0.39893431524026529</v>
      </c>
      <c r="U63" s="312" cm="1">
        <f t="array" ref="U63">IF(U$7=-1,V63,IF(U$7=99,T63,IF(U$7=0,INDEX($E63:$I63,0,U$5),(INDEX($E63:$I63,0,U$7+1)-INDEX($E63:$I63,0,U$7))/(INDEX($E$4:$I$4,0,U$7+1)-INDEX($E$4:$I$4,0,U$7))+T63)))</f>
        <v>0.3989010783440558</v>
      </c>
      <c r="V63" s="312" cm="1">
        <f t="array" ref="V63">IF(V$7=-1,W63,IF(V$7=99,U63,IF(V$7=0,INDEX($E63:$I63,0,V$5),(INDEX($E63:$I63,0,V$7+1)-INDEX($E63:$I63,0,V$7))/(INDEX($E$4:$I$4,0,V$7+1)-INDEX($E$4:$I$4,0,V$7))+U63)))</f>
        <v>0.39886784144784632</v>
      </c>
      <c r="W63" s="312" cm="1">
        <f t="array" ref="W63">IF(W$7=-1,X63,IF(W$7=99,V63,IF(W$7=0,INDEX($E63:$I63,0,W$5),(INDEX($E63:$I63,0,W$7+1)-INDEX($E63:$I63,0,W$7))/(INDEX($E$4:$I$4,0,W$7+1)-INDEX($E$4:$I$4,0,W$7))+V63)))</f>
        <v>0.39883460455163683</v>
      </c>
      <c r="X63" s="312" cm="1">
        <f t="array" ref="X63">IF(X$7=-1,Y63,IF(X$7=99,W63,IF(X$7=0,INDEX($E63:$I63,0,X$5),(INDEX($E63:$I63,0,X$7+1)-INDEX($E63:$I63,0,X$7))/(INDEX($E$4:$I$4,0,X$7+1)-INDEX($E$4:$I$4,0,X$7))+W63)))</f>
        <v>0.39880136765542734</v>
      </c>
      <c r="Y63" s="312" cm="1">
        <f t="array" ref="Y63">IF(Y$7=-1,Z63,IF(Y$7=99,X63,IF(Y$7=0,INDEX($E63:$I63,0,Y$5),(INDEX($E63:$I63,0,Y$7+1)-INDEX($E63:$I63,0,Y$7))/(INDEX($E$4:$I$4,0,Y$7+1)-INDEX($E$4:$I$4,0,Y$7))+X63)))</f>
        <v>0.39876813075921785</v>
      </c>
      <c r="Z63" s="312" cm="1">
        <f t="array" ref="Z63">IF(Z$7=-1,AA63,IF(Z$7=99,Y63,IF(Z$7=0,INDEX($E63:$I63,0,Z$5),(INDEX($E63:$I63,0,Z$7+1)-INDEX($E63:$I63,0,Z$7))/(INDEX($E$4:$I$4,0,Z$7+1)-INDEX($E$4:$I$4,0,Z$7))+Y63)))</f>
        <v>0.39873489386300837</v>
      </c>
      <c r="AA63" s="312" cm="1">
        <f t="array" ref="AA63">IF(AA$7=-1,AB63,IF(AA$7=99,Z63,IF(AA$7=0,INDEX($E63:$I63,0,AA$5),(INDEX($E63:$I63,0,AA$7+1)-INDEX($E63:$I63,0,AA$7))/(INDEX($E$4:$I$4,0,AA$7+1)-INDEX($E$4:$I$4,0,AA$7))+Z63)))</f>
        <v>0.39870165696679888</v>
      </c>
      <c r="AB63" s="312" cm="1">
        <f t="array" ref="AB63">IF(AB$7=-1,AC63,IF(AB$7=99,AA63,IF(AB$7=0,INDEX($E63:$I63,0,AB$5),(INDEX($E63:$I63,0,AB$7+1)-INDEX($E63:$I63,0,AB$7))/(INDEX($E$4:$I$4,0,AB$7+1)-INDEX($E$4:$I$4,0,AB$7))+AA63)))</f>
        <v>0.39866842007058956</v>
      </c>
      <c r="AC63" s="312" cm="1">
        <f t="array" ref="AC63">IF(AC$7=-1,AD63,IF(AC$7=99,AB63,IF(AC$7=0,INDEX($E63:$I63,0,AC$5),(INDEX($E63:$I63,0,AC$7+1)-INDEX($E63:$I63,0,AC$7))/(INDEX($E$4:$I$4,0,AC$7+1)-INDEX($E$4:$I$4,0,AC$7))+AB63)))</f>
        <v>0.39864077061147818</v>
      </c>
      <c r="AD63" s="312" cm="1">
        <f t="array" ref="AD63">IF(AD$7=-1,AE63,IF(AD$7=99,AC63,IF(AD$7=0,INDEX($E63:$I63,0,AD$5),(INDEX($E63:$I63,0,AD$7+1)-INDEX($E63:$I63,0,AD$7))/(INDEX($E$4:$I$4,0,AD$7+1)-INDEX($E$4:$I$4,0,AD$7))+AC63)))</f>
        <v>0.3986131211523668</v>
      </c>
      <c r="AE63" s="312" cm="1">
        <f t="array" ref="AE63">IF(AE$7=-1,AF63,IF(AE$7=99,AD63,IF(AE$7=0,INDEX($E63:$I63,0,AE$5),(INDEX($E63:$I63,0,AE$7+1)-INDEX($E63:$I63,0,AE$7))/(INDEX($E$4:$I$4,0,AE$7+1)-INDEX($E$4:$I$4,0,AE$7))+AD63)))</f>
        <v>0.39858547169325542</v>
      </c>
      <c r="AF63" s="312" cm="1">
        <f t="array" ref="AF63">IF(AF$7=-1,AG63,IF(AF$7=99,AE63,IF(AF$7=0,INDEX($E63:$I63,0,AF$5),(INDEX($E63:$I63,0,AF$7+1)-INDEX($E63:$I63,0,AF$7))/(INDEX($E$4:$I$4,0,AF$7+1)-INDEX($E$4:$I$4,0,AF$7))+AE63)))</f>
        <v>0.39855782223414404</v>
      </c>
      <c r="AG63" s="312" cm="1">
        <f t="array" ref="AG63">IF(AG$7=-1,AH63,IF(AG$7=99,AF63,IF(AG$7=0,INDEX($E63:$I63,0,AG$5),(INDEX($E63:$I63,0,AG$7+1)-INDEX($E63:$I63,0,AG$7))/(INDEX($E$4:$I$4,0,AG$7+1)-INDEX($E$4:$I$4,0,AG$7))+AF63)))</f>
        <v>0.39853017277503267</v>
      </c>
      <c r="AH63" s="312" cm="1">
        <f t="array" ref="AH63">IF(AH$7=-1,AI63,IF(AH$7=99,AG63,IF(AH$7=0,INDEX($E63:$I63,0,AH$5),(INDEX($E63:$I63,0,AH$7+1)-INDEX($E63:$I63,0,AH$7))/(INDEX($E$4:$I$4,0,AH$7+1)-INDEX($E$4:$I$4,0,AH$7))+AG63)))</f>
        <v>0.39850252331592129</v>
      </c>
      <c r="AI63" s="312" cm="1">
        <f t="array" ref="AI63">IF(AI$7=-1,AJ63,IF(AI$7=99,AH63,IF(AI$7=0,INDEX($E63:$I63,0,AI$5),(INDEX($E63:$I63,0,AI$7+1)-INDEX($E63:$I63,0,AI$7))/(INDEX($E$4:$I$4,0,AI$7+1)-INDEX($E$4:$I$4,0,AI$7))+AH63)))</f>
        <v>0.39847487385680991</v>
      </c>
      <c r="AJ63" s="312" cm="1">
        <f t="array" ref="AJ63">IF(AJ$7=-1,AK63,IF(AJ$7=99,AI63,IF(AJ$7=0,INDEX($E63:$I63,0,AJ$5),(INDEX($E63:$I63,0,AJ$7+1)-INDEX($E63:$I63,0,AJ$7))/(INDEX($E$4:$I$4,0,AJ$7+1)-INDEX($E$4:$I$4,0,AJ$7))+AI63)))</f>
        <v>0.39844722439769853</v>
      </c>
      <c r="AK63" s="312" cm="1">
        <f t="array" ref="AK63">IF(AK$7=-1,AL63,IF(AK$7=99,AJ63,IF(AK$7=0,INDEX($E63:$I63,0,AK$5),(INDEX($E63:$I63,0,AK$7+1)-INDEX($E63:$I63,0,AK$7))/(INDEX($E$4:$I$4,0,AK$7+1)-INDEX($E$4:$I$4,0,AK$7))+AJ63)))</f>
        <v>0.39841957493858715</v>
      </c>
      <c r="AL63" s="312" cm="1">
        <f t="array" ref="AL63">IF(AL$7=-1,AM63,IF(AL$7=99,AK63,IF(AL$7=0,INDEX($E63:$I63,0,AL$5),(INDEX($E63:$I63,0,AL$7+1)-INDEX($E63:$I63,0,AL$7))/(INDEX($E$4:$I$4,0,AL$7+1)-INDEX($E$4:$I$4,0,AL$7))+AK63)))</f>
        <v>0.39839192547947588</v>
      </c>
      <c r="AM63" s="312" cm="1">
        <f t="array" ref="AM63">IF(AM$7=-1,AN63,IF(AM$7=99,AL63,IF(AM$7=0,INDEX($E63:$I63,0,AM$5),(INDEX($E63:$I63,0,AM$7+1)-INDEX($E63:$I63,0,AM$7))/(INDEX($E$4:$I$4,0,AM$7+1)-INDEX($E$4:$I$4,0,AM$7))+AL63)))</f>
        <v>0.39834774073794982</v>
      </c>
      <c r="AN63" s="312" cm="1">
        <f t="array" ref="AN63">IF(AN$7=-1,AO63,IF(AN$7=99,AM63,IF(AN$7=0,INDEX($E63:$I63,0,AN$5),(INDEX($E63:$I63,0,AN$7+1)-INDEX($E63:$I63,0,AN$7))/(INDEX($E$4:$I$4,0,AN$7+1)-INDEX($E$4:$I$4,0,AN$7))+AM63)))</f>
        <v>0.39795007806421506</v>
      </c>
      <c r="AO63" s="312" cm="1">
        <f t="array" ref="AO63">IF(AO$7=-1,AP63,IF(AO$7=99,AN63,IF(AO$7=0,INDEX($E63:$I63,0,AO$5),(INDEX($E63:$I63,0,AO$7+1)-INDEX($E63:$I63,0,AO$7))/(INDEX($E$4:$I$4,0,AO$7+1)-INDEX($E$4:$I$4,0,AO$7))+AN63)))</f>
        <v>0.39795007806421506</v>
      </c>
      <c r="AP63" s="312" cm="1">
        <f t="array" ref="AP63">IF(AP$7=-1,AQ63,IF(AP$7=99,AO63,IF(AP$7=0,INDEX($E63:$I63,0,AP$5),(INDEX($E63:$I63,0,AP$7+1)-INDEX($E63:$I63,0,AP$7))/(INDEX($E$4:$I$4,0,AP$7+1)-INDEX($E$4:$I$4,0,AP$7))+AO63)))</f>
        <v>0.39795007806421506</v>
      </c>
    </row>
    <row r="64" spans="1:47">
      <c r="A64" s="312" t="s">
        <v>16</v>
      </c>
      <c r="C64" s="312"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2" cm="1">
        <f t="array" ref="J64">IF(J$7=-1,K64,IF(J$7=99,I64,IF(J$7=0,INDEX($E64:$I64,0,J$5),(INDEX($E64:$I64,0,J$7+1)-INDEX($E64:$I64,0,J$7))/(INDEX($E$4:$I$4,0,J$7+1)-INDEX($E$4:$I$4,0,J$7))+I64)))</f>
        <v>0.10000000000000002</v>
      </c>
      <c r="K64" s="312" cm="1">
        <f t="array" ref="K64">IF(K$7=-1,L64,IF(K$7=99,J64,IF(K$7=0,INDEX($E64:$I64,0,K$5),(INDEX($E64:$I64,0,K$7+1)-INDEX($E64:$I64,0,K$7))/(INDEX($E$4:$I$4,0,K$7+1)-INDEX($E$4:$I$4,0,K$7))+J64)))</f>
        <v>0.10000000000000002</v>
      </c>
      <c r="L64" s="312" cm="1">
        <f t="array" ref="L64">IF(L$7=-1,M64,IF(L$7=99,K64,IF(L$7=0,INDEX($E64:$I64,0,L$5),(INDEX($E64:$I64,0,L$7+1)-INDEX($E64:$I64,0,L$7))/(INDEX($E$4:$I$4,0,L$7+1)-INDEX($E$4:$I$4,0,L$7))+K64)))</f>
        <v>0.10000000000000002</v>
      </c>
      <c r="M64" s="312" cm="1">
        <f t="array" ref="M64">IF(M$7=-1,N64,IF(M$7=99,L64,IF(M$7=0,INDEX($E64:$I64,0,M$5),(INDEX($E64:$I64,0,M$7+1)-INDEX($E64:$I64,0,M$7))/(INDEX($E$4:$I$4,0,M$7+1)-INDEX($E$4:$I$4,0,M$7))+L64)))</f>
        <v>0.10000000000000002</v>
      </c>
      <c r="N64" s="312" cm="1">
        <f t="array" ref="N64">IF(N$7=-1,O64,IF(N$7=99,M64,IF(N$7=0,INDEX($E64:$I64,0,N$5),(INDEX($E64:$I64,0,N$7+1)-INDEX($E64:$I64,0,N$7))/(INDEX($E$4:$I$4,0,N$7+1)-INDEX($E$4:$I$4,0,N$7))+M64)))</f>
        <v>0.10000000000000002</v>
      </c>
      <c r="O64" s="312" cm="1">
        <f t="array" ref="O64">IF(O$7=-1,P64,IF(O$7=99,N64,IF(O$7=0,INDEX($E64:$I64,0,O$5),(INDEX($E64:$I64,0,O$7+1)-INDEX($E64:$I64,0,O$7))/(INDEX($E$4:$I$4,0,O$7+1)-INDEX($E$4:$I$4,0,O$7))+N64)))</f>
        <v>0.10000000000000002</v>
      </c>
      <c r="P64" s="312" cm="1">
        <f t="array" ref="P64">IF(P$7=-1,Q64,IF(P$7=99,O64,IF(P$7=0,INDEX($E64:$I64,0,P$5),(INDEX($E64:$I64,0,P$7+1)-INDEX($E64:$I64,0,P$7))/(INDEX($E$4:$I$4,0,P$7+1)-INDEX($E$4:$I$4,0,P$7))+O64)))</f>
        <v>0.10000000000000002</v>
      </c>
      <c r="Q64" s="312" cm="1">
        <f t="array" ref="Q64">IF(Q$7=-1,R64,IF(Q$7=99,P64,IF(Q$7=0,INDEX($E64:$I64,0,Q$5),(INDEX($E64:$I64,0,Q$7+1)-INDEX($E64:$I64,0,Q$7))/(INDEX($E$4:$I$4,0,Q$7+1)-INDEX($E$4:$I$4,0,Q$7))+P64)))</f>
        <v>0.10000000000000002</v>
      </c>
      <c r="R64" s="312" cm="1">
        <f t="array" ref="R64">IF(R$7=-1,S64,IF(R$7=99,Q64,IF(R$7=0,INDEX($E64:$I64,0,R$5),(INDEX($E64:$I64,0,R$7+1)-INDEX($E64:$I64,0,R$7))/(INDEX($E$4:$I$4,0,R$7+1)-INDEX($E$4:$I$4,0,R$7))+Q64)))</f>
        <v>0.10000000000000002</v>
      </c>
      <c r="S64" s="312" cm="1">
        <f t="array" ref="S64">IF(S$7=-1,T64,IF(S$7=99,R64,IF(S$7=0,INDEX($E64:$I64,0,S$5),(INDEX($E64:$I64,0,S$7+1)-INDEX($E64:$I64,0,S$7))/(INDEX($E$4:$I$4,0,S$7+1)-INDEX($E$4:$I$4,0,S$7))+R64)))</f>
        <v>0.10000000000000002</v>
      </c>
      <c r="T64" s="312" cm="1">
        <f t="array" ref="T64">IF(T$7=-1,U64,IF(T$7=99,S64,IF(T$7=0,INDEX($E64:$I64,0,T$5),(INDEX($E64:$I64,0,T$7+1)-INDEX($E64:$I64,0,T$7))/(INDEX($E$4:$I$4,0,T$7+1)-INDEX($E$4:$I$4,0,T$7))+S64)))</f>
        <v>0.10000000000000002</v>
      </c>
      <c r="U64" s="312" cm="1">
        <f t="array" ref="U64">IF(U$7=-1,V64,IF(U$7=99,T64,IF(U$7=0,INDEX($E64:$I64,0,U$5),(INDEX($E64:$I64,0,U$7+1)-INDEX($E64:$I64,0,U$7))/(INDEX($E$4:$I$4,0,U$7+1)-INDEX($E$4:$I$4,0,U$7))+T64)))</f>
        <v>0.10000000000000002</v>
      </c>
      <c r="V64" s="312" cm="1">
        <f t="array" ref="V64">IF(V$7=-1,W64,IF(V$7=99,U64,IF(V$7=0,INDEX($E64:$I64,0,V$5),(INDEX($E64:$I64,0,V$7+1)-INDEX($E64:$I64,0,V$7))/(INDEX($E$4:$I$4,0,V$7+1)-INDEX($E$4:$I$4,0,V$7))+U64)))</f>
        <v>0.10000000000000002</v>
      </c>
      <c r="W64" s="312" cm="1">
        <f t="array" ref="W64">IF(W$7=-1,X64,IF(W$7=99,V64,IF(W$7=0,INDEX($E64:$I64,0,W$5),(INDEX($E64:$I64,0,W$7+1)-INDEX($E64:$I64,0,W$7))/(INDEX($E$4:$I$4,0,W$7+1)-INDEX($E$4:$I$4,0,W$7))+V64)))</f>
        <v>0.10000000000000002</v>
      </c>
      <c r="X64" s="312" cm="1">
        <f t="array" ref="X64">IF(X$7=-1,Y64,IF(X$7=99,W64,IF(X$7=0,INDEX($E64:$I64,0,X$5),(INDEX($E64:$I64,0,X$7+1)-INDEX($E64:$I64,0,X$7))/(INDEX($E$4:$I$4,0,X$7+1)-INDEX($E$4:$I$4,0,X$7))+W64)))</f>
        <v>0.10000000000000002</v>
      </c>
      <c r="Y64" s="312" cm="1">
        <f t="array" ref="Y64">IF(Y$7=-1,Z64,IF(Y$7=99,X64,IF(Y$7=0,INDEX($E64:$I64,0,Y$5),(INDEX($E64:$I64,0,Y$7+1)-INDEX($E64:$I64,0,Y$7))/(INDEX($E$4:$I$4,0,Y$7+1)-INDEX($E$4:$I$4,0,Y$7))+X64)))</f>
        <v>0.10000000000000002</v>
      </c>
      <c r="Z64" s="312" cm="1">
        <f t="array" ref="Z64">IF(Z$7=-1,AA64,IF(Z$7=99,Y64,IF(Z$7=0,INDEX($E64:$I64,0,Z$5),(INDEX($E64:$I64,0,Z$7+1)-INDEX($E64:$I64,0,Z$7))/(INDEX($E$4:$I$4,0,Z$7+1)-INDEX($E$4:$I$4,0,Z$7))+Y64)))</f>
        <v>0.10000000000000002</v>
      </c>
      <c r="AA64" s="312" cm="1">
        <f t="array" ref="AA64">IF(AA$7=-1,AB64,IF(AA$7=99,Z64,IF(AA$7=0,INDEX($E64:$I64,0,AA$5),(INDEX($E64:$I64,0,AA$7+1)-INDEX($E64:$I64,0,AA$7))/(INDEX($E$4:$I$4,0,AA$7+1)-INDEX($E$4:$I$4,0,AA$7))+Z64)))</f>
        <v>0.10000000000000002</v>
      </c>
      <c r="AB64" s="312" cm="1">
        <f t="array" ref="AB64">IF(AB$7=-1,AC64,IF(AB$7=99,AA64,IF(AB$7=0,INDEX($E64:$I64,0,AB$5),(INDEX($E64:$I64,0,AB$7+1)-INDEX($E64:$I64,0,AB$7))/(INDEX($E$4:$I$4,0,AB$7+1)-INDEX($E$4:$I$4,0,AB$7))+AA64)))</f>
        <v>0.10000000000000002</v>
      </c>
      <c r="AC64" s="312" cm="1">
        <f t="array" ref="AC64">IF(AC$7=-1,AD64,IF(AC$7=99,AB64,IF(AC$7=0,INDEX($E64:$I64,0,AC$5),(INDEX($E64:$I64,0,AC$7+1)-INDEX($E64:$I64,0,AC$7))/(INDEX($E$4:$I$4,0,AC$7+1)-INDEX($E$4:$I$4,0,AC$7))+AB64)))</f>
        <v>0.10000000000000002</v>
      </c>
      <c r="AD64" s="312" cm="1">
        <f t="array" ref="AD64">IF(AD$7=-1,AE64,IF(AD$7=99,AC64,IF(AD$7=0,INDEX($E64:$I64,0,AD$5),(INDEX($E64:$I64,0,AD$7+1)-INDEX($E64:$I64,0,AD$7))/(INDEX($E$4:$I$4,0,AD$7+1)-INDEX($E$4:$I$4,0,AD$7))+AC64)))</f>
        <v>0.10000000000000002</v>
      </c>
      <c r="AE64" s="312" cm="1">
        <f t="array" ref="AE64">IF(AE$7=-1,AF64,IF(AE$7=99,AD64,IF(AE$7=0,INDEX($E64:$I64,0,AE$5),(INDEX($E64:$I64,0,AE$7+1)-INDEX($E64:$I64,0,AE$7))/(INDEX($E$4:$I$4,0,AE$7+1)-INDEX($E$4:$I$4,0,AE$7))+AD64)))</f>
        <v>0.10000000000000002</v>
      </c>
      <c r="AF64" s="312" cm="1">
        <f t="array" ref="AF64">IF(AF$7=-1,AG64,IF(AF$7=99,AE64,IF(AF$7=0,INDEX($E64:$I64,0,AF$5),(INDEX($E64:$I64,0,AF$7+1)-INDEX($E64:$I64,0,AF$7))/(INDEX($E$4:$I$4,0,AF$7+1)-INDEX($E$4:$I$4,0,AF$7))+AE64)))</f>
        <v>0.10000000000000002</v>
      </c>
      <c r="AG64" s="312" cm="1">
        <f t="array" ref="AG64">IF(AG$7=-1,AH64,IF(AG$7=99,AF64,IF(AG$7=0,INDEX($E64:$I64,0,AG$5),(INDEX($E64:$I64,0,AG$7+1)-INDEX($E64:$I64,0,AG$7))/(INDEX($E$4:$I$4,0,AG$7+1)-INDEX($E$4:$I$4,0,AG$7))+AF64)))</f>
        <v>0.10000000000000002</v>
      </c>
      <c r="AH64" s="312" cm="1">
        <f t="array" ref="AH64">IF(AH$7=-1,AI64,IF(AH$7=99,AG64,IF(AH$7=0,INDEX($E64:$I64,0,AH$5),(INDEX($E64:$I64,0,AH$7+1)-INDEX($E64:$I64,0,AH$7))/(INDEX($E$4:$I$4,0,AH$7+1)-INDEX($E$4:$I$4,0,AH$7))+AG64)))</f>
        <v>0.10000000000000002</v>
      </c>
      <c r="AI64" s="312" cm="1">
        <f t="array" ref="AI64">IF(AI$7=-1,AJ64,IF(AI$7=99,AH64,IF(AI$7=0,INDEX($E64:$I64,0,AI$5),(INDEX($E64:$I64,0,AI$7+1)-INDEX($E64:$I64,0,AI$7))/(INDEX($E$4:$I$4,0,AI$7+1)-INDEX($E$4:$I$4,0,AI$7))+AH64)))</f>
        <v>0.10000000000000002</v>
      </c>
      <c r="AJ64" s="312" cm="1">
        <f t="array" ref="AJ64">IF(AJ$7=-1,AK64,IF(AJ$7=99,AI64,IF(AJ$7=0,INDEX($E64:$I64,0,AJ$5),(INDEX($E64:$I64,0,AJ$7+1)-INDEX($E64:$I64,0,AJ$7))/(INDEX($E$4:$I$4,0,AJ$7+1)-INDEX($E$4:$I$4,0,AJ$7))+AI64)))</f>
        <v>0.10000000000000002</v>
      </c>
      <c r="AK64" s="312" cm="1">
        <f t="array" ref="AK64">IF(AK$7=-1,AL64,IF(AK$7=99,AJ64,IF(AK$7=0,INDEX($E64:$I64,0,AK$5),(INDEX($E64:$I64,0,AK$7+1)-INDEX($E64:$I64,0,AK$7))/(INDEX($E$4:$I$4,0,AK$7+1)-INDEX($E$4:$I$4,0,AK$7))+AJ64)))</f>
        <v>0.10000000000000002</v>
      </c>
      <c r="AL64" s="312" cm="1">
        <f t="array" ref="AL64">IF(AL$7=-1,AM64,IF(AL$7=99,AK64,IF(AL$7=0,INDEX($E64:$I64,0,AL$5),(INDEX($E64:$I64,0,AL$7+1)-INDEX($E64:$I64,0,AL$7))/(INDEX($E$4:$I$4,0,AL$7+1)-INDEX($E$4:$I$4,0,AL$7))+AK64)))</f>
        <v>0.10000000000000002</v>
      </c>
      <c r="AM64" s="312" cm="1">
        <f t="array" ref="AM64">IF(AM$7=-1,AN64,IF(AM$7=99,AL64,IF(AM$7=0,INDEX($E64:$I64,0,AM$5),(INDEX($E64:$I64,0,AM$7+1)-INDEX($E64:$I64,0,AM$7))/(INDEX($E$4:$I$4,0,AM$7+1)-INDEX($E$4:$I$4,0,AM$7))+AL64)))</f>
        <v>0.10000000000000002</v>
      </c>
      <c r="AN64" s="312" cm="1">
        <f t="array" ref="AN64">IF(AN$7=-1,AO64,IF(AN$7=99,AM64,IF(AN$7=0,INDEX($E64:$I64,0,AN$5),(INDEX($E64:$I64,0,AN$7+1)-INDEX($E64:$I64,0,AN$7))/(INDEX($E$4:$I$4,0,AN$7+1)-INDEX($E$4:$I$4,0,AN$7))+AM64)))</f>
        <v>0.10000000000000002</v>
      </c>
      <c r="AO64" s="312" cm="1">
        <f t="array" ref="AO64">IF(AO$7=-1,AP64,IF(AO$7=99,AN64,IF(AO$7=0,INDEX($E64:$I64,0,AO$5),(INDEX($E64:$I64,0,AO$7+1)-INDEX($E64:$I64,0,AO$7))/(INDEX($E$4:$I$4,0,AO$7+1)-INDEX($E$4:$I$4,0,AO$7))+AN64)))</f>
        <v>0.10000000000000002</v>
      </c>
      <c r="AP64" s="312" cm="1">
        <f t="array" ref="AP64">IF(AP$7=-1,AQ64,IF(AP$7=99,AO64,IF(AP$7=0,INDEX($E64:$I64,0,AP$5),(INDEX($E64:$I64,0,AP$7+1)-INDEX($E64:$I64,0,AP$7))/(INDEX($E$4:$I$4,0,AP$7+1)-INDEX($E$4:$I$4,0,AP$7))+AO64)))</f>
        <v>0.10000000000000002</v>
      </c>
    </row>
    <row r="65" spans="1:42">
      <c r="A65" s="312" t="s">
        <v>16</v>
      </c>
      <c r="C65" s="312" t="str">
        <f t="shared" si="18"/>
        <v>Lighting</v>
      </c>
      <c r="E65" s="186">
        <f t="shared" si="19"/>
        <v>0.69799999999999995</v>
      </c>
      <c r="F65" s="186">
        <f t="shared" si="19"/>
        <v>0.69800157806536856</v>
      </c>
      <c r="G65" s="186">
        <f t="shared" si="19"/>
        <v>0.69733684014117914</v>
      </c>
      <c r="H65" s="186">
        <f t="shared" si="19"/>
        <v>0.69678385095895179</v>
      </c>
      <c r="I65" s="186">
        <f t="shared" si="19"/>
        <v>0.69590015612843015</v>
      </c>
      <c r="J65" s="312" cm="1">
        <f t="array" ref="J65">IF(J$7=-1,K65,IF(J$7=99,I65,IF(J$7=0,INDEX($E65:$I65,0,J$5),(INDEX($E65:$I65,0,J$7+1)-INDEX($E65:$I65,0,J$7))/(INDEX($E$4:$I$4,0,J$7+1)-INDEX($E$4:$I$4,0,J$7))+I65)))</f>
        <v>0.69799999999999995</v>
      </c>
      <c r="K65" s="312" cm="1">
        <f t="array" ref="K65">IF(K$7=-1,L65,IF(K$7=99,J65,IF(K$7=0,INDEX($E65:$I65,0,K$5),(INDEX($E65:$I65,0,K$7+1)-INDEX($E65:$I65,0,K$7))/(INDEX($E$4:$I$4,0,K$7+1)-INDEX($E$4:$I$4,0,K$7))+J65)))</f>
        <v>0.69800019725817108</v>
      </c>
      <c r="L65" s="312" cm="1">
        <f t="array" ref="L65">IF(L$7=-1,M65,IF(L$7=99,K65,IF(L$7=0,INDEX($E65:$I65,0,L$5),(INDEX($E65:$I65,0,L$7+1)-INDEX($E65:$I65,0,L$7))/(INDEX($E$4:$I$4,0,L$7+1)-INDEX($E$4:$I$4,0,L$7))+K65)))</f>
        <v>0.69800039451634222</v>
      </c>
      <c r="M65" s="312" cm="1">
        <f t="array" ref="M65">IF(M$7=-1,N65,IF(M$7=99,L65,IF(M$7=0,INDEX($E65:$I65,0,M$5),(INDEX($E65:$I65,0,M$7+1)-INDEX($E65:$I65,0,M$7))/(INDEX($E$4:$I$4,0,M$7+1)-INDEX($E$4:$I$4,0,M$7))+L65)))</f>
        <v>0.69800059177451335</v>
      </c>
      <c r="N65" s="312" cm="1">
        <f t="array" ref="N65">IF(N$7=-1,O65,IF(N$7=99,M65,IF(N$7=0,INDEX($E65:$I65,0,N$5),(INDEX($E65:$I65,0,N$7+1)-INDEX($E65:$I65,0,N$7))/(INDEX($E$4:$I$4,0,N$7+1)-INDEX($E$4:$I$4,0,N$7))+M65)))</f>
        <v>0.69800078903268448</v>
      </c>
      <c r="O65" s="312" cm="1">
        <f t="array" ref="O65">IF(O$7=-1,P65,IF(O$7=99,N65,IF(O$7=0,INDEX($E65:$I65,0,O$5),(INDEX($E65:$I65,0,O$7+1)-INDEX($E65:$I65,0,O$7))/(INDEX($E$4:$I$4,0,O$7+1)-INDEX($E$4:$I$4,0,O$7))+N65)))</f>
        <v>0.69800098629085561</v>
      </c>
      <c r="P65" s="312" cm="1">
        <f t="array" ref="P65">IF(P$7=-1,Q65,IF(P$7=99,O65,IF(P$7=0,INDEX($E65:$I65,0,P$5),(INDEX($E65:$I65,0,P$7+1)-INDEX($E65:$I65,0,P$7))/(INDEX($E$4:$I$4,0,P$7+1)-INDEX($E$4:$I$4,0,P$7))+O65)))</f>
        <v>0.69800118354902674</v>
      </c>
      <c r="Q65" s="312" cm="1">
        <f t="array" ref="Q65">IF(Q$7=-1,R65,IF(Q$7=99,P65,IF(Q$7=0,INDEX($E65:$I65,0,Q$5),(INDEX($E65:$I65,0,Q$7+1)-INDEX($E65:$I65,0,Q$7))/(INDEX($E$4:$I$4,0,Q$7+1)-INDEX($E$4:$I$4,0,Q$7))+P65)))</f>
        <v>0.69800138080719787</v>
      </c>
      <c r="R65" s="312" cm="1">
        <f t="array" ref="R65">IF(R$7=-1,S65,IF(R$7=99,Q65,IF(R$7=0,INDEX($E65:$I65,0,R$5),(INDEX($E65:$I65,0,R$7+1)-INDEX($E65:$I65,0,R$7))/(INDEX($E$4:$I$4,0,R$7+1)-INDEX($E$4:$I$4,0,R$7))+Q65)))</f>
        <v>0.69800157806536856</v>
      </c>
      <c r="S65" s="312" cm="1">
        <f t="array" ref="S65">IF(S$7=-1,T65,IF(S$7=99,R65,IF(S$7=0,INDEX($E65:$I65,0,S$5),(INDEX($E65:$I65,0,S$7+1)-INDEX($E65:$I65,0,S$7))/(INDEX($E$4:$I$4,0,S$7+1)-INDEX($E$4:$I$4,0,S$7))+R65)))</f>
        <v>0.69793510427294958</v>
      </c>
      <c r="T65" s="312" cm="1">
        <f t="array" ref="T65">IF(T$7=-1,U65,IF(T$7=99,S65,IF(T$7=0,INDEX($E65:$I65,0,T$5),(INDEX($E65:$I65,0,T$7+1)-INDEX($E65:$I65,0,T$7))/(INDEX($E$4:$I$4,0,T$7+1)-INDEX($E$4:$I$4,0,T$7))+S65)))</f>
        <v>0.69786863048053061</v>
      </c>
      <c r="U65" s="312" cm="1">
        <f t="array" ref="U65">IF(U$7=-1,V65,IF(U$7=99,T65,IF(U$7=0,INDEX($E65:$I65,0,U$5),(INDEX($E65:$I65,0,U$7+1)-INDEX($E65:$I65,0,U$7))/(INDEX($E$4:$I$4,0,U$7+1)-INDEX($E$4:$I$4,0,U$7))+T65)))</f>
        <v>0.69780215668811163</v>
      </c>
      <c r="V65" s="312" cm="1">
        <f t="array" ref="V65">IF(V$7=-1,W65,IF(V$7=99,U65,IF(V$7=0,INDEX($E65:$I65,0,V$5),(INDEX($E65:$I65,0,V$7+1)-INDEX($E65:$I65,0,V$7))/(INDEX($E$4:$I$4,0,V$7+1)-INDEX($E$4:$I$4,0,V$7))+U65)))</f>
        <v>0.69773568289569265</v>
      </c>
      <c r="W65" s="312" cm="1">
        <f t="array" ref="W65">IF(W$7=-1,X65,IF(W$7=99,V65,IF(W$7=0,INDEX($E65:$I65,0,W$5),(INDEX($E65:$I65,0,W$7+1)-INDEX($E65:$I65,0,W$7))/(INDEX($E$4:$I$4,0,W$7+1)-INDEX($E$4:$I$4,0,W$7))+V65)))</f>
        <v>0.69766920910327368</v>
      </c>
      <c r="X65" s="312" cm="1">
        <f t="array" ref="X65">IF(X$7=-1,Y65,IF(X$7=99,W65,IF(X$7=0,INDEX($E65:$I65,0,X$5),(INDEX($E65:$I65,0,X$7+1)-INDEX($E65:$I65,0,X$7))/(INDEX($E$4:$I$4,0,X$7+1)-INDEX($E$4:$I$4,0,X$7))+W65)))</f>
        <v>0.6976027353108547</v>
      </c>
      <c r="Y65" s="312" cm="1">
        <f t="array" ref="Y65">IF(Y$7=-1,Z65,IF(Y$7=99,X65,IF(Y$7=0,INDEX($E65:$I65,0,Y$5),(INDEX($E65:$I65,0,Y$7+1)-INDEX($E65:$I65,0,Y$7))/(INDEX($E$4:$I$4,0,Y$7+1)-INDEX($E$4:$I$4,0,Y$7))+X65)))</f>
        <v>0.69753626151843573</v>
      </c>
      <c r="Z65" s="312" cm="1">
        <f t="array" ref="Z65">IF(Z$7=-1,AA65,IF(Z$7=99,Y65,IF(Z$7=0,INDEX($E65:$I65,0,Z$5),(INDEX($E65:$I65,0,Z$7+1)-INDEX($E65:$I65,0,Z$7))/(INDEX($E$4:$I$4,0,Z$7+1)-INDEX($E$4:$I$4,0,Z$7))+Y65)))</f>
        <v>0.69746978772601675</v>
      </c>
      <c r="AA65" s="312" cm="1">
        <f t="array" ref="AA65">IF(AA$7=-1,AB65,IF(AA$7=99,Z65,IF(AA$7=0,INDEX($E65:$I65,0,AA$5),(INDEX($E65:$I65,0,AA$7+1)-INDEX($E65:$I65,0,AA$7))/(INDEX($E$4:$I$4,0,AA$7+1)-INDEX($E$4:$I$4,0,AA$7))+Z65)))</f>
        <v>0.69740331393359778</v>
      </c>
      <c r="AB65" s="312" cm="1">
        <f t="array" ref="AB65">IF(AB$7=-1,AC65,IF(AB$7=99,AA65,IF(AB$7=0,INDEX($E65:$I65,0,AB$5),(INDEX($E65:$I65,0,AB$7+1)-INDEX($E65:$I65,0,AB$7))/(INDEX($E$4:$I$4,0,AB$7+1)-INDEX($E$4:$I$4,0,AB$7))+AA65)))</f>
        <v>0.69733684014117914</v>
      </c>
      <c r="AC65" s="312" cm="1">
        <f t="array" ref="AC65">IF(AC$7=-1,AD65,IF(AC$7=99,AB65,IF(AC$7=0,INDEX($E65:$I65,0,AC$5),(INDEX($E65:$I65,0,AC$7+1)-INDEX($E65:$I65,0,AC$7))/(INDEX($E$4:$I$4,0,AC$7+1)-INDEX($E$4:$I$4,0,AC$7))+AB65)))</f>
        <v>0.69728154122295638</v>
      </c>
      <c r="AD65" s="312" cm="1">
        <f t="array" ref="AD65">IF(AD$7=-1,AE65,IF(AD$7=99,AC65,IF(AD$7=0,INDEX($E65:$I65,0,AD$5),(INDEX($E65:$I65,0,AD$7+1)-INDEX($E65:$I65,0,AD$7))/(INDEX($E$4:$I$4,0,AD$7+1)-INDEX($E$4:$I$4,0,AD$7))+AC65)))</f>
        <v>0.69722624230473362</v>
      </c>
      <c r="AE65" s="312" cm="1">
        <f t="array" ref="AE65">IF(AE$7=-1,AF65,IF(AE$7=99,AD65,IF(AE$7=0,INDEX($E65:$I65,0,AE$5),(INDEX($E65:$I65,0,AE$7+1)-INDEX($E65:$I65,0,AE$7))/(INDEX($E$4:$I$4,0,AE$7+1)-INDEX($E$4:$I$4,0,AE$7))+AD65)))</f>
        <v>0.69717094338651087</v>
      </c>
      <c r="AF65" s="312" cm="1">
        <f t="array" ref="AF65">IF(AF$7=-1,AG65,IF(AF$7=99,AE65,IF(AF$7=0,INDEX($E65:$I65,0,AF$5),(INDEX($E65:$I65,0,AF$7+1)-INDEX($E65:$I65,0,AF$7))/(INDEX($E$4:$I$4,0,AF$7+1)-INDEX($E$4:$I$4,0,AF$7))+AE65)))</f>
        <v>0.69711564446828811</v>
      </c>
      <c r="AG65" s="312" cm="1">
        <f t="array" ref="AG65">IF(AG$7=-1,AH65,IF(AG$7=99,AF65,IF(AG$7=0,INDEX($E65:$I65,0,AG$5),(INDEX($E65:$I65,0,AG$7+1)-INDEX($E65:$I65,0,AG$7))/(INDEX($E$4:$I$4,0,AG$7+1)-INDEX($E$4:$I$4,0,AG$7))+AF65)))</f>
        <v>0.69706034555006535</v>
      </c>
      <c r="AH65" s="312" cm="1">
        <f t="array" ref="AH65">IF(AH$7=-1,AI65,IF(AH$7=99,AG65,IF(AH$7=0,INDEX($E65:$I65,0,AH$5),(INDEX($E65:$I65,0,AH$7+1)-INDEX($E65:$I65,0,AH$7))/(INDEX($E$4:$I$4,0,AH$7+1)-INDEX($E$4:$I$4,0,AH$7))+AG65)))</f>
        <v>0.6970050466318426</v>
      </c>
      <c r="AI65" s="312" cm="1">
        <f t="array" ref="AI65">IF(AI$7=-1,AJ65,IF(AI$7=99,AH65,IF(AI$7=0,INDEX($E65:$I65,0,AI$5),(INDEX($E65:$I65,0,AI$7+1)-INDEX($E65:$I65,0,AI$7))/(INDEX($E$4:$I$4,0,AI$7+1)-INDEX($E$4:$I$4,0,AI$7))+AH65)))</f>
        <v>0.69694974771361984</v>
      </c>
      <c r="AJ65" s="312" cm="1">
        <f t="array" ref="AJ65">IF(AJ$7=-1,AK65,IF(AJ$7=99,AI65,IF(AJ$7=0,INDEX($E65:$I65,0,AJ$5),(INDEX($E65:$I65,0,AJ$7+1)-INDEX($E65:$I65,0,AJ$7))/(INDEX($E$4:$I$4,0,AJ$7+1)-INDEX($E$4:$I$4,0,AJ$7))+AI65)))</f>
        <v>0.69689444879539708</v>
      </c>
      <c r="AK65" s="312" cm="1">
        <f t="array" ref="AK65">IF(AK$7=-1,AL65,IF(AK$7=99,AJ65,IF(AK$7=0,INDEX($E65:$I65,0,AK$5),(INDEX($E65:$I65,0,AK$7+1)-INDEX($E65:$I65,0,AK$7))/(INDEX($E$4:$I$4,0,AK$7+1)-INDEX($E$4:$I$4,0,AK$7))+AJ65)))</f>
        <v>0.69683914987717432</v>
      </c>
      <c r="AL65" s="312" cm="1">
        <f t="array" ref="AL65">IF(AL$7=-1,AM65,IF(AL$7=99,AK65,IF(AL$7=0,INDEX($E65:$I65,0,AL$5),(INDEX($E65:$I65,0,AL$7+1)-INDEX($E65:$I65,0,AL$7))/(INDEX($E$4:$I$4,0,AL$7+1)-INDEX($E$4:$I$4,0,AL$7))+AK65)))</f>
        <v>0.69678385095895179</v>
      </c>
      <c r="AM65" s="312" cm="1">
        <f t="array" ref="AM65">IF(AM$7=-1,AN65,IF(AM$7=99,AL65,IF(AM$7=0,INDEX($E65:$I65,0,AM$5),(INDEX($E65:$I65,0,AM$7+1)-INDEX($E65:$I65,0,AM$7))/(INDEX($E$4:$I$4,0,AM$7+1)-INDEX($E$4:$I$4,0,AM$7))+AL65)))</f>
        <v>0.69669548147589966</v>
      </c>
      <c r="AN65" s="312" cm="1">
        <f t="array" ref="AN65">IF(AN$7=-1,AO65,IF(AN$7=99,AM65,IF(AN$7=0,INDEX($E65:$I65,0,AN$5),(INDEX($E65:$I65,0,AN$7+1)-INDEX($E65:$I65,0,AN$7))/(INDEX($E$4:$I$4,0,AN$7+1)-INDEX($E$4:$I$4,0,AN$7))+AM65)))</f>
        <v>0.69590015612843015</v>
      </c>
      <c r="AO65" s="312" cm="1">
        <f t="array" ref="AO65">IF(AO$7=-1,AP65,IF(AO$7=99,AN65,IF(AO$7=0,INDEX($E65:$I65,0,AO$5),(INDEX($E65:$I65,0,AO$7+1)-INDEX($E65:$I65,0,AO$7))/(INDEX($E$4:$I$4,0,AO$7+1)-INDEX($E$4:$I$4,0,AO$7))+AN65)))</f>
        <v>0.69590015612843015</v>
      </c>
      <c r="AP65" s="312" cm="1">
        <f t="array" ref="AP65">IF(AP$7=-1,AQ65,IF(AP$7=99,AO65,IF(AP$7=0,INDEX($E65:$I65,0,AP$5),(INDEX($E65:$I65,0,AP$7+1)-INDEX($E65:$I65,0,AP$7))/(INDEX($E$4:$I$4,0,AP$7+1)-INDEX($E$4:$I$4,0,AP$7))+AO65)))</f>
        <v>0.69590015612843015</v>
      </c>
    </row>
    <row r="66" spans="1:42">
      <c r="A66" s="312" t="s">
        <v>16</v>
      </c>
      <c r="C66" s="312" t="str">
        <f t="shared" si="18"/>
        <v>Cooking</v>
      </c>
      <c r="E66" s="186">
        <f t="shared" si="19"/>
        <v>0.39899999999999997</v>
      </c>
      <c r="F66" s="186">
        <f t="shared" si="19"/>
        <v>0.39900078903268427</v>
      </c>
      <c r="G66" s="186">
        <f t="shared" si="19"/>
        <v>0.39866842007058956</v>
      </c>
      <c r="H66" s="186">
        <f t="shared" si="19"/>
        <v>0.39839192547947588</v>
      </c>
      <c r="I66" s="186">
        <f t="shared" si="19"/>
        <v>0.39795007806421506</v>
      </c>
      <c r="J66" s="312" cm="1">
        <f t="array" ref="J66">IF(J$7=-1,K66,IF(J$7=99,I66,IF(J$7=0,INDEX($E66:$I66,0,J$5),(INDEX($E66:$I66,0,J$7+1)-INDEX($E66:$I66,0,J$7))/(INDEX($E$4:$I$4,0,J$7+1)-INDEX($E$4:$I$4,0,J$7))+I66)))</f>
        <v>0.39899999999999997</v>
      </c>
      <c r="K66" s="312" cm="1">
        <f t="array" ref="K66">IF(K$7=-1,L66,IF(K$7=99,J66,IF(K$7=0,INDEX($E66:$I66,0,K$5),(INDEX($E66:$I66,0,K$7+1)-INDEX($E66:$I66,0,K$7))/(INDEX($E$4:$I$4,0,K$7+1)-INDEX($E$4:$I$4,0,K$7))+J66)))</f>
        <v>0.39900009862908548</v>
      </c>
      <c r="L66" s="312" cm="1">
        <f t="array" ref="L66">IF(L$7=-1,M66,IF(L$7=99,K66,IF(L$7=0,INDEX($E66:$I66,0,L$5),(INDEX($E66:$I66,0,L$7+1)-INDEX($E66:$I66,0,L$7))/(INDEX($E$4:$I$4,0,L$7+1)-INDEX($E$4:$I$4,0,L$7))+K66)))</f>
        <v>0.39900019725817104</v>
      </c>
      <c r="M66" s="312" cm="1">
        <f t="array" ref="M66">IF(M$7=-1,N66,IF(M$7=99,L66,IF(M$7=0,INDEX($E66:$I66,0,M$5),(INDEX($E66:$I66,0,M$7+1)-INDEX($E66:$I66,0,M$7))/(INDEX($E$4:$I$4,0,M$7+1)-INDEX($E$4:$I$4,0,M$7))+L66)))</f>
        <v>0.39900029588725661</v>
      </c>
      <c r="N66" s="312" cm="1">
        <f t="array" ref="N66">IF(N$7=-1,O66,IF(N$7=99,M66,IF(N$7=0,INDEX($E66:$I66,0,N$5),(INDEX($E66:$I66,0,N$7+1)-INDEX($E66:$I66,0,N$7))/(INDEX($E$4:$I$4,0,N$7+1)-INDEX($E$4:$I$4,0,N$7))+M66)))</f>
        <v>0.39900039451634217</v>
      </c>
      <c r="O66" s="312" cm="1">
        <f t="array" ref="O66">IF(O$7=-1,P66,IF(O$7=99,N66,IF(O$7=0,INDEX($E66:$I66,0,O$5),(INDEX($E66:$I66,0,O$7+1)-INDEX($E66:$I66,0,O$7))/(INDEX($E$4:$I$4,0,O$7+1)-INDEX($E$4:$I$4,0,O$7))+N66)))</f>
        <v>0.39900049314542774</v>
      </c>
      <c r="P66" s="312" cm="1">
        <f t="array" ref="P66">IF(P$7=-1,Q66,IF(P$7=99,O66,IF(P$7=0,INDEX($E66:$I66,0,P$5),(INDEX($E66:$I66,0,P$7+1)-INDEX($E66:$I66,0,P$7))/(INDEX($E$4:$I$4,0,P$7+1)-INDEX($E$4:$I$4,0,P$7))+O66)))</f>
        <v>0.3990005917745133</v>
      </c>
      <c r="Q66" s="312" cm="1">
        <f t="array" ref="Q66">IF(Q$7=-1,R66,IF(Q$7=99,P66,IF(Q$7=0,INDEX($E66:$I66,0,Q$5),(INDEX($E66:$I66,0,Q$7+1)-INDEX($E66:$I66,0,Q$7))/(INDEX($E$4:$I$4,0,Q$7+1)-INDEX($E$4:$I$4,0,Q$7))+P66)))</f>
        <v>0.39900069040359887</v>
      </c>
      <c r="R66" s="312" cm="1">
        <f t="array" ref="R66">IF(R$7=-1,S66,IF(R$7=99,Q66,IF(R$7=0,INDEX($E66:$I66,0,R$5),(INDEX($E66:$I66,0,R$7+1)-INDEX($E66:$I66,0,R$7))/(INDEX($E$4:$I$4,0,R$7+1)-INDEX($E$4:$I$4,0,R$7))+Q66)))</f>
        <v>0.39900078903268427</v>
      </c>
      <c r="S66" s="312" cm="1">
        <f t="array" ref="S66">IF(S$7=-1,T66,IF(S$7=99,R66,IF(S$7=0,INDEX($E66:$I66,0,S$5),(INDEX($E66:$I66,0,S$7+1)-INDEX($E66:$I66,0,S$7))/(INDEX($E$4:$I$4,0,S$7+1)-INDEX($E$4:$I$4,0,S$7))+R66)))</f>
        <v>0.39896755213647478</v>
      </c>
      <c r="T66" s="312" cm="1">
        <f t="array" ref="T66">IF(T$7=-1,U66,IF(T$7=99,S66,IF(T$7=0,INDEX($E66:$I66,0,T$5),(INDEX($E66:$I66,0,T$7+1)-INDEX($E66:$I66,0,T$7))/(INDEX($E$4:$I$4,0,T$7+1)-INDEX($E$4:$I$4,0,T$7))+S66)))</f>
        <v>0.39893431524026529</v>
      </c>
      <c r="U66" s="312" cm="1">
        <f t="array" ref="U66">IF(U$7=-1,V66,IF(U$7=99,T66,IF(U$7=0,INDEX($E66:$I66,0,U$5),(INDEX($E66:$I66,0,U$7+1)-INDEX($E66:$I66,0,U$7))/(INDEX($E$4:$I$4,0,U$7+1)-INDEX($E$4:$I$4,0,U$7))+T66)))</f>
        <v>0.3989010783440558</v>
      </c>
      <c r="V66" s="312" cm="1">
        <f t="array" ref="V66">IF(V$7=-1,W66,IF(V$7=99,U66,IF(V$7=0,INDEX($E66:$I66,0,V$5),(INDEX($E66:$I66,0,V$7+1)-INDEX($E66:$I66,0,V$7))/(INDEX($E$4:$I$4,0,V$7+1)-INDEX($E$4:$I$4,0,V$7))+U66)))</f>
        <v>0.39886784144784632</v>
      </c>
      <c r="W66" s="312" cm="1">
        <f t="array" ref="W66">IF(W$7=-1,X66,IF(W$7=99,V66,IF(W$7=0,INDEX($E66:$I66,0,W$5),(INDEX($E66:$I66,0,W$7+1)-INDEX($E66:$I66,0,W$7))/(INDEX($E$4:$I$4,0,W$7+1)-INDEX($E$4:$I$4,0,W$7))+V66)))</f>
        <v>0.39883460455163683</v>
      </c>
      <c r="X66" s="312" cm="1">
        <f t="array" ref="X66">IF(X$7=-1,Y66,IF(X$7=99,W66,IF(X$7=0,INDEX($E66:$I66,0,X$5),(INDEX($E66:$I66,0,X$7+1)-INDEX($E66:$I66,0,X$7))/(INDEX($E$4:$I$4,0,X$7+1)-INDEX($E$4:$I$4,0,X$7))+W66)))</f>
        <v>0.39880136765542734</v>
      </c>
      <c r="Y66" s="312" cm="1">
        <f t="array" ref="Y66">IF(Y$7=-1,Z66,IF(Y$7=99,X66,IF(Y$7=0,INDEX($E66:$I66,0,Y$5),(INDEX($E66:$I66,0,Y$7+1)-INDEX($E66:$I66,0,Y$7))/(INDEX($E$4:$I$4,0,Y$7+1)-INDEX($E$4:$I$4,0,Y$7))+X66)))</f>
        <v>0.39876813075921785</v>
      </c>
      <c r="Z66" s="312" cm="1">
        <f t="array" ref="Z66">IF(Z$7=-1,AA66,IF(Z$7=99,Y66,IF(Z$7=0,INDEX($E66:$I66,0,Z$5),(INDEX($E66:$I66,0,Z$7+1)-INDEX($E66:$I66,0,Z$7))/(INDEX($E$4:$I$4,0,Z$7+1)-INDEX($E$4:$I$4,0,Z$7))+Y66)))</f>
        <v>0.39873489386300837</v>
      </c>
      <c r="AA66" s="312" cm="1">
        <f t="array" ref="AA66">IF(AA$7=-1,AB66,IF(AA$7=99,Z66,IF(AA$7=0,INDEX($E66:$I66,0,AA$5),(INDEX($E66:$I66,0,AA$7+1)-INDEX($E66:$I66,0,AA$7))/(INDEX($E$4:$I$4,0,AA$7+1)-INDEX($E$4:$I$4,0,AA$7))+Z66)))</f>
        <v>0.39870165696679888</v>
      </c>
      <c r="AB66" s="312" cm="1">
        <f t="array" ref="AB66">IF(AB$7=-1,AC66,IF(AB$7=99,AA66,IF(AB$7=0,INDEX($E66:$I66,0,AB$5),(INDEX($E66:$I66,0,AB$7+1)-INDEX($E66:$I66,0,AB$7))/(INDEX($E$4:$I$4,0,AB$7+1)-INDEX($E$4:$I$4,0,AB$7))+AA66)))</f>
        <v>0.39866842007058956</v>
      </c>
      <c r="AC66" s="312" cm="1">
        <f t="array" ref="AC66">IF(AC$7=-1,AD66,IF(AC$7=99,AB66,IF(AC$7=0,INDEX($E66:$I66,0,AC$5),(INDEX($E66:$I66,0,AC$7+1)-INDEX($E66:$I66,0,AC$7))/(INDEX($E$4:$I$4,0,AC$7+1)-INDEX($E$4:$I$4,0,AC$7))+AB66)))</f>
        <v>0.39864077061147818</v>
      </c>
      <c r="AD66" s="312" cm="1">
        <f t="array" ref="AD66">IF(AD$7=-1,AE66,IF(AD$7=99,AC66,IF(AD$7=0,INDEX($E66:$I66,0,AD$5),(INDEX($E66:$I66,0,AD$7+1)-INDEX($E66:$I66,0,AD$7))/(INDEX($E$4:$I$4,0,AD$7+1)-INDEX($E$4:$I$4,0,AD$7))+AC66)))</f>
        <v>0.3986131211523668</v>
      </c>
      <c r="AE66" s="312" cm="1">
        <f t="array" ref="AE66">IF(AE$7=-1,AF66,IF(AE$7=99,AD66,IF(AE$7=0,INDEX($E66:$I66,0,AE$5),(INDEX($E66:$I66,0,AE$7+1)-INDEX($E66:$I66,0,AE$7))/(INDEX($E$4:$I$4,0,AE$7+1)-INDEX($E$4:$I$4,0,AE$7))+AD66)))</f>
        <v>0.39858547169325542</v>
      </c>
      <c r="AF66" s="312" cm="1">
        <f t="array" ref="AF66">IF(AF$7=-1,AG66,IF(AF$7=99,AE66,IF(AF$7=0,INDEX($E66:$I66,0,AF$5),(INDEX($E66:$I66,0,AF$7+1)-INDEX($E66:$I66,0,AF$7))/(INDEX($E$4:$I$4,0,AF$7+1)-INDEX($E$4:$I$4,0,AF$7))+AE66)))</f>
        <v>0.39855782223414404</v>
      </c>
      <c r="AG66" s="312" cm="1">
        <f t="array" ref="AG66">IF(AG$7=-1,AH66,IF(AG$7=99,AF66,IF(AG$7=0,INDEX($E66:$I66,0,AG$5),(INDEX($E66:$I66,0,AG$7+1)-INDEX($E66:$I66,0,AG$7))/(INDEX($E$4:$I$4,0,AG$7+1)-INDEX($E$4:$I$4,0,AG$7))+AF66)))</f>
        <v>0.39853017277503267</v>
      </c>
      <c r="AH66" s="312" cm="1">
        <f t="array" ref="AH66">IF(AH$7=-1,AI66,IF(AH$7=99,AG66,IF(AH$7=0,INDEX($E66:$I66,0,AH$5),(INDEX($E66:$I66,0,AH$7+1)-INDEX($E66:$I66,0,AH$7))/(INDEX($E$4:$I$4,0,AH$7+1)-INDEX($E$4:$I$4,0,AH$7))+AG66)))</f>
        <v>0.39850252331592129</v>
      </c>
      <c r="AI66" s="312" cm="1">
        <f t="array" ref="AI66">IF(AI$7=-1,AJ66,IF(AI$7=99,AH66,IF(AI$7=0,INDEX($E66:$I66,0,AI$5),(INDEX($E66:$I66,0,AI$7+1)-INDEX($E66:$I66,0,AI$7))/(INDEX($E$4:$I$4,0,AI$7+1)-INDEX($E$4:$I$4,0,AI$7))+AH66)))</f>
        <v>0.39847487385680991</v>
      </c>
      <c r="AJ66" s="312" cm="1">
        <f t="array" ref="AJ66">IF(AJ$7=-1,AK66,IF(AJ$7=99,AI66,IF(AJ$7=0,INDEX($E66:$I66,0,AJ$5),(INDEX($E66:$I66,0,AJ$7+1)-INDEX($E66:$I66,0,AJ$7))/(INDEX($E$4:$I$4,0,AJ$7+1)-INDEX($E$4:$I$4,0,AJ$7))+AI66)))</f>
        <v>0.39844722439769853</v>
      </c>
      <c r="AK66" s="312" cm="1">
        <f t="array" ref="AK66">IF(AK$7=-1,AL66,IF(AK$7=99,AJ66,IF(AK$7=0,INDEX($E66:$I66,0,AK$5),(INDEX($E66:$I66,0,AK$7+1)-INDEX($E66:$I66,0,AK$7))/(INDEX($E$4:$I$4,0,AK$7+1)-INDEX($E$4:$I$4,0,AK$7))+AJ66)))</f>
        <v>0.39841957493858715</v>
      </c>
      <c r="AL66" s="312" cm="1">
        <f t="array" ref="AL66">IF(AL$7=-1,AM66,IF(AL$7=99,AK66,IF(AL$7=0,INDEX($E66:$I66,0,AL$5),(INDEX($E66:$I66,0,AL$7+1)-INDEX($E66:$I66,0,AL$7))/(INDEX($E$4:$I$4,0,AL$7+1)-INDEX($E$4:$I$4,0,AL$7))+AK66)))</f>
        <v>0.39839192547947588</v>
      </c>
      <c r="AM66" s="312" cm="1">
        <f t="array" ref="AM66">IF(AM$7=-1,AN66,IF(AM$7=99,AL66,IF(AM$7=0,INDEX($E66:$I66,0,AM$5),(INDEX($E66:$I66,0,AM$7+1)-INDEX($E66:$I66,0,AM$7))/(INDEX($E$4:$I$4,0,AM$7+1)-INDEX($E$4:$I$4,0,AM$7))+AL66)))</f>
        <v>0.39834774073794982</v>
      </c>
      <c r="AN66" s="312" cm="1">
        <f t="array" ref="AN66">IF(AN$7=-1,AO66,IF(AN$7=99,AM66,IF(AN$7=0,INDEX($E66:$I66,0,AN$5),(INDEX($E66:$I66,0,AN$7+1)-INDEX($E66:$I66,0,AN$7))/(INDEX($E$4:$I$4,0,AN$7+1)-INDEX($E$4:$I$4,0,AN$7))+AM66)))</f>
        <v>0.39795007806421506</v>
      </c>
      <c r="AO66" s="312" cm="1">
        <f t="array" ref="AO66">IF(AO$7=-1,AP66,IF(AO$7=99,AN66,IF(AO$7=0,INDEX($E66:$I66,0,AO$5),(INDEX($E66:$I66,0,AO$7+1)-INDEX($E66:$I66,0,AO$7))/(INDEX($E$4:$I$4,0,AO$7+1)-INDEX($E$4:$I$4,0,AO$7))+AN66)))</f>
        <v>0.39795007806421506</v>
      </c>
      <c r="AP66" s="312" cm="1">
        <f t="array" ref="AP66">IF(AP$7=-1,AQ66,IF(AP$7=99,AO66,IF(AP$7=0,INDEX($E66:$I66,0,AP$5),(INDEX($E66:$I66,0,AP$7+1)-INDEX($E66:$I66,0,AP$7))/(INDEX($E$4:$I$4,0,AP$7+1)-INDEX($E$4:$I$4,0,AP$7))+AO66)))</f>
        <v>0.39795007806421506</v>
      </c>
    </row>
    <row r="67" spans="1:42">
      <c r="A67" s="312" t="s">
        <v>16</v>
      </c>
      <c r="C67" s="312" t="str">
        <f t="shared" si="18"/>
        <v>Space Heating</v>
      </c>
      <c r="E67" s="186">
        <f t="shared" si="19"/>
        <v>0.29899999999999999</v>
      </c>
      <c r="F67" s="186">
        <f t="shared" si="19"/>
        <v>0.29900078903268429</v>
      </c>
      <c r="G67" s="186">
        <f t="shared" si="19"/>
        <v>0.29866842007058958</v>
      </c>
      <c r="H67" s="186">
        <f t="shared" si="19"/>
        <v>0.29839192547947591</v>
      </c>
      <c r="I67" s="186">
        <f t="shared" si="19"/>
        <v>0.29795007806421508</v>
      </c>
      <c r="J67" s="312" cm="1">
        <f t="array" ref="J67">IF(J$7=-1,K67,IF(J$7=99,I67,IF(J$7=0,INDEX($E67:$I67,0,J$5),(INDEX($E67:$I67,0,J$7+1)-INDEX($E67:$I67,0,J$7))/(INDEX($E$4:$I$4,0,J$7+1)-INDEX($E$4:$I$4,0,J$7))+I67)))</f>
        <v>0.29899999999999999</v>
      </c>
      <c r="K67" s="312" cm="1">
        <f t="array" ref="K67">IF(K$7=-1,L67,IF(K$7=99,J67,IF(K$7=0,INDEX($E67:$I67,0,K$5),(INDEX($E67:$I67,0,K$7+1)-INDEX($E67:$I67,0,K$7))/(INDEX($E$4:$I$4,0,K$7+1)-INDEX($E$4:$I$4,0,K$7))+J67)))</f>
        <v>0.2990000986290855</v>
      </c>
      <c r="L67" s="312" cm="1">
        <f t="array" ref="L67">IF(L$7=-1,M67,IF(L$7=99,K67,IF(L$7=0,INDEX($E67:$I67,0,L$5),(INDEX($E67:$I67,0,L$7+1)-INDEX($E67:$I67,0,L$7))/(INDEX($E$4:$I$4,0,L$7+1)-INDEX($E$4:$I$4,0,L$7))+K67)))</f>
        <v>0.29900019725817106</v>
      </c>
      <c r="M67" s="312" cm="1">
        <f t="array" ref="M67">IF(M$7=-1,N67,IF(M$7=99,L67,IF(M$7=0,INDEX($E67:$I67,0,M$5),(INDEX($E67:$I67,0,M$7+1)-INDEX($E67:$I67,0,M$7))/(INDEX($E$4:$I$4,0,M$7+1)-INDEX($E$4:$I$4,0,M$7))+L67)))</f>
        <v>0.29900029588725663</v>
      </c>
      <c r="N67" s="312" cm="1">
        <f t="array" ref="N67">IF(N$7=-1,O67,IF(N$7=99,M67,IF(N$7=0,INDEX($E67:$I67,0,N$5),(INDEX($E67:$I67,0,N$7+1)-INDEX($E67:$I67,0,N$7))/(INDEX($E$4:$I$4,0,N$7+1)-INDEX($E$4:$I$4,0,N$7))+M67)))</f>
        <v>0.29900039451634219</v>
      </c>
      <c r="O67" s="312" cm="1">
        <f t="array" ref="O67">IF(O$7=-1,P67,IF(O$7=99,N67,IF(O$7=0,INDEX($E67:$I67,0,O$5),(INDEX($E67:$I67,0,O$7+1)-INDEX($E67:$I67,0,O$7))/(INDEX($E$4:$I$4,0,O$7+1)-INDEX($E$4:$I$4,0,O$7))+N67)))</f>
        <v>0.29900049314542776</v>
      </c>
      <c r="P67" s="312" cm="1">
        <f t="array" ref="P67">IF(P$7=-1,Q67,IF(P$7=99,O67,IF(P$7=0,INDEX($E67:$I67,0,P$5),(INDEX($E67:$I67,0,P$7+1)-INDEX($E67:$I67,0,P$7))/(INDEX($E$4:$I$4,0,P$7+1)-INDEX($E$4:$I$4,0,P$7))+O67)))</f>
        <v>0.29900059177451332</v>
      </c>
      <c r="Q67" s="312" cm="1">
        <f t="array" ref="Q67">IF(Q$7=-1,R67,IF(Q$7=99,P67,IF(Q$7=0,INDEX($E67:$I67,0,Q$5),(INDEX($E67:$I67,0,Q$7+1)-INDEX($E67:$I67,0,Q$7))/(INDEX($E$4:$I$4,0,Q$7+1)-INDEX($E$4:$I$4,0,Q$7))+P67)))</f>
        <v>0.29900069040359889</v>
      </c>
      <c r="R67" s="312" cm="1">
        <f t="array" ref="R67">IF(R$7=-1,S67,IF(R$7=99,Q67,IF(R$7=0,INDEX($E67:$I67,0,R$5),(INDEX($E67:$I67,0,R$7+1)-INDEX($E67:$I67,0,R$7))/(INDEX($E$4:$I$4,0,R$7+1)-INDEX($E$4:$I$4,0,R$7))+Q67)))</f>
        <v>0.29900078903268429</v>
      </c>
      <c r="S67" s="312" cm="1">
        <f t="array" ref="S67">IF(S$7=-1,T67,IF(S$7=99,R67,IF(S$7=0,INDEX($E67:$I67,0,S$5),(INDEX($E67:$I67,0,S$7+1)-INDEX($E67:$I67,0,S$7))/(INDEX($E$4:$I$4,0,S$7+1)-INDEX($E$4:$I$4,0,S$7))+R67)))</f>
        <v>0.2989675521364748</v>
      </c>
      <c r="T67" s="312" cm="1">
        <f t="array" ref="T67">IF(T$7=-1,U67,IF(T$7=99,S67,IF(T$7=0,INDEX($E67:$I67,0,T$5),(INDEX($E67:$I67,0,T$7+1)-INDEX($E67:$I67,0,T$7))/(INDEX($E$4:$I$4,0,T$7+1)-INDEX($E$4:$I$4,0,T$7))+S67)))</f>
        <v>0.29893431524026531</v>
      </c>
      <c r="U67" s="312" cm="1">
        <f t="array" ref="U67">IF(U$7=-1,V67,IF(U$7=99,T67,IF(U$7=0,INDEX($E67:$I67,0,U$5),(INDEX($E67:$I67,0,U$7+1)-INDEX($E67:$I67,0,U$7))/(INDEX($E$4:$I$4,0,U$7+1)-INDEX($E$4:$I$4,0,U$7))+T67)))</f>
        <v>0.29890107834405583</v>
      </c>
      <c r="V67" s="312" cm="1">
        <f t="array" ref="V67">IF(V$7=-1,W67,IF(V$7=99,U67,IF(V$7=0,INDEX($E67:$I67,0,V$5),(INDEX($E67:$I67,0,V$7+1)-INDEX($E67:$I67,0,V$7))/(INDEX($E$4:$I$4,0,V$7+1)-INDEX($E$4:$I$4,0,V$7))+U67)))</f>
        <v>0.29886784144784634</v>
      </c>
      <c r="W67" s="312" cm="1">
        <f t="array" ref="W67">IF(W$7=-1,X67,IF(W$7=99,V67,IF(W$7=0,INDEX($E67:$I67,0,W$5),(INDEX($E67:$I67,0,W$7+1)-INDEX($E67:$I67,0,W$7))/(INDEX($E$4:$I$4,0,W$7+1)-INDEX($E$4:$I$4,0,W$7))+V67)))</f>
        <v>0.29883460455163685</v>
      </c>
      <c r="X67" s="312" cm="1">
        <f t="array" ref="X67">IF(X$7=-1,Y67,IF(X$7=99,W67,IF(X$7=0,INDEX($E67:$I67,0,X$5),(INDEX($E67:$I67,0,X$7+1)-INDEX($E67:$I67,0,X$7))/(INDEX($E$4:$I$4,0,X$7+1)-INDEX($E$4:$I$4,0,X$7))+W67)))</f>
        <v>0.29880136765542736</v>
      </c>
      <c r="Y67" s="312" cm="1">
        <f t="array" ref="Y67">IF(Y$7=-1,Z67,IF(Y$7=99,X67,IF(Y$7=0,INDEX($E67:$I67,0,Y$5),(INDEX($E67:$I67,0,Y$7+1)-INDEX($E67:$I67,0,Y$7))/(INDEX($E$4:$I$4,0,Y$7+1)-INDEX($E$4:$I$4,0,Y$7))+X67)))</f>
        <v>0.29876813075921788</v>
      </c>
      <c r="Z67" s="312" cm="1">
        <f t="array" ref="Z67">IF(Z$7=-1,AA67,IF(Z$7=99,Y67,IF(Z$7=0,INDEX($E67:$I67,0,Z$5),(INDEX($E67:$I67,0,Z$7+1)-INDEX($E67:$I67,0,Z$7))/(INDEX($E$4:$I$4,0,Z$7+1)-INDEX($E$4:$I$4,0,Z$7))+Y67)))</f>
        <v>0.29873489386300839</v>
      </c>
      <c r="AA67" s="312" cm="1">
        <f t="array" ref="AA67">IF(AA$7=-1,AB67,IF(AA$7=99,Z67,IF(AA$7=0,INDEX($E67:$I67,0,AA$5),(INDEX($E67:$I67,0,AA$7+1)-INDEX($E67:$I67,0,AA$7))/(INDEX($E$4:$I$4,0,AA$7+1)-INDEX($E$4:$I$4,0,AA$7))+Z67)))</f>
        <v>0.2987016569667989</v>
      </c>
      <c r="AB67" s="312" cm="1">
        <f t="array" ref="AB67">IF(AB$7=-1,AC67,IF(AB$7=99,AA67,IF(AB$7=0,INDEX($E67:$I67,0,AB$5),(INDEX($E67:$I67,0,AB$7+1)-INDEX($E67:$I67,0,AB$7))/(INDEX($E$4:$I$4,0,AB$7+1)-INDEX($E$4:$I$4,0,AB$7))+AA67)))</f>
        <v>0.29866842007058958</v>
      </c>
      <c r="AC67" s="312" cm="1">
        <f t="array" ref="AC67">IF(AC$7=-1,AD67,IF(AC$7=99,AB67,IF(AC$7=0,INDEX($E67:$I67,0,AC$5),(INDEX($E67:$I67,0,AC$7+1)-INDEX($E67:$I67,0,AC$7))/(INDEX($E$4:$I$4,0,AC$7+1)-INDEX($E$4:$I$4,0,AC$7))+AB67)))</f>
        <v>0.2986407706114782</v>
      </c>
      <c r="AD67" s="312" cm="1">
        <f t="array" ref="AD67">IF(AD$7=-1,AE67,IF(AD$7=99,AC67,IF(AD$7=0,INDEX($E67:$I67,0,AD$5),(INDEX($E67:$I67,0,AD$7+1)-INDEX($E67:$I67,0,AD$7))/(INDEX($E$4:$I$4,0,AD$7+1)-INDEX($E$4:$I$4,0,AD$7))+AC67)))</f>
        <v>0.29861312115236682</v>
      </c>
      <c r="AE67" s="312" cm="1">
        <f t="array" ref="AE67">IF(AE$7=-1,AF67,IF(AE$7=99,AD67,IF(AE$7=0,INDEX($E67:$I67,0,AE$5),(INDEX($E67:$I67,0,AE$7+1)-INDEX($E67:$I67,0,AE$7))/(INDEX($E$4:$I$4,0,AE$7+1)-INDEX($E$4:$I$4,0,AE$7))+AD67)))</f>
        <v>0.29858547169325544</v>
      </c>
      <c r="AF67" s="312" cm="1">
        <f t="array" ref="AF67">IF(AF$7=-1,AG67,IF(AF$7=99,AE67,IF(AF$7=0,INDEX($E67:$I67,0,AF$5),(INDEX($E67:$I67,0,AF$7+1)-INDEX($E67:$I67,0,AF$7))/(INDEX($E$4:$I$4,0,AF$7+1)-INDEX($E$4:$I$4,0,AF$7))+AE67)))</f>
        <v>0.29855782223414407</v>
      </c>
      <c r="AG67" s="312" cm="1">
        <f t="array" ref="AG67">IF(AG$7=-1,AH67,IF(AG$7=99,AF67,IF(AG$7=0,INDEX($E67:$I67,0,AG$5),(INDEX($E67:$I67,0,AG$7+1)-INDEX($E67:$I67,0,AG$7))/(INDEX($E$4:$I$4,0,AG$7+1)-INDEX($E$4:$I$4,0,AG$7))+AF67)))</f>
        <v>0.29853017277503269</v>
      </c>
      <c r="AH67" s="312" cm="1">
        <f t="array" ref="AH67">IF(AH$7=-1,AI67,IF(AH$7=99,AG67,IF(AH$7=0,INDEX($E67:$I67,0,AH$5),(INDEX($E67:$I67,0,AH$7+1)-INDEX($E67:$I67,0,AH$7))/(INDEX($E$4:$I$4,0,AH$7+1)-INDEX($E$4:$I$4,0,AH$7))+AG67)))</f>
        <v>0.29850252331592131</v>
      </c>
      <c r="AI67" s="312" cm="1">
        <f t="array" ref="AI67">IF(AI$7=-1,AJ67,IF(AI$7=99,AH67,IF(AI$7=0,INDEX($E67:$I67,0,AI$5),(INDEX($E67:$I67,0,AI$7+1)-INDEX($E67:$I67,0,AI$7))/(INDEX($E$4:$I$4,0,AI$7+1)-INDEX($E$4:$I$4,0,AI$7))+AH67)))</f>
        <v>0.29847487385680993</v>
      </c>
      <c r="AJ67" s="312" cm="1">
        <f t="array" ref="AJ67">IF(AJ$7=-1,AK67,IF(AJ$7=99,AI67,IF(AJ$7=0,INDEX($E67:$I67,0,AJ$5),(INDEX($E67:$I67,0,AJ$7+1)-INDEX($E67:$I67,0,AJ$7))/(INDEX($E$4:$I$4,0,AJ$7+1)-INDEX($E$4:$I$4,0,AJ$7))+AI67)))</f>
        <v>0.29844722439769855</v>
      </c>
      <c r="AK67" s="312" cm="1">
        <f t="array" ref="AK67">IF(AK$7=-1,AL67,IF(AK$7=99,AJ67,IF(AK$7=0,INDEX($E67:$I67,0,AK$5),(INDEX($E67:$I67,0,AK$7+1)-INDEX($E67:$I67,0,AK$7))/(INDEX($E$4:$I$4,0,AK$7+1)-INDEX($E$4:$I$4,0,AK$7))+AJ67)))</f>
        <v>0.29841957493858717</v>
      </c>
      <c r="AL67" s="312" cm="1">
        <f t="array" ref="AL67">IF(AL$7=-1,AM67,IF(AL$7=99,AK67,IF(AL$7=0,INDEX($E67:$I67,0,AL$5),(INDEX($E67:$I67,0,AL$7+1)-INDEX($E67:$I67,0,AL$7))/(INDEX($E$4:$I$4,0,AL$7+1)-INDEX($E$4:$I$4,0,AL$7))+AK67)))</f>
        <v>0.29839192547947591</v>
      </c>
      <c r="AM67" s="312" cm="1">
        <f t="array" ref="AM67">IF(AM$7=-1,AN67,IF(AM$7=99,AL67,IF(AM$7=0,INDEX($E67:$I67,0,AM$5),(INDEX($E67:$I67,0,AM$7+1)-INDEX($E67:$I67,0,AM$7))/(INDEX($E$4:$I$4,0,AM$7+1)-INDEX($E$4:$I$4,0,AM$7))+AL67)))</f>
        <v>0.29834774073794984</v>
      </c>
      <c r="AN67" s="312" cm="1">
        <f t="array" ref="AN67">IF(AN$7=-1,AO67,IF(AN$7=99,AM67,IF(AN$7=0,INDEX($E67:$I67,0,AN$5),(INDEX($E67:$I67,0,AN$7+1)-INDEX($E67:$I67,0,AN$7))/(INDEX($E$4:$I$4,0,AN$7+1)-INDEX($E$4:$I$4,0,AN$7))+AM67)))</f>
        <v>0.29795007806421508</v>
      </c>
      <c r="AO67" s="312" cm="1">
        <f t="array" ref="AO67">IF(AO$7=-1,AP67,IF(AO$7=99,AN67,IF(AO$7=0,INDEX($E67:$I67,0,AO$5),(INDEX($E67:$I67,0,AO$7+1)-INDEX($E67:$I67,0,AO$7))/(INDEX($E$4:$I$4,0,AO$7+1)-INDEX($E$4:$I$4,0,AO$7))+AN67)))</f>
        <v>0.29795007806421508</v>
      </c>
      <c r="AP67" s="312" cm="1">
        <f t="array" ref="AP67">IF(AP$7=-1,AQ67,IF(AP$7=99,AO67,IF(AP$7=0,INDEX($E67:$I67,0,AP$5),(INDEX($E67:$I67,0,AP$7+1)-INDEX($E67:$I67,0,AP$7))/(INDEX($E$4:$I$4,0,AP$7+1)-INDEX($E$4:$I$4,0,AP$7))+AO67)))</f>
        <v>0.29795007806421508</v>
      </c>
    </row>
    <row r="68" spans="1:42">
      <c r="A68" s="312" t="s">
        <v>16</v>
      </c>
      <c r="C68" s="312" t="str">
        <f t="shared" si="18"/>
        <v>Water Heating Geyser</v>
      </c>
      <c r="E68" s="186">
        <f t="shared" si="19"/>
        <v>0.69799999999999995</v>
      </c>
      <c r="F68" s="186">
        <f t="shared" si="19"/>
        <v>0.69800157806536856</v>
      </c>
      <c r="G68" s="186">
        <f t="shared" si="19"/>
        <v>0.69733684014117914</v>
      </c>
      <c r="H68" s="186">
        <f t="shared" si="19"/>
        <v>0.69678385095895179</v>
      </c>
      <c r="I68" s="186">
        <f t="shared" si="19"/>
        <v>0.69590015612843015</v>
      </c>
      <c r="J68" s="312" cm="1">
        <f t="array" ref="J68">IF(J$7=-1,K68,IF(J$7=99,I68,IF(J$7=0,INDEX($E68:$I68,0,J$5),(INDEX($E68:$I68,0,J$7+1)-INDEX($E68:$I68,0,J$7))/(INDEX($E$4:$I$4,0,J$7+1)-INDEX($E$4:$I$4,0,J$7))+I68)))</f>
        <v>0.69799999999999995</v>
      </c>
      <c r="K68" s="312" cm="1">
        <f t="array" ref="K68">IF(K$7=-1,L68,IF(K$7=99,J68,IF(K$7=0,INDEX($E68:$I68,0,K$5),(INDEX($E68:$I68,0,K$7+1)-INDEX($E68:$I68,0,K$7))/(INDEX($E$4:$I$4,0,K$7+1)-INDEX($E$4:$I$4,0,K$7))+J68)))</f>
        <v>0.69800019725817108</v>
      </c>
      <c r="L68" s="312" cm="1">
        <f t="array" ref="L68">IF(L$7=-1,M68,IF(L$7=99,K68,IF(L$7=0,INDEX($E68:$I68,0,L$5),(INDEX($E68:$I68,0,L$7+1)-INDEX($E68:$I68,0,L$7))/(INDEX($E$4:$I$4,0,L$7+1)-INDEX($E$4:$I$4,0,L$7))+K68)))</f>
        <v>0.69800039451634222</v>
      </c>
      <c r="M68" s="312" cm="1">
        <f t="array" ref="M68">IF(M$7=-1,N68,IF(M$7=99,L68,IF(M$7=0,INDEX($E68:$I68,0,M$5),(INDEX($E68:$I68,0,M$7+1)-INDEX($E68:$I68,0,M$7))/(INDEX($E$4:$I$4,0,M$7+1)-INDEX($E$4:$I$4,0,M$7))+L68)))</f>
        <v>0.69800059177451335</v>
      </c>
      <c r="N68" s="312" cm="1">
        <f t="array" ref="N68">IF(N$7=-1,O68,IF(N$7=99,M68,IF(N$7=0,INDEX($E68:$I68,0,N$5),(INDEX($E68:$I68,0,N$7+1)-INDEX($E68:$I68,0,N$7))/(INDEX($E$4:$I$4,0,N$7+1)-INDEX($E$4:$I$4,0,N$7))+M68)))</f>
        <v>0.69800078903268448</v>
      </c>
      <c r="O68" s="312" cm="1">
        <f t="array" ref="O68">IF(O$7=-1,P68,IF(O$7=99,N68,IF(O$7=0,INDEX($E68:$I68,0,O$5),(INDEX($E68:$I68,0,O$7+1)-INDEX($E68:$I68,0,O$7))/(INDEX($E$4:$I$4,0,O$7+1)-INDEX($E$4:$I$4,0,O$7))+N68)))</f>
        <v>0.69800098629085561</v>
      </c>
      <c r="P68" s="312" cm="1">
        <f t="array" ref="P68">IF(P$7=-1,Q68,IF(P$7=99,O68,IF(P$7=0,INDEX($E68:$I68,0,P$5),(INDEX($E68:$I68,0,P$7+1)-INDEX($E68:$I68,0,P$7))/(INDEX($E$4:$I$4,0,P$7+1)-INDEX($E$4:$I$4,0,P$7))+O68)))</f>
        <v>0.69800118354902674</v>
      </c>
      <c r="Q68" s="312" cm="1">
        <f t="array" ref="Q68">IF(Q$7=-1,R68,IF(Q$7=99,P68,IF(Q$7=0,INDEX($E68:$I68,0,Q$5),(INDEX($E68:$I68,0,Q$7+1)-INDEX($E68:$I68,0,Q$7))/(INDEX($E$4:$I$4,0,Q$7+1)-INDEX($E$4:$I$4,0,Q$7))+P68)))</f>
        <v>0.69800138080719787</v>
      </c>
      <c r="R68" s="312" cm="1">
        <f t="array" ref="R68">IF(R$7=-1,S68,IF(R$7=99,Q68,IF(R$7=0,INDEX($E68:$I68,0,R$5),(INDEX($E68:$I68,0,R$7+1)-INDEX($E68:$I68,0,R$7))/(INDEX($E$4:$I$4,0,R$7+1)-INDEX($E$4:$I$4,0,R$7))+Q68)))</f>
        <v>0.69800157806536856</v>
      </c>
      <c r="S68" s="312" cm="1">
        <f t="array" ref="S68">IF(S$7=-1,T68,IF(S$7=99,R68,IF(S$7=0,INDEX($E68:$I68,0,S$5),(INDEX($E68:$I68,0,S$7+1)-INDEX($E68:$I68,0,S$7))/(INDEX($E$4:$I$4,0,S$7+1)-INDEX($E$4:$I$4,0,S$7))+R68)))</f>
        <v>0.69793510427294958</v>
      </c>
      <c r="T68" s="312" cm="1">
        <f t="array" ref="T68">IF(T$7=-1,U68,IF(T$7=99,S68,IF(T$7=0,INDEX($E68:$I68,0,T$5),(INDEX($E68:$I68,0,T$7+1)-INDEX($E68:$I68,0,T$7))/(INDEX($E$4:$I$4,0,T$7+1)-INDEX($E$4:$I$4,0,T$7))+S68)))</f>
        <v>0.69786863048053061</v>
      </c>
      <c r="U68" s="312" cm="1">
        <f t="array" ref="U68">IF(U$7=-1,V68,IF(U$7=99,T68,IF(U$7=0,INDEX($E68:$I68,0,U$5),(INDEX($E68:$I68,0,U$7+1)-INDEX($E68:$I68,0,U$7))/(INDEX($E$4:$I$4,0,U$7+1)-INDEX($E$4:$I$4,0,U$7))+T68)))</f>
        <v>0.69780215668811163</v>
      </c>
      <c r="V68" s="312" cm="1">
        <f t="array" ref="V68">IF(V$7=-1,W68,IF(V$7=99,U68,IF(V$7=0,INDEX($E68:$I68,0,V$5),(INDEX($E68:$I68,0,V$7+1)-INDEX($E68:$I68,0,V$7))/(INDEX($E$4:$I$4,0,V$7+1)-INDEX($E$4:$I$4,0,V$7))+U68)))</f>
        <v>0.69773568289569265</v>
      </c>
      <c r="W68" s="312" cm="1">
        <f t="array" ref="W68">IF(W$7=-1,X68,IF(W$7=99,V68,IF(W$7=0,INDEX($E68:$I68,0,W$5),(INDEX($E68:$I68,0,W$7+1)-INDEX($E68:$I68,0,W$7))/(INDEX($E$4:$I$4,0,W$7+1)-INDEX($E$4:$I$4,0,W$7))+V68)))</f>
        <v>0.69766920910327368</v>
      </c>
      <c r="X68" s="312" cm="1">
        <f t="array" ref="X68">IF(X$7=-1,Y68,IF(X$7=99,W68,IF(X$7=0,INDEX($E68:$I68,0,X$5),(INDEX($E68:$I68,0,X$7+1)-INDEX($E68:$I68,0,X$7))/(INDEX($E$4:$I$4,0,X$7+1)-INDEX($E$4:$I$4,0,X$7))+W68)))</f>
        <v>0.6976027353108547</v>
      </c>
      <c r="Y68" s="312" cm="1">
        <f t="array" ref="Y68">IF(Y$7=-1,Z68,IF(Y$7=99,X68,IF(Y$7=0,INDEX($E68:$I68,0,Y$5),(INDEX($E68:$I68,0,Y$7+1)-INDEX($E68:$I68,0,Y$7))/(INDEX($E$4:$I$4,0,Y$7+1)-INDEX($E$4:$I$4,0,Y$7))+X68)))</f>
        <v>0.69753626151843573</v>
      </c>
      <c r="Z68" s="312" cm="1">
        <f t="array" ref="Z68">IF(Z$7=-1,AA68,IF(Z$7=99,Y68,IF(Z$7=0,INDEX($E68:$I68,0,Z$5),(INDEX($E68:$I68,0,Z$7+1)-INDEX($E68:$I68,0,Z$7))/(INDEX($E$4:$I$4,0,Z$7+1)-INDEX($E$4:$I$4,0,Z$7))+Y68)))</f>
        <v>0.69746978772601675</v>
      </c>
      <c r="AA68" s="312" cm="1">
        <f t="array" ref="AA68">IF(AA$7=-1,AB68,IF(AA$7=99,Z68,IF(AA$7=0,INDEX($E68:$I68,0,AA$5),(INDEX($E68:$I68,0,AA$7+1)-INDEX($E68:$I68,0,AA$7))/(INDEX($E$4:$I$4,0,AA$7+1)-INDEX($E$4:$I$4,0,AA$7))+Z68)))</f>
        <v>0.69740331393359778</v>
      </c>
      <c r="AB68" s="312" cm="1">
        <f t="array" ref="AB68">IF(AB$7=-1,AC68,IF(AB$7=99,AA68,IF(AB$7=0,INDEX($E68:$I68,0,AB$5),(INDEX($E68:$I68,0,AB$7+1)-INDEX($E68:$I68,0,AB$7))/(INDEX($E$4:$I$4,0,AB$7+1)-INDEX($E$4:$I$4,0,AB$7))+AA68)))</f>
        <v>0.69733684014117914</v>
      </c>
      <c r="AC68" s="312" cm="1">
        <f t="array" ref="AC68">IF(AC$7=-1,AD68,IF(AC$7=99,AB68,IF(AC$7=0,INDEX($E68:$I68,0,AC$5),(INDEX($E68:$I68,0,AC$7+1)-INDEX($E68:$I68,0,AC$7))/(INDEX($E$4:$I$4,0,AC$7+1)-INDEX($E$4:$I$4,0,AC$7))+AB68)))</f>
        <v>0.69728154122295638</v>
      </c>
      <c r="AD68" s="312" cm="1">
        <f t="array" ref="AD68">IF(AD$7=-1,AE68,IF(AD$7=99,AC68,IF(AD$7=0,INDEX($E68:$I68,0,AD$5),(INDEX($E68:$I68,0,AD$7+1)-INDEX($E68:$I68,0,AD$7))/(INDEX($E$4:$I$4,0,AD$7+1)-INDEX($E$4:$I$4,0,AD$7))+AC68)))</f>
        <v>0.69722624230473362</v>
      </c>
      <c r="AE68" s="312" cm="1">
        <f t="array" ref="AE68">IF(AE$7=-1,AF68,IF(AE$7=99,AD68,IF(AE$7=0,INDEX($E68:$I68,0,AE$5),(INDEX($E68:$I68,0,AE$7+1)-INDEX($E68:$I68,0,AE$7))/(INDEX($E$4:$I$4,0,AE$7+1)-INDEX($E$4:$I$4,0,AE$7))+AD68)))</f>
        <v>0.69717094338651087</v>
      </c>
      <c r="AF68" s="312" cm="1">
        <f t="array" ref="AF68">IF(AF$7=-1,AG68,IF(AF$7=99,AE68,IF(AF$7=0,INDEX($E68:$I68,0,AF$5),(INDEX($E68:$I68,0,AF$7+1)-INDEX($E68:$I68,0,AF$7))/(INDEX($E$4:$I$4,0,AF$7+1)-INDEX($E$4:$I$4,0,AF$7))+AE68)))</f>
        <v>0.69711564446828811</v>
      </c>
      <c r="AG68" s="312" cm="1">
        <f t="array" ref="AG68">IF(AG$7=-1,AH68,IF(AG$7=99,AF68,IF(AG$7=0,INDEX($E68:$I68,0,AG$5),(INDEX($E68:$I68,0,AG$7+1)-INDEX($E68:$I68,0,AG$7))/(INDEX($E$4:$I$4,0,AG$7+1)-INDEX($E$4:$I$4,0,AG$7))+AF68)))</f>
        <v>0.69706034555006535</v>
      </c>
      <c r="AH68" s="312" cm="1">
        <f t="array" ref="AH68">IF(AH$7=-1,AI68,IF(AH$7=99,AG68,IF(AH$7=0,INDEX($E68:$I68,0,AH$5),(INDEX($E68:$I68,0,AH$7+1)-INDEX($E68:$I68,0,AH$7))/(INDEX($E$4:$I$4,0,AH$7+1)-INDEX($E$4:$I$4,0,AH$7))+AG68)))</f>
        <v>0.6970050466318426</v>
      </c>
      <c r="AI68" s="312" cm="1">
        <f t="array" ref="AI68">IF(AI$7=-1,AJ68,IF(AI$7=99,AH68,IF(AI$7=0,INDEX($E68:$I68,0,AI$5),(INDEX($E68:$I68,0,AI$7+1)-INDEX($E68:$I68,0,AI$7))/(INDEX($E$4:$I$4,0,AI$7+1)-INDEX($E$4:$I$4,0,AI$7))+AH68)))</f>
        <v>0.69694974771361984</v>
      </c>
      <c r="AJ68" s="312" cm="1">
        <f t="array" ref="AJ68">IF(AJ$7=-1,AK68,IF(AJ$7=99,AI68,IF(AJ$7=0,INDEX($E68:$I68,0,AJ$5),(INDEX($E68:$I68,0,AJ$7+1)-INDEX($E68:$I68,0,AJ$7))/(INDEX($E$4:$I$4,0,AJ$7+1)-INDEX($E$4:$I$4,0,AJ$7))+AI68)))</f>
        <v>0.69689444879539708</v>
      </c>
      <c r="AK68" s="312" cm="1">
        <f t="array" ref="AK68">IF(AK$7=-1,AL68,IF(AK$7=99,AJ68,IF(AK$7=0,INDEX($E68:$I68,0,AK$5),(INDEX($E68:$I68,0,AK$7+1)-INDEX($E68:$I68,0,AK$7))/(INDEX($E$4:$I$4,0,AK$7+1)-INDEX($E$4:$I$4,0,AK$7))+AJ68)))</f>
        <v>0.69683914987717432</v>
      </c>
      <c r="AL68" s="312" cm="1">
        <f t="array" ref="AL68">IF(AL$7=-1,AM68,IF(AL$7=99,AK68,IF(AL$7=0,INDEX($E68:$I68,0,AL$5),(INDEX($E68:$I68,0,AL$7+1)-INDEX($E68:$I68,0,AL$7))/(INDEX($E$4:$I$4,0,AL$7+1)-INDEX($E$4:$I$4,0,AL$7))+AK68)))</f>
        <v>0.69678385095895179</v>
      </c>
      <c r="AM68" s="312" cm="1">
        <f t="array" ref="AM68">IF(AM$7=-1,AN68,IF(AM$7=99,AL68,IF(AM$7=0,INDEX($E68:$I68,0,AM$5),(INDEX($E68:$I68,0,AM$7+1)-INDEX($E68:$I68,0,AM$7))/(INDEX($E$4:$I$4,0,AM$7+1)-INDEX($E$4:$I$4,0,AM$7))+AL68)))</f>
        <v>0.69669548147589966</v>
      </c>
      <c r="AN68" s="312" cm="1">
        <f t="array" ref="AN68">IF(AN$7=-1,AO68,IF(AN$7=99,AM68,IF(AN$7=0,INDEX($E68:$I68,0,AN$5),(INDEX($E68:$I68,0,AN$7+1)-INDEX($E68:$I68,0,AN$7))/(INDEX($E$4:$I$4,0,AN$7+1)-INDEX($E$4:$I$4,0,AN$7))+AM68)))</f>
        <v>0.69590015612843015</v>
      </c>
      <c r="AO68" s="312" cm="1">
        <f t="array" ref="AO68">IF(AO$7=-1,AP68,IF(AO$7=99,AN68,IF(AO$7=0,INDEX($E68:$I68,0,AO$5),(INDEX($E68:$I68,0,AO$7+1)-INDEX($E68:$I68,0,AO$7))/(INDEX($E$4:$I$4,0,AO$7+1)-INDEX($E$4:$I$4,0,AO$7))+AN68)))</f>
        <v>0.69590015612843015</v>
      </c>
      <c r="AP68" s="312" cm="1">
        <f t="array" ref="AP68">IF(AP$7=-1,AQ68,IF(AP$7=99,AO68,IF(AP$7=0,INDEX($E68:$I68,0,AP$5),(INDEX($E68:$I68,0,AP$7+1)-INDEX($E68:$I68,0,AP$7))/(INDEX($E$4:$I$4,0,AP$7+1)-INDEX($E$4:$I$4,0,AP$7))+AO68)))</f>
        <v>0.69590015612843015</v>
      </c>
    </row>
    <row r="69" spans="1:42">
      <c r="A69" s="312" t="s">
        <v>16</v>
      </c>
      <c r="C69" s="312" t="str">
        <f t="shared" si="18"/>
        <v>Water Heating</v>
      </c>
      <c r="E69" s="186">
        <f t="shared" si="19"/>
        <v>0</v>
      </c>
      <c r="F69" s="186">
        <f t="shared" si="19"/>
        <v>0</v>
      </c>
      <c r="G69" s="186">
        <f t="shared" si="19"/>
        <v>0</v>
      </c>
      <c r="H69" s="186">
        <f t="shared" si="19"/>
        <v>0</v>
      </c>
      <c r="I69" s="186">
        <f t="shared" si="19"/>
        <v>0</v>
      </c>
      <c r="J69" s="312" cm="1">
        <f t="array" ref="J69">IF(J$7=-1,K69,IF(J$7=99,I69,IF(J$7=0,INDEX($E69:$I69,0,J$5),(INDEX($E69:$I69,0,J$7+1)-INDEX($E69:$I69,0,J$7))/(INDEX($E$4:$I$4,0,J$7+1)-INDEX($E$4:$I$4,0,J$7))+I69)))</f>
        <v>0</v>
      </c>
      <c r="K69" s="312" cm="1">
        <f t="array" ref="K69">IF(K$7=-1,L69,IF(K$7=99,J69,IF(K$7=0,INDEX($E69:$I69,0,K$5),(INDEX($E69:$I69,0,K$7+1)-INDEX($E69:$I69,0,K$7))/(INDEX($E$4:$I$4,0,K$7+1)-INDEX($E$4:$I$4,0,K$7))+J69)))</f>
        <v>0</v>
      </c>
      <c r="L69" s="312" cm="1">
        <f t="array" ref="L69">IF(L$7=-1,M69,IF(L$7=99,K69,IF(L$7=0,INDEX($E69:$I69,0,L$5),(INDEX($E69:$I69,0,L$7+1)-INDEX($E69:$I69,0,L$7))/(INDEX($E$4:$I$4,0,L$7+1)-INDEX($E$4:$I$4,0,L$7))+K69)))</f>
        <v>0</v>
      </c>
      <c r="M69" s="312" cm="1">
        <f t="array" ref="M69">IF(M$7=-1,N69,IF(M$7=99,L69,IF(M$7=0,INDEX($E69:$I69,0,M$5),(INDEX($E69:$I69,0,M$7+1)-INDEX($E69:$I69,0,M$7))/(INDEX($E$4:$I$4,0,M$7+1)-INDEX($E$4:$I$4,0,M$7))+L69)))</f>
        <v>0</v>
      </c>
      <c r="N69" s="312" cm="1">
        <f t="array" ref="N69">IF(N$7=-1,O69,IF(N$7=99,M69,IF(N$7=0,INDEX($E69:$I69,0,N$5),(INDEX($E69:$I69,0,N$7+1)-INDEX($E69:$I69,0,N$7))/(INDEX($E$4:$I$4,0,N$7+1)-INDEX($E$4:$I$4,0,N$7))+M69)))</f>
        <v>0</v>
      </c>
      <c r="O69" s="312" cm="1">
        <f t="array" ref="O69">IF(O$7=-1,P69,IF(O$7=99,N69,IF(O$7=0,INDEX($E69:$I69,0,O$5),(INDEX($E69:$I69,0,O$7+1)-INDEX($E69:$I69,0,O$7))/(INDEX($E$4:$I$4,0,O$7+1)-INDEX($E$4:$I$4,0,O$7))+N69)))</f>
        <v>0</v>
      </c>
      <c r="P69" s="312" cm="1">
        <f t="array" ref="P69">IF(P$7=-1,Q69,IF(P$7=99,O69,IF(P$7=0,INDEX($E69:$I69,0,P$5),(INDEX($E69:$I69,0,P$7+1)-INDEX($E69:$I69,0,P$7))/(INDEX($E$4:$I$4,0,P$7+1)-INDEX($E$4:$I$4,0,P$7))+O69)))</f>
        <v>0</v>
      </c>
      <c r="Q69" s="312" cm="1">
        <f t="array" ref="Q69">IF(Q$7=-1,R69,IF(Q$7=99,P69,IF(Q$7=0,INDEX($E69:$I69,0,Q$5),(INDEX($E69:$I69,0,Q$7+1)-INDEX($E69:$I69,0,Q$7))/(INDEX($E$4:$I$4,0,Q$7+1)-INDEX($E$4:$I$4,0,Q$7))+P69)))</f>
        <v>0</v>
      </c>
      <c r="R69" s="312" cm="1">
        <f t="array" ref="R69">IF(R$7=-1,S69,IF(R$7=99,Q69,IF(R$7=0,INDEX($E69:$I69,0,R$5),(INDEX($E69:$I69,0,R$7+1)-INDEX($E69:$I69,0,R$7))/(INDEX($E$4:$I$4,0,R$7+1)-INDEX($E$4:$I$4,0,R$7))+Q69)))</f>
        <v>0</v>
      </c>
      <c r="S69" s="312" cm="1">
        <f t="array" ref="S69">IF(S$7=-1,T69,IF(S$7=99,R69,IF(S$7=0,INDEX($E69:$I69,0,S$5),(INDEX($E69:$I69,0,S$7+1)-INDEX($E69:$I69,0,S$7))/(INDEX($E$4:$I$4,0,S$7+1)-INDEX($E$4:$I$4,0,S$7))+R69)))</f>
        <v>0</v>
      </c>
      <c r="T69" s="312" cm="1">
        <f t="array" ref="T69">IF(T$7=-1,U69,IF(T$7=99,S69,IF(T$7=0,INDEX($E69:$I69,0,T$5),(INDEX($E69:$I69,0,T$7+1)-INDEX($E69:$I69,0,T$7))/(INDEX($E$4:$I$4,0,T$7+1)-INDEX($E$4:$I$4,0,T$7))+S69)))</f>
        <v>0</v>
      </c>
      <c r="U69" s="312" cm="1">
        <f t="array" ref="U69">IF(U$7=-1,V69,IF(U$7=99,T69,IF(U$7=0,INDEX($E69:$I69,0,U$5),(INDEX($E69:$I69,0,U$7+1)-INDEX($E69:$I69,0,U$7))/(INDEX($E$4:$I$4,0,U$7+1)-INDEX($E$4:$I$4,0,U$7))+T69)))</f>
        <v>0</v>
      </c>
      <c r="V69" s="312" cm="1">
        <f t="array" ref="V69">IF(V$7=-1,W69,IF(V$7=99,U69,IF(V$7=0,INDEX($E69:$I69,0,V$5),(INDEX($E69:$I69,0,V$7+1)-INDEX($E69:$I69,0,V$7))/(INDEX($E$4:$I$4,0,V$7+1)-INDEX($E$4:$I$4,0,V$7))+U69)))</f>
        <v>0</v>
      </c>
      <c r="W69" s="312" cm="1">
        <f t="array" ref="W69">IF(W$7=-1,X69,IF(W$7=99,V69,IF(W$7=0,INDEX($E69:$I69,0,W$5),(INDEX($E69:$I69,0,W$7+1)-INDEX($E69:$I69,0,W$7))/(INDEX($E$4:$I$4,0,W$7+1)-INDEX($E$4:$I$4,0,W$7))+V69)))</f>
        <v>0</v>
      </c>
      <c r="X69" s="312" cm="1">
        <f t="array" ref="X69">IF(X$7=-1,Y69,IF(X$7=99,W69,IF(X$7=0,INDEX($E69:$I69,0,X$5),(INDEX($E69:$I69,0,X$7+1)-INDEX($E69:$I69,0,X$7))/(INDEX($E$4:$I$4,0,X$7+1)-INDEX($E$4:$I$4,0,X$7))+W69)))</f>
        <v>0</v>
      </c>
      <c r="Y69" s="312" cm="1">
        <f t="array" ref="Y69">IF(Y$7=-1,Z69,IF(Y$7=99,X69,IF(Y$7=0,INDEX($E69:$I69,0,Y$5),(INDEX($E69:$I69,0,Y$7+1)-INDEX($E69:$I69,0,Y$7))/(INDEX($E$4:$I$4,0,Y$7+1)-INDEX($E$4:$I$4,0,Y$7))+X69)))</f>
        <v>0</v>
      </c>
      <c r="Z69" s="312" cm="1">
        <f t="array" ref="Z69">IF(Z$7=-1,AA69,IF(Z$7=99,Y69,IF(Z$7=0,INDEX($E69:$I69,0,Z$5),(INDEX($E69:$I69,0,Z$7+1)-INDEX($E69:$I69,0,Z$7))/(INDEX($E$4:$I$4,0,Z$7+1)-INDEX($E$4:$I$4,0,Z$7))+Y69)))</f>
        <v>0</v>
      </c>
      <c r="AA69" s="312" cm="1">
        <f t="array" ref="AA69">IF(AA$7=-1,AB69,IF(AA$7=99,Z69,IF(AA$7=0,INDEX($E69:$I69,0,AA$5),(INDEX($E69:$I69,0,AA$7+1)-INDEX($E69:$I69,0,AA$7))/(INDEX($E$4:$I$4,0,AA$7+1)-INDEX($E$4:$I$4,0,AA$7))+Z69)))</f>
        <v>0</v>
      </c>
      <c r="AB69" s="312" cm="1">
        <f t="array" ref="AB69">IF(AB$7=-1,AC69,IF(AB$7=99,AA69,IF(AB$7=0,INDEX($E69:$I69,0,AB$5),(INDEX($E69:$I69,0,AB$7+1)-INDEX($E69:$I69,0,AB$7))/(INDEX($E$4:$I$4,0,AB$7+1)-INDEX($E$4:$I$4,0,AB$7))+AA69)))</f>
        <v>0</v>
      </c>
      <c r="AC69" s="312" cm="1">
        <f t="array" ref="AC69">IF(AC$7=-1,AD69,IF(AC$7=99,AB69,IF(AC$7=0,INDEX($E69:$I69,0,AC$5),(INDEX($E69:$I69,0,AC$7+1)-INDEX($E69:$I69,0,AC$7))/(INDEX($E$4:$I$4,0,AC$7+1)-INDEX($E$4:$I$4,0,AC$7))+AB69)))</f>
        <v>0</v>
      </c>
      <c r="AD69" s="312" cm="1">
        <f t="array" ref="AD69">IF(AD$7=-1,AE69,IF(AD$7=99,AC69,IF(AD$7=0,INDEX($E69:$I69,0,AD$5),(INDEX($E69:$I69,0,AD$7+1)-INDEX($E69:$I69,0,AD$7))/(INDEX($E$4:$I$4,0,AD$7+1)-INDEX($E$4:$I$4,0,AD$7))+AC69)))</f>
        <v>0</v>
      </c>
      <c r="AE69" s="312" cm="1">
        <f t="array" ref="AE69">IF(AE$7=-1,AF69,IF(AE$7=99,AD69,IF(AE$7=0,INDEX($E69:$I69,0,AE$5),(INDEX($E69:$I69,0,AE$7+1)-INDEX($E69:$I69,0,AE$7))/(INDEX($E$4:$I$4,0,AE$7+1)-INDEX($E$4:$I$4,0,AE$7))+AD69)))</f>
        <v>0</v>
      </c>
      <c r="AF69" s="312" cm="1">
        <f t="array" ref="AF69">IF(AF$7=-1,AG69,IF(AF$7=99,AE69,IF(AF$7=0,INDEX($E69:$I69,0,AF$5),(INDEX($E69:$I69,0,AF$7+1)-INDEX($E69:$I69,0,AF$7))/(INDEX($E$4:$I$4,0,AF$7+1)-INDEX($E$4:$I$4,0,AF$7))+AE69)))</f>
        <v>0</v>
      </c>
      <c r="AG69" s="312" cm="1">
        <f t="array" ref="AG69">IF(AG$7=-1,AH69,IF(AG$7=99,AF69,IF(AG$7=0,INDEX($E69:$I69,0,AG$5),(INDEX($E69:$I69,0,AG$7+1)-INDEX($E69:$I69,0,AG$7))/(INDEX($E$4:$I$4,0,AG$7+1)-INDEX($E$4:$I$4,0,AG$7))+AF69)))</f>
        <v>0</v>
      </c>
      <c r="AH69" s="312" cm="1">
        <f t="array" ref="AH69">IF(AH$7=-1,AI69,IF(AH$7=99,AG69,IF(AH$7=0,INDEX($E69:$I69,0,AH$5),(INDEX($E69:$I69,0,AH$7+1)-INDEX($E69:$I69,0,AH$7))/(INDEX($E$4:$I$4,0,AH$7+1)-INDEX($E$4:$I$4,0,AH$7))+AG69)))</f>
        <v>0</v>
      </c>
      <c r="AI69" s="312" cm="1">
        <f t="array" ref="AI69">IF(AI$7=-1,AJ69,IF(AI$7=99,AH69,IF(AI$7=0,INDEX($E69:$I69,0,AI$5),(INDEX($E69:$I69,0,AI$7+1)-INDEX($E69:$I69,0,AI$7))/(INDEX($E$4:$I$4,0,AI$7+1)-INDEX($E$4:$I$4,0,AI$7))+AH69)))</f>
        <v>0</v>
      </c>
      <c r="AJ69" s="312" cm="1">
        <f t="array" ref="AJ69">IF(AJ$7=-1,AK69,IF(AJ$7=99,AI69,IF(AJ$7=0,INDEX($E69:$I69,0,AJ$5),(INDEX($E69:$I69,0,AJ$7+1)-INDEX($E69:$I69,0,AJ$7))/(INDEX($E$4:$I$4,0,AJ$7+1)-INDEX($E$4:$I$4,0,AJ$7))+AI69)))</f>
        <v>0</v>
      </c>
      <c r="AK69" s="312" cm="1">
        <f t="array" ref="AK69">IF(AK$7=-1,AL69,IF(AK$7=99,AJ69,IF(AK$7=0,INDEX($E69:$I69,0,AK$5),(INDEX($E69:$I69,0,AK$7+1)-INDEX($E69:$I69,0,AK$7))/(INDEX($E$4:$I$4,0,AK$7+1)-INDEX($E$4:$I$4,0,AK$7))+AJ69)))</f>
        <v>0</v>
      </c>
      <c r="AL69" s="312" cm="1">
        <f t="array" ref="AL69">IF(AL$7=-1,AM69,IF(AL$7=99,AK69,IF(AL$7=0,INDEX($E69:$I69,0,AL$5),(INDEX($E69:$I69,0,AL$7+1)-INDEX($E69:$I69,0,AL$7))/(INDEX($E$4:$I$4,0,AL$7+1)-INDEX($E$4:$I$4,0,AL$7))+AK69)))</f>
        <v>0</v>
      </c>
      <c r="AM69" s="312" cm="1">
        <f t="array" ref="AM69">IF(AM$7=-1,AN69,IF(AM$7=99,AL69,IF(AM$7=0,INDEX($E69:$I69,0,AM$5),(INDEX($E69:$I69,0,AM$7+1)-INDEX($E69:$I69,0,AM$7))/(INDEX($E$4:$I$4,0,AM$7+1)-INDEX($E$4:$I$4,0,AM$7))+AL69)))</f>
        <v>0</v>
      </c>
      <c r="AN69" s="312" cm="1">
        <f t="array" ref="AN69">IF(AN$7=-1,AO69,IF(AN$7=99,AM69,IF(AN$7=0,INDEX($E69:$I69,0,AN$5),(INDEX($E69:$I69,0,AN$7+1)-INDEX($E69:$I69,0,AN$7))/(INDEX($E$4:$I$4,0,AN$7+1)-INDEX($E$4:$I$4,0,AN$7))+AM69)))</f>
        <v>0</v>
      </c>
      <c r="AO69" s="312" cm="1">
        <f t="array" ref="AO69">IF(AO$7=-1,AP69,IF(AO$7=99,AN69,IF(AO$7=0,INDEX($E69:$I69,0,AO$5),(INDEX($E69:$I69,0,AO$7+1)-INDEX($E69:$I69,0,AO$7))/(INDEX($E$4:$I$4,0,AO$7+1)-INDEX($E$4:$I$4,0,AO$7))+AN69)))</f>
        <v>0</v>
      </c>
      <c r="AP69" s="312" cm="1">
        <f t="array" ref="AP69">IF(AP$7=-1,AQ69,IF(AP$7=99,AO69,IF(AP$7=0,INDEX($E69:$I69,0,AP$5),(INDEX($E69:$I69,0,AP$7+1)-INDEX($E69:$I69,0,AP$7))/(INDEX($E$4:$I$4,0,AP$7+1)-INDEX($E$4:$I$4,0,AP$7))+AO69)))</f>
        <v>0</v>
      </c>
    </row>
    <row r="70" spans="1:42">
      <c r="A70" s="312" t="s">
        <v>16</v>
      </c>
    </row>
    <row r="71" spans="1:42">
      <c r="A71" s="312" t="s">
        <v>16</v>
      </c>
      <c r="C71" s="207" t="s">
        <v>546</v>
      </c>
      <c r="D71" s="208" t="s">
        <v>547</v>
      </c>
      <c r="E71" s="209"/>
      <c r="F71" s="209"/>
      <c r="G71" s="209"/>
      <c r="H71" s="209"/>
      <c r="I71" s="209"/>
      <c r="J71" s="208"/>
      <c r="K71" s="208"/>
      <c r="L71" s="208"/>
      <c r="M71" s="208"/>
      <c r="N71" s="208"/>
    </row>
    <row r="72" spans="1:42">
      <c r="A72" s="312" t="s">
        <v>16</v>
      </c>
      <c r="E72" s="186"/>
      <c r="F72" s="186"/>
      <c r="G72" s="186"/>
      <c r="H72" s="186"/>
      <c r="I72" s="186"/>
      <c r="J72" s="312"/>
    </row>
    <row r="73" spans="1:42">
      <c r="A73" s="312" t="s">
        <v>16</v>
      </c>
      <c r="E73" s="186"/>
      <c r="F73" s="186"/>
      <c r="G73" s="186"/>
      <c r="H73" s="186"/>
      <c r="I73" s="186"/>
      <c r="J73" s="312">
        <f t="shared" ref="J73:AP73" si="20">J97</f>
        <v>2012</v>
      </c>
      <c r="K73" s="312">
        <f t="shared" si="20"/>
        <v>2013</v>
      </c>
      <c r="L73" s="312">
        <f t="shared" si="20"/>
        <v>2014</v>
      </c>
      <c r="M73" s="312">
        <f t="shared" si="20"/>
        <v>2015</v>
      </c>
      <c r="N73" s="312">
        <f t="shared" si="20"/>
        <v>2016</v>
      </c>
      <c r="O73" s="312">
        <f t="shared" si="20"/>
        <v>2017</v>
      </c>
      <c r="P73" s="312">
        <f t="shared" si="20"/>
        <v>2018</v>
      </c>
      <c r="Q73" s="312">
        <f t="shared" si="20"/>
        <v>2019</v>
      </c>
      <c r="R73" s="312">
        <f t="shared" si="20"/>
        <v>2020</v>
      </c>
      <c r="S73" s="312">
        <f t="shared" si="20"/>
        <v>2021</v>
      </c>
      <c r="T73" s="312">
        <f t="shared" si="20"/>
        <v>2022</v>
      </c>
      <c r="U73" s="312">
        <f t="shared" si="20"/>
        <v>2023</v>
      </c>
      <c r="V73" s="312">
        <f t="shared" si="20"/>
        <v>2024</v>
      </c>
      <c r="W73" s="312">
        <f t="shared" si="20"/>
        <v>2025</v>
      </c>
      <c r="X73" s="312">
        <f t="shared" si="20"/>
        <v>2026</v>
      </c>
      <c r="Y73" s="312">
        <f t="shared" si="20"/>
        <v>2027</v>
      </c>
      <c r="Z73" s="312">
        <f t="shared" si="20"/>
        <v>2028</v>
      </c>
      <c r="AA73" s="312">
        <f t="shared" si="20"/>
        <v>2029</v>
      </c>
      <c r="AB73" s="312">
        <f t="shared" si="20"/>
        <v>2030</v>
      </c>
      <c r="AC73" s="312">
        <f t="shared" si="20"/>
        <v>2031</v>
      </c>
      <c r="AD73" s="312">
        <f t="shared" si="20"/>
        <v>2032</v>
      </c>
      <c r="AE73" s="312">
        <f t="shared" si="20"/>
        <v>2033</v>
      </c>
      <c r="AF73" s="312">
        <f t="shared" si="20"/>
        <v>2034</v>
      </c>
      <c r="AG73" s="312">
        <f t="shared" si="20"/>
        <v>2035</v>
      </c>
      <c r="AH73" s="312">
        <f t="shared" si="20"/>
        <v>2036</v>
      </c>
      <c r="AI73" s="312">
        <f t="shared" si="20"/>
        <v>2037</v>
      </c>
      <c r="AJ73" s="312">
        <f t="shared" si="20"/>
        <v>2038</v>
      </c>
      <c r="AK73" s="312">
        <f t="shared" si="20"/>
        <v>2039</v>
      </c>
      <c r="AL73" s="312">
        <f t="shared" si="20"/>
        <v>2040</v>
      </c>
      <c r="AM73" s="312">
        <f t="shared" si="20"/>
        <v>2045</v>
      </c>
      <c r="AN73" s="312">
        <f t="shared" si="20"/>
        <v>2050</v>
      </c>
      <c r="AO73" s="312">
        <f t="shared" si="20"/>
        <v>2060</v>
      </c>
      <c r="AP73" s="312">
        <f t="shared" si="20"/>
        <v>2070</v>
      </c>
    </row>
    <row r="74" spans="1:42">
      <c r="A74" s="312" t="s">
        <v>16</v>
      </c>
      <c r="C74" s="312"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25.548240566780233</v>
      </c>
      <c r="T74" s="186">
        <f t="shared" ca="1" si="21"/>
        <v>25.980598095852105</v>
      </c>
      <c r="U74" s="186">
        <f t="shared" ca="1" si="21"/>
        <v>26.383453212229178</v>
      </c>
      <c r="V74" s="186">
        <f t="shared" ca="1" si="21"/>
        <v>26.7424352460426</v>
      </c>
      <c r="W74" s="186">
        <f t="shared" ca="1" si="21"/>
        <v>27.070615171648413</v>
      </c>
      <c r="X74" s="186">
        <f t="shared" ca="1" si="21"/>
        <v>27.363093183074024</v>
      </c>
      <c r="Y74" s="186">
        <f t="shared" ca="1" si="21"/>
        <v>27.648827063466666</v>
      </c>
      <c r="Z74" s="186">
        <f t="shared" ca="1" si="21"/>
        <v>27.952562985868752</v>
      </c>
      <c r="AA74" s="186">
        <f t="shared" ca="1" si="21"/>
        <v>28.23132008748998</v>
      </c>
      <c r="AB74" s="186">
        <f t="shared" ca="1" si="21"/>
        <v>28.518803746966537</v>
      </c>
      <c r="AC74" s="186">
        <f t="shared" ca="1" si="21"/>
        <v>28.775132571451998</v>
      </c>
      <c r="AD74" s="186">
        <f t="shared" ca="1" si="21"/>
        <v>29.030943817684079</v>
      </c>
      <c r="AE74" s="186">
        <f t="shared" ca="1" si="21"/>
        <v>29.288649962189282</v>
      </c>
      <c r="AF74" s="186">
        <f t="shared" ca="1" si="21"/>
        <v>29.553440955801506</v>
      </c>
      <c r="AG74" s="186">
        <f t="shared" ca="1" si="21"/>
        <v>29.851388794066555</v>
      </c>
      <c r="AH74" s="186">
        <f t="shared" ca="1" si="21"/>
        <v>30.084271261262057</v>
      </c>
      <c r="AI74" s="186">
        <f t="shared" ca="1" si="21"/>
        <v>30.301387609137393</v>
      </c>
      <c r="AJ74" s="186">
        <f t="shared" ca="1" si="21"/>
        <v>30.543718547025428</v>
      </c>
      <c r="AK74" s="186">
        <f t="shared" ca="1" si="21"/>
        <v>30.767533527965096</v>
      </c>
      <c r="AL74" s="186">
        <f t="shared" ca="1" si="21"/>
        <v>31.012658026164566</v>
      </c>
      <c r="AM74" s="186">
        <f t="shared" ca="1" si="21"/>
        <v>32.039237742013349</v>
      </c>
      <c r="AN74" s="186">
        <f t="shared" ca="1" si="21"/>
        <v>32.941044483659695</v>
      </c>
      <c r="AO74" s="186">
        <f t="shared" ca="1" si="21"/>
        <v>32.941044483659695</v>
      </c>
      <c r="AP74" s="186">
        <f t="shared" ca="1" si="21"/>
        <v>32.941044483659695</v>
      </c>
    </row>
    <row r="75" spans="1:42">
      <c r="A75" s="312" t="s">
        <v>16</v>
      </c>
      <c r="C75" s="312" t="s">
        <v>549</v>
      </c>
      <c r="D75" s="186" t="s">
        <v>487</v>
      </c>
      <c r="E75" s="210">
        <f>IF(E78=1,0.2,IF(E78=2,0.13,IF(E78=3,0.2,0.2)))</f>
        <v>0.2</v>
      </c>
      <c r="F75" s="186"/>
      <c r="G75" s="186"/>
      <c r="H75" s="186"/>
      <c r="I75" s="186"/>
      <c r="J75" s="312"/>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2" t="s">
        <v>16</v>
      </c>
      <c r="D76" s="312" t="s">
        <v>488</v>
      </c>
      <c r="E76" s="210">
        <f>IF(E78=1,0.2,IF(E78=2,0.13,IF(E78=3,0.2,0.2)))</f>
        <v>0.2</v>
      </c>
      <c r="F76" s="186"/>
      <c r="G76" s="186"/>
      <c r="H76" s="186"/>
      <c r="I76" s="186"/>
      <c r="J76" s="312"/>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2" t="s">
        <v>16</v>
      </c>
      <c r="C77" s="312"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25.037275755444629</v>
      </c>
      <c r="T77" s="186">
        <f t="shared" ca="1" si="26"/>
        <v>24.941374172018019</v>
      </c>
      <c r="U77" s="186">
        <f t="shared" ca="1" si="26"/>
        <v>24.800446019495428</v>
      </c>
      <c r="V77" s="186">
        <f t="shared" ca="1" si="26"/>
        <v>24.603040426359193</v>
      </c>
      <c r="W77" s="186">
        <f t="shared" ca="1" si="26"/>
        <v>24.363553654483574</v>
      </c>
      <c r="X77" s="186">
        <f t="shared" ca="1" si="26"/>
        <v>24.079522001105143</v>
      </c>
      <c r="Y77" s="186">
        <f t="shared" ca="1" si="26"/>
        <v>23.777991274581332</v>
      </c>
      <c r="Z77" s="186">
        <f t="shared" ca="1" si="26"/>
        <v>23.48015290812975</v>
      </c>
      <c r="AA77" s="186">
        <f t="shared" ca="1" si="26"/>
        <v>23.149682471741784</v>
      </c>
      <c r="AB77" s="186">
        <f t="shared" ca="1" si="26"/>
        <v>22.815042997573233</v>
      </c>
      <c r="AC77" s="186">
        <f t="shared" ca="1" si="26"/>
        <v>23.020106057161602</v>
      </c>
      <c r="AD77" s="186">
        <f t="shared" ca="1" si="26"/>
        <v>23.224755054147266</v>
      </c>
      <c r="AE77" s="186">
        <f t="shared" ca="1" si="26"/>
        <v>23.430919969751429</v>
      </c>
      <c r="AF77" s="186">
        <f t="shared" ca="1" si="26"/>
        <v>23.642752764641209</v>
      </c>
      <c r="AG77" s="186">
        <f t="shared" ca="1" si="26"/>
        <v>23.881111035253248</v>
      </c>
      <c r="AH77" s="186">
        <f t="shared" ca="1" si="26"/>
        <v>24.067417009009649</v>
      </c>
      <c r="AI77" s="186">
        <f t="shared" ca="1" si="26"/>
        <v>24.241110087309917</v>
      </c>
      <c r="AJ77" s="186">
        <f t="shared" ca="1" si="26"/>
        <v>24.434974837620345</v>
      </c>
      <c r="AK77" s="186">
        <f t="shared" ca="1" si="26"/>
        <v>24.614026822372079</v>
      </c>
      <c r="AL77" s="186">
        <f t="shared" ca="1" si="26"/>
        <v>24.810126420931656</v>
      </c>
      <c r="AM77" s="186">
        <f t="shared" ca="1" si="26"/>
        <v>25.631390193610681</v>
      </c>
      <c r="AN77" s="186">
        <f t="shared" ca="1" si="26"/>
        <v>26.35283558692776</v>
      </c>
      <c r="AO77" s="186">
        <f t="shared" ca="1" si="26"/>
        <v>26.35283558692776</v>
      </c>
      <c r="AP77" s="186">
        <f t="shared" ca="1" si="26"/>
        <v>26.35283558692776</v>
      </c>
    </row>
    <row r="78" spans="1:42">
      <c r="A78" s="312" t="s">
        <v>16</v>
      </c>
      <c r="D78" s="312" t="s">
        <v>551</v>
      </c>
      <c r="E78" s="211">
        <f>DriversGams!A164</f>
        <v>-1</v>
      </c>
      <c r="F78" s="335" t="s">
        <v>652</v>
      </c>
      <c r="G78" s="186" t="s">
        <v>41</v>
      </c>
    </row>
    <row r="79" spans="1:42">
      <c r="A79" s="312" t="s">
        <v>16</v>
      </c>
      <c r="B79" s="227"/>
      <c r="D79" s="186"/>
      <c r="F79" s="91">
        <v>1</v>
      </c>
      <c r="G79" s="91" t="s">
        <v>630</v>
      </c>
      <c r="O79" s="5"/>
    </row>
    <row r="80" spans="1:42">
      <c r="A80" s="312" t="s">
        <v>16</v>
      </c>
      <c r="B80" s="227"/>
      <c r="D80" s="186"/>
      <c r="F80" s="91">
        <v>2</v>
      </c>
      <c r="G80" s="91" t="s">
        <v>634</v>
      </c>
      <c r="J80" s="212">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2" t="s">
        <v>16</v>
      </c>
      <c r="B81" s="227"/>
      <c r="C81" s="312" t="s">
        <v>552</v>
      </c>
      <c r="D81" s="186" t="str">
        <f>D102</f>
        <v>RLEH</v>
      </c>
      <c r="F81" s="91">
        <v>3</v>
      </c>
      <c r="G81" s="177" t="s">
        <v>630</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11.759256482173548</v>
      </c>
      <c r="T81" s="24">
        <f t="shared" ca="1" si="29"/>
        <v>11.650943471701154</v>
      </c>
      <c r="U81" s="24">
        <f t="shared" ca="1" si="29"/>
        <v>11.6021929042307</v>
      </c>
      <c r="V81" s="24">
        <f t="shared" ca="1" si="29"/>
        <v>11.556227999179185</v>
      </c>
      <c r="W81" s="24">
        <f t="shared" ca="1" si="29"/>
        <v>11.496696342493342</v>
      </c>
      <c r="X81" s="24">
        <f t="shared" ca="1" si="29"/>
        <v>11.439789873894181</v>
      </c>
      <c r="Y81" s="24">
        <f t="shared" ca="1" si="29"/>
        <v>11.398753804656938</v>
      </c>
      <c r="Z81" s="24">
        <f t="shared" ca="1" si="29"/>
        <v>11.417418636752885</v>
      </c>
      <c r="AA81" s="24">
        <f t="shared" ca="1" si="29"/>
        <v>11.38466606376883</v>
      </c>
      <c r="AB81" s="24">
        <f t="shared" ca="1" si="29"/>
        <v>11.287296642691745</v>
      </c>
      <c r="AC81" s="24">
        <f t="shared" ca="1" si="29"/>
        <v>11.155750659012899</v>
      </c>
      <c r="AD81" s="24">
        <f t="shared" ca="1" si="29"/>
        <v>10.999580511132425</v>
      </c>
      <c r="AE81" s="24">
        <f t="shared" ca="1" si="29"/>
        <v>10.807632795651934</v>
      </c>
      <c r="AF81" s="24">
        <f t="shared" ca="1" si="29"/>
        <v>10.602577510276854</v>
      </c>
      <c r="AG81" s="24">
        <f t="shared" ca="1" si="29"/>
        <v>10.480670481849273</v>
      </c>
      <c r="AH81" s="24">
        <f t="shared" ca="1" si="29"/>
        <v>10.399335982366702</v>
      </c>
      <c r="AI81" s="24">
        <f t="shared" ca="1" si="29"/>
        <v>10.245023400578578</v>
      </c>
      <c r="AJ81" s="24">
        <f t="shared" ca="1" si="29"/>
        <v>10.087031624437527</v>
      </c>
      <c r="AK81" s="24">
        <f t="shared" ca="1" si="29"/>
        <v>9.9365085802122639</v>
      </c>
      <c r="AL81" s="24">
        <f t="shared" ca="1" si="29"/>
        <v>9.7766294184096871</v>
      </c>
      <c r="AM81" s="24">
        <f t="shared" ca="1" si="29"/>
        <v>9.0321319284230661</v>
      </c>
      <c r="AN81" s="24">
        <f t="shared" ca="1" si="29"/>
        <v>8.5573023855916119</v>
      </c>
      <c r="AO81" s="24">
        <f t="shared" ca="1" si="29"/>
        <v>8.5573023855916119</v>
      </c>
      <c r="AP81" s="24">
        <f t="shared" ca="1" si="29"/>
        <v>8.5573023855916119</v>
      </c>
      <c r="BB81" s="312">
        <v>1</v>
      </c>
    </row>
    <row r="82" spans="1:54">
      <c r="A82" s="312" t="s">
        <v>16</v>
      </c>
      <c r="B82" s="227"/>
      <c r="D82" s="186" t="str">
        <f>D113</f>
        <v>RMEH</v>
      </c>
      <c r="H82" s="312" t="s">
        <v>647</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9.8208632157201201</v>
      </c>
      <c r="T82" s="24">
        <f t="shared" ca="1" si="31"/>
        <v>10.315844129635311</v>
      </c>
      <c r="U82" s="24">
        <f t="shared" ca="1" si="31"/>
        <v>10.721234109652242</v>
      </c>
      <c r="V82" s="24">
        <f t="shared" ca="1" si="31"/>
        <v>11.019647357438386</v>
      </c>
      <c r="W82" s="24">
        <f t="shared" ca="1" si="31"/>
        <v>11.245309489563306</v>
      </c>
      <c r="X82" s="24">
        <f t="shared" ca="1" si="31"/>
        <v>11.461615853928718</v>
      </c>
      <c r="Y82" s="24">
        <f t="shared" ca="1" si="31"/>
        <v>11.653603152284395</v>
      </c>
      <c r="Z82" s="24">
        <f t="shared" ca="1" si="31"/>
        <v>11.865756709411796</v>
      </c>
      <c r="AA82" s="24">
        <f t="shared" ca="1" si="31"/>
        <v>12.030230458066828</v>
      </c>
      <c r="AB82" s="24">
        <f t="shared" ca="1" si="31"/>
        <v>12.227513481705751</v>
      </c>
      <c r="AC82" s="24">
        <f t="shared" ca="1" si="31"/>
        <v>12.423558085659447</v>
      </c>
      <c r="AD82" s="24">
        <f t="shared" ca="1" si="31"/>
        <v>12.621510944638716</v>
      </c>
      <c r="AE82" s="24">
        <f t="shared" ca="1" si="31"/>
        <v>12.829889798525448</v>
      </c>
      <c r="AF82" s="24">
        <f t="shared" ca="1" si="31"/>
        <v>13.054326802900444</v>
      </c>
      <c r="AG82" s="24">
        <f t="shared" ca="1" si="31"/>
        <v>13.328048673528425</v>
      </c>
      <c r="AH82" s="24">
        <f t="shared" ca="1" si="31"/>
        <v>13.50145923060888</v>
      </c>
      <c r="AI82" s="24">
        <f t="shared" ca="1" si="31"/>
        <v>13.656002134740657</v>
      </c>
      <c r="AJ82" s="24">
        <f t="shared" ca="1" si="31"/>
        <v>13.866297842276675</v>
      </c>
      <c r="AK82" s="24">
        <f t="shared" ca="1" si="31"/>
        <v>14.029466884328178</v>
      </c>
      <c r="AL82" s="24">
        <f t="shared" ca="1" si="31"/>
        <v>14.240982219045661</v>
      </c>
      <c r="AM82" s="24">
        <f t="shared" ca="1" si="31"/>
        <v>15.09310783493811</v>
      </c>
      <c r="AN82" s="24">
        <f t="shared" ca="1" si="31"/>
        <v>15.847982162006495</v>
      </c>
      <c r="AO82" s="24">
        <f t="shared" ca="1" si="31"/>
        <v>15.847982162006495</v>
      </c>
      <c r="AP82" s="24">
        <f t="shared" ca="1" si="31"/>
        <v>15.847982162006495</v>
      </c>
      <c r="BB82" s="312">
        <v>2</v>
      </c>
    </row>
    <row r="83" spans="1:54">
      <c r="A83" s="312" t="s">
        <v>16</v>
      </c>
      <c r="B83" s="227"/>
      <c r="D83" s="186" t="str">
        <f>D123</f>
        <v>RHEH</v>
      </c>
      <c r="H83" s="312" t="s">
        <v>646</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3.9219471003616979</v>
      </c>
      <c r="S83" s="24">
        <f t="shared" ca="1" si="33"/>
        <v>3.9681208688865661</v>
      </c>
      <c r="T83" s="24">
        <f t="shared" ca="1" si="33"/>
        <v>4.0138104945156412</v>
      </c>
      <c r="U83" s="24">
        <f t="shared" ca="1" si="33"/>
        <v>4.0600261983462351</v>
      </c>
      <c r="V83" s="24">
        <f t="shared" ca="1" si="33"/>
        <v>4.1665598894250273</v>
      </c>
      <c r="W83" s="24">
        <f t="shared" ca="1" si="33"/>
        <v>4.3286093395917637</v>
      </c>
      <c r="X83" s="24">
        <f t="shared" ca="1" si="33"/>
        <v>4.4616874552511279</v>
      </c>
      <c r="Y83" s="24">
        <f t="shared" ca="1" si="33"/>
        <v>4.5964701065253353</v>
      </c>
      <c r="Z83" s="24">
        <f t="shared" ca="1" si="33"/>
        <v>4.6693876397040706</v>
      </c>
      <c r="AA83" s="24">
        <f t="shared" ca="1" si="33"/>
        <v>4.8164235656543228</v>
      </c>
      <c r="AB83" s="24">
        <f t="shared" ca="1" si="33"/>
        <v>5.003993622569042</v>
      </c>
      <c r="AC83" s="24">
        <f t="shared" ca="1" si="33"/>
        <v>5.1958238267796508</v>
      </c>
      <c r="AD83" s="24">
        <f t="shared" ca="1" si="33"/>
        <v>5.4098523619129351</v>
      </c>
      <c r="AE83" s="24">
        <f t="shared" ca="1" si="33"/>
        <v>5.6511273680118972</v>
      </c>
      <c r="AF83" s="24">
        <f t="shared" ca="1" si="33"/>
        <v>5.8965366426242065</v>
      </c>
      <c r="AG83" s="24">
        <f t="shared" ca="1" si="33"/>
        <v>6.0426696386888556</v>
      </c>
      <c r="AH83" s="24">
        <f t="shared" ca="1" si="33"/>
        <v>6.1834760482864759</v>
      </c>
      <c r="AI83" s="24">
        <f t="shared" ca="1" si="33"/>
        <v>6.4003620738181564</v>
      </c>
      <c r="AJ83" s="24">
        <f t="shared" ca="1" si="33"/>
        <v>6.5903890803112244</v>
      </c>
      <c r="AK83" s="24">
        <f t="shared" ca="1" si="33"/>
        <v>6.801558063424654</v>
      </c>
      <c r="AL83" s="24">
        <f t="shared" ca="1" si="33"/>
        <v>6.9950463887092207</v>
      </c>
      <c r="AM83" s="24">
        <f t="shared" ca="1" si="33"/>
        <v>7.913997978652171</v>
      </c>
      <c r="AN83" s="24">
        <f t="shared" ca="1" si="33"/>
        <v>8.5357599360615897</v>
      </c>
      <c r="AO83" s="24">
        <f t="shared" ca="1" si="33"/>
        <v>8.5357599360615897</v>
      </c>
      <c r="AP83" s="24">
        <f t="shared" ca="1" si="33"/>
        <v>8.5357599360615897</v>
      </c>
      <c r="BB83" s="312">
        <v>3</v>
      </c>
    </row>
    <row r="84" spans="1:54">
      <c r="A84" s="312" t="s">
        <v>16</v>
      </c>
      <c r="B84" s="227"/>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10.108824278821082</v>
      </c>
      <c r="T84" s="24">
        <f t="shared" ca="1" si="35"/>
        <v>10.618318706167306</v>
      </c>
      <c r="U84" s="24">
        <f t="shared" ca="1" si="35"/>
        <v>11.035595271614863</v>
      </c>
      <c r="V84" s="24">
        <f t="shared" ca="1" si="35"/>
        <v>11.342758401584311</v>
      </c>
      <c r="W84" s="24">
        <f t="shared" ca="1" si="35"/>
        <v>11.575037254260263</v>
      </c>
      <c r="X84" s="24">
        <f t="shared" ca="1" si="35"/>
        <v>11.79768601534478</v>
      </c>
      <c r="Y84" s="24">
        <f t="shared" ca="1" si="35"/>
        <v>11.995302642337057</v>
      </c>
      <c r="Z84" s="24">
        <f t="shared" ca="1" si="35"/>
        <v>12.213676830228692</v>
      </c>
      <c r="AA84" s="24">
        <f t="shared" ca="1" si="35"/>
        <v>12.382973172832401</v>
      </c>
      <c r="AB84" s="24">
        <f t="shared" ca="1" si="35"/>
        <v>12.586040802973928</v>
      </c>
      <c r="AC84" s="24">
        <f t="shared" ca="1" si="35"/>
        <v>12.787833701281155</v>
      </c>
      <c r="AD84" s="24">
        <f t="shared" ca="1" si="35"/>
        <v>12.991590807245995</v>
      </c>
      <c r="AE84" s="24">
        <f t="shared" ca="1" si="35"/>
        <v>13.206079612465409</v>
      </c>
      <c r="AF84" s="24">
        <f t="shared" ca="1" si="35"/>
        <v>13.437097414979979</v>
      </c>
      <c r="AG84" s="24">
        <f t="shared" ca="1" si="35"/>
        <v>13.718845183039649</v>
      </c>
      <c r="AH84" s="24">
        <f t="shared" ca="1" si="35"/>
        <v>13.897340373443363</v>
      </c>
      <c r="AI84" s="24">
        <f t="shared" ca="1" si="35"/>
        <v>14.056414685659234</v>
      </c>
      <c r="AJ84" s="24">
        <f t="shared" ca="1" si="35"/>
        <v>14.272876549283316</v>
      </c>
      <c r="AK84" s="24">
        <f t="shared" ca="1" si="35"/>
        <v>14.440829929511844</v>
      </c>
      <c r="AL84" s="24">
        <f t="shared" ca="1" si="35"/>
        <v>14.6585471814447</v>
      </c>
      <c r="AM84" s="24">
        <f t="shared" ca="1" si="35"/>
        <v>15.535658279046656</v>
      </c>
      <c r="AN84" s="24">
        <f t="shared" ca="1" si="35"/>
        <v>16.312666547801783</v>
      </c>
      <c r="AO84" s="24">
        <f t="shared" ca="1" si="35"/>
        <v>16.312666547801783</v>
      </c>
      <c r="AP84" s="24">
        <f t="shared" ca="1" si="35"/>
        <v>16.312666547801783</v>
      </c>
      <c r="BB84" s="312">
        <v>4</v>
      </c>
    </row>
    <row r="85" spans="1:54">
      <c r="A85" s="312" t="s">
        <v>16</v>
      </c>
      <c r="B85" s="227"/>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11.176113370113184</v>
      </c>
      <c r="S85" s="24">
        <f t="shared" ca="1" si="37"/>
        <v>11.307691705708709</v>
      </c>
      <c r="T85" s="24">
        <f t="shared" ca="1" si="37"/>
        <v>11.43789041130101</v>
      </c>
      <c r="U85" s="24">
        <f t="shared" ca="1" si="37"/>
        <v>11.569588247164901</v>
      </c>
      <c r="V85" s="24">
        <f t="shared" ca="1" si="37"/>
        <v>11.873170263639166</v>
      </c>
      <c r="W85" s="24">
        <f t="shared" ca="1" si="37"/>
        <v>12.334951868613116</v>
      </c>
      <c r="X85" s="24">
        <f t="shared" ca="1" si="37"/>
        <v>12.714175776950107</v>
      </c>
      <c r="Y85" s="24">
        <f t="shared" ca="1" si="37"/>
        <v>13.098256987741056</v>
      </c>
      <c r="Z85" s="24">
        <f t="shared" ca="1" si="37"/>
        <v>13.306045261427709</v>
      </c>
      <c r="AA85" s="24">
        <f t="shared" ca="1" si="37"/>
        <v>13.72504381899317</v>
      </c>
      <c r="AB85" s="24">
        <f t="shared" ca="1" si="37"/>
        <v>14.259549809837399</v>
      </c>
      <c r="AC85" s="24">
        <f t="shared" ca="1" si="37"/>
        <v>14.806195660790364</v>
      </c>
      <c r="AD85" s="24">
        <f t="shared" ca="1" si="37"/>
        <v>15.416098627831465</v>
      </c>
      <c r="AE85" s="24">
        <f t="shared" ca="1" si="37"/>
        <v>16.103644061906309</v>
      </c>
      <c r="AF85" s="24">
        <f t="shared" ca="1" si="37"/>
        <v>16.802970647645179</v>
      </c>
      <c r="AG85" s="24">
        <f t="shared" ca="1" si="37"/>
        <v>17.219396185608758</v>
      </c>
      <c r="AH85" s="24">
        <f t="shared" ca="1" si="37"/>
        <v>17.620642902260411</v>
      </c>
      <c r="AI85" s="24">
        <f t="shared" ca="1" si="37"/>
        <v>18.238688670779769</v>
      </c>
      <c r="AJ85" s="24">
        <f t="shared" ca="1" si="37"/>
        <v>18.780196068407314</v>
      </c>
      <c r="AK85" s="24">
        <f t="shared" ca="1" si="37"/>
        <v>19.381950359103776</v>
      </c>
      <c r="AL85" s="24">
        <f t="shared" ca="1" si="37"/>
        <v>19.933321248062025</v>
      </c>
      <c r="AM85" s="24">
        <f t="shared" ca="1" si="37"/>
        <v>22.551996841595912</v>
      </c>
      <c r="AN85" s="24">
        <f t="shared" ca="1" si="37"/>
        <v>24.323790786646903</v>
      </c>
      <c r="AO85" s="24">
        <f t="shared" ca="1" si="37"/>
        <v>24.323790786646903</v>
      </c>
      <c r="AP85" s="24">
        <f t="shared" ca="1" si="37"/>
        <v>24.323790786646903</v>
      </c>
      <c r="BB85" s="312">
        <v>5</v>
      </c>
    </row>
    <row r="86" spans="1:54">
      <c r="A86" s="312" t="s">
        <v>16</v>
      </c>
      <c r="B86" s="227"/>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2" t="s">
        <v>16</v>
      </c>
      <c r="B87" s="227"/>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2" t="s">
        <v>16</v>
      </c>
      <c r="B88" s="227"/>
      <c r="J88" s="312"/>
      <c r="AR88" s="312" t="s">
        <v>653</v>
      </c>
    </row>
    <row r="89" spans="1:54">
      <c r="A89" s="312" t="s">
        <v>16</v>
      </c>
      <c r="B89" s="227"/>
      <c r="C89" s="312" t="s">
        <v>654</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11.524071352530077</v>
      </c>
      <c r="T89" s="186">
        <f t="shared" ca="1" si="39"/>
        <v>11.184905732833107</v>
      </c>
      <c r="U89" s="186">
        <f t="shared" ca="1" si="39"/>
        <v>10.906061329976856</v>
      </c>
      <c r="V89" s="186">
        <f t="shared" ca="1" si="39"/>
        <v>10.63172975924485</v>
      </c>
      <c r="W89" s="186">
        <f t="shared" ca="1" si="39"/>
        <v>10.347026708244009</v>
      </c>
      <c r="X89" s="186">
        <f t="shared" ca="1" si="39"/>
        <v>10.06701508902688</v>
      </c>
      <c r="Y89" s="186">
        <f t="shared" ca="1" si="39"/>
        <v>9.8029282720049657</v>
      </c>
      <c r="Z89" s="186">
        <f t="shared" ca="1" si="39"/>
        <v>9.5906316548724213</v>
      </c>
      <c r="AA89" s="186">
        <f t="shared" ca="1" si="39"/>
        <v>9.3354261722904397</v>
      </c>
      <c r="AB89" s="186">
        <f t="shared" ca="1" si="39"/>
        <v>9.0298373141533954</v>
      </c>
      <c r="AC89" s="186">
        <f t="shared" ca="1" si="39"/>
        <v>8.9246005272103197</v>
      </c>
      <c r="AD89" s="186">
        <f t="shared" ca="1" si="39"/>
        <v>8.7996644089059401</v>
      </c>
      <c r="AE89" s="186">
        <f t="shared" ca="1" si="39"/>
        <v>8.6461062365215469</v>
      </c>
      <c r="AF89" s="186">
        <f t="shared" ca="1" si="39"/>
        <v>8.482062008221483</v>
      </c>
      <c r="AG89" s="186">
        <f t="shared" ca="1" si="39"/>
        <v>8.3845363854794179</v>
      </c>
      <c r="AH89" s="186">
        <f t="shared" ca="1" si="39"/>
        <v>8.3194687858933616</v>
      </c>
      <c r="AI89" s="186">
        <f t="shared" ca="1" si="39"/>
        <v>8.1960187204628632</v>
      </c>
      <c r="AJ89" s="186">
        <f t="shared" ca="1" si="39"/>
        <v>8.0696252995500224</v>
      </c>
      <c r="AK89" s="186">
        <f t="shared" ca="1" si="39"/>
        <v>7.9492068641698115</v>
      </c>
      <c r="AL89" s="186">
        <f t="shared" ca="1" si="39"/>
        <v>7.8213035347277495</v>
      </c>
      <c r="AM89" s="186">
        <f t="shared" ca="1" si="39"/>
        <v>7.2257055427384529</v>
      </c>
      <c r="AN89" s="186">
        <f ca="1">(($M$81*(1-AN$75))+((AN81-$M$81)*(1-AN$76)))</f>
        <v>6.8458419084732895</v>
      </c>
      <c r="AO89" s="186">
        <f t="shared" ca="1" si="39"/>
        <v>6.8458419084732895</v>
      </c>
      <c r="AP89" s="186">
        <f t="shared" ca="1" si="39"/>
        <v>6.8458419084732895</v>
      </c>
      <c r="AR89" s="186">
        <v>5.6509347274363675</v>
      </c>
    </row>
    <row r="90" spans="1:54">
      <c r="A90" s="312" t="s">
        <v>16</v>
      </c>
      <c r="B90" s="227"/>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9.6244459514057183</v>
      </c>
      <c r="T90" s="186">
        <f t="shared" ca="1" si="40"/>
        <v>9.9032103644498992</v>
      </c>
      <c r="U90" s="186">
        <f t="shared" ca="1" si="40"/>
        <v>10.077960063073107</v>
      </c>
      <c r="V90" s="186">
        <f t="shared" ca="1" si="40"/>
        <v>10.138075568843314</v>
      </c>
      <c r="W90" s="186">
        <f t="shared" ca="1" si="40"/>
        <v>10.120778540606976</v>
      </c>
      <c r="X90" s="186">
        <f t="shared" ca="1" si="40"/>
        <v>10.086221951457272</v>
      </c>
      <c r="Y90" s="186">
        <f t="shared" ca="1" si="40"/>
        <v>10.022098710964581</v>
      </c>
      <c r="Z90" s="186">
        <f t="shared" ca="1" si="40"/>
        <v>9.967235635905908</v>
      </c>
      <c r="AA90" s="186">
        <f t="shared" ca="1" si="40"/>
        <v>9.8647889756148004</v>
      </c>
      <c r="AB90" s="186">
        <f t="shared" ca="1" si="40"/>
        <v>9.7820107853646014</v>
      </c>
      <c r="AC90" s="186">
        <f t="shared" ca="1" si="40"/>
        <v>9.9388464685275579</v>
      </c>
      <c r="AD90" s="186">
        <f t="shared" ca="1" si="40"/>
        <v>10.097208755710973</v>
      </c>
      <c r="AE90" s="186">
        <f t="shared" ca="1" si="40"/>
        <v>10.263911838820359</v>
      </c>
      <c r="AF90" s="186">
        <f t="shared" ca="1" si="40"/>
        <v>10.443461442320356</v>
      </c>
      <c r="AG90" s="186">
        <f t="shared" ca="1" si="40"/>
        <v>10.66243893882274</v>
      </c>
      <c r="AH90" s="186">
        <f t="shared" ca="1" si="40"/>
        <v>10.801167384487105</v>
      </c>
      <c r="AI90" s="186">
        <f t="shared" ca="1" si="40"/>
        <v>10.924801707792525</v>
      </c>
      <c r="AJ90" s="186">
        <f t="shared" ca="1" si="40"/>
        <v>11.093038273821341</v>
      </c>
      <c r="AK90" s="186">
        <f t="shared" ca="1" si="40"/>
        <v>11.223573507462543</v>
      </c>
      <c r="AL90" s="186">
        <f t="shared" ca="1" si="40"/>
        <v>11.392785775236529</v>
      </c>
      <c r="AM90" s="186">
        <f t="shared" ca="1" si="40"/>
        <v>12.074486267950489</v>
      </c>
      <c r="AN90" s="186">
        <f t="shared" ca="1" si="40"/>
        <v>12.678385729605196</v>
      </c>
      <c r="AO90" s="186">
        <f t="shared" ca="1" si="40"/>
        <v>12.678385729605196</v>
      </c>
      <c r="AP90" s="186">
        <f t="shared" ca="1" si="40"/>
        <v>12.678385729605196</v>
      </c>
      <c r="AR90" s="186">
        <v>15.965795038638294</v>
      </c>
    </row>
    <row r="91" spans="1:54">
      <c r="A91" s="312" t="s">
        <v>16</v>
      </c>
      <c r="B91" s="227"/>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3.9219471003616979</v>
      </c>
      <c r="S91" s="186">
        <f t="shared" ca="1" si="41"/>
        <v>3.8887584515088349</v>
      </c>
      <c r="T91" s="186">
        <f t="shared" ca="1" si="41"/>
        <v>3.8532580747350158</v>
      </c>
      <c r="U91" s="186">
        <f t="shared" ca="1" si="41"/>
        <v>3.8164246264454604</v>
      </c>
      <c r="V91" s="186">
        <f t="shared" ca="1" si="41"/>
        <v>3.8332350982710253</v>
      </c>
      <c r="W91" s="186">
        <f t="shared" ca="1" si="41"/>
        <v>3.8957484056325877</v>
      </c>
      <c r="X91" s="186">
        <f t="shared" ca="1" si="41"/>
        <v>3.9262849606209929</v>
      </c>
      <c r="Y91" s="186">
        <f t="shared" ca="1" si="41"/>
        <v>3.9529642916117878</v>
      </c>
      <c r="Z91" s="186">
        <f t="shared" ca="1" si="41"/>
        <v>3.9222856173514189</v>
      </c>
      <c r="AA91" s="186">
        <f t="shared" ca="1" si="41"/>
        <v>3.9494673238365454</v>
      </c>
      <c r="AB91" s="186">
        <f t="shared" ca="1" si="41"/>
        <v>4.0031948980552334</v>
      </c>
      <c r="AC91" s="186">
        <f t="shared" ca="1" si="41"/>
        <v>4.1566590614237207</v>
      </c>
      <c r="AD91" s="186">
        <f t="shared" ca="1" si="41"/>
        <v>4.3278818895303477</v>
      </c>
      <c r="AE91" s="186">
        <f t="shared" ca="1" si="41"/>
        <v>4.5209018944095174</v>
      </c>
      <c r="AF91" s="186">
        <f t="shared" ca="1" si="41"/>
        <v>4.7172293140993649</v>
      </c>
      <c r="AG91" s="186">
        <f t="shared" ca="1" si="41"/>
        <v>4.8341357109510845</v>
      </c>
      <c r="AH91" s="186">
        <f t="shared" ca="1" si="41"/>
        <v>4.9467808386291807</v>
      </c>
      <c r="AI91" s="186">
        <f t="shared" ca="1" si="41"/>
        <v>5.1202896590545253</v>
      </c>
      <c r="AJ91" s="186">
        <f t="shared" ca="1" si="41"/>
        <v>5.2723112642489793</v>
      </c>
      <c r="AK91" s="186">
        <f t="shared" ca="1" si="41"/>
        <v>5.4412464507397234</v>
      </c>
      <c r="AL91" s="186">
        <f t="shared" ca="1" si="41"/>
        <v>5.5960371109673765</v>
      </c>
      <c r="AM91" s="186">
        <f t="shared" ca="1" si="41"/>
        <v>6.3311983829217366</v>
      </c>
      <c r="AN91" s="186">
        <f t="shared" ca="1" si="41"/>
        <v>6.828607948849271</v>
      </c>
      <c r="AO91" s="186">
        <f t="shared" ca="1" si="41"/>
        <v>6.828607948849271</v>
      </c>
      <c r="AP91" s="186">
        <f t="shared" ca="1" si="41"/>
        <v>6.828607948849271</v>
      </c>
      <c r="AR91" s="186">
        <v>15.624866478724483</v>
      </c>
    </row>
    <row r="92" spans="1:54">
      <c r="A92" s="312" t="s">
        <v>16</v>
      </c>
      <c r="B92" s="227"/>
      <c r="D92" s="186" t="str">
        <f>D84</f>
        <v>RMEO</v>
      </c>
      <c r="I92" s="312">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10.08860663026344</v>
      </c>
      <c r="T92" s="186">
        <f t="shared" ca="1" si="42"/>
        <v>10.575845431342636</v>
      </c>
      <c r="U92" s="186">
        <f t="shared" ca="1" si="42"/>
        <v>10.969381699985174</v>
      </c>
      <c r="V92" s="186">
        <f t="shared" ca="1" si="42"/>
        <v>11.252016334371636</v>
      </c>
      <c r="W92" s="186">
        <f t="shared" ca="1" si="42"/>
        <v>11.459286881717659</v>
      </c>
      <c r="X92" s="186">
        <f t="shared" ca="1" si="42"/>
        <v>11.656113783160642</v>
      </c>
      <c r="Y92" s="186">
        <f t="shared" ca="1" si="42"/>
        <v>11.827368405344338</v>
      </c>
      <c r="Z92" s="186">
        <f t="shared" ca="1" si="42"/>
        <v>12.018258000945032</v>
      </c>
      <c r="AA92" s="186">
        <f t="shared" ca="1" si="42"/>
        <v>12.160079655721416</v>
      </c>
      <c r="AB92" s="186">
        <f t="shared" ca="1" si="42"/>
        <v>12.33431998691445</v>
      </c>
      <c r="AC92" s="186">
        <f t="shared" ca="1" si="42"/>
        <v>12.532077027255532</v>
      </c>
      <c r="AD92" s="186">
        <f t="shared" ca="1" si="42"/>
        <v>12.731758991101074</v>
      </c>
      <c r="AE92" s="186">
        <f t="shared" ca="1" si="42"/>
        <v>12.9419580202161</v>
      </c>
      <c r="AF92" s="186">
        <f t="shared" ca="1" si="42"/>
        <v>13.16835546668038</v>
      </c>
      <c r="AG92" s="186">
        <f t="shared" ca="1" si="42"/>
        <v>13.444468279378857</v>
      </c>
      <c r="AH92" s="186">
        <f t="shared" ca="1" si="42"/>
        <v>13.619393565974496</v>
      </c>
      <c r="AI92" s="186">
        <f t="shared" ca="1" si="42"/>
        <v>13.77528639194605</v>
      </c>
      <c r="AJ92" s="186">
        <f t="shared" ca="1" si="42"/>
        <v>13.987419018297651</v>
      </c>
      <c r="AK92" s="186">
        <f t="shared" ca="1" si="42"/>
        <v>14.152013330921609</v>
      </c>
      <c r="AL92" s="186">
        <f t="shared" ca="1" si="42"/>
        <v>14.365376237815806</v>
      </c>
      <c r="AM92" s="186">
        <f t="shared" ca="1" si="42"/>
        <v>15.224945113465722</v>
      </c>
      <c r="AN92" s="186">
        <f t="shared" ca="1" si="42"/>
        <v>15.986413216845747</v>
      </c>
      <c r="AO92" s="186">
        <f t="shared" ca="1" si="42"/>
        <v>15.986413216845747</v>
      </c>
      <c r="AP92" s="186">
        <f t="shared" ca="1" si="42"/>
        <v>15.986413216845747</v>
      </c>
      <c r="AR92" s="186">
        <v>12.91511152465643</v>
      </c>
    </row>
    <row r="93" spans="1:54">
      <c r="A93" s="312" t="s">
        <v>16</v>
      </c>
      <c r="B93" s="227"/>
      <c r="D93" s="186" t="str">
        <f>D85</f>
        <v>RHEO</v>
      </c>
      <c r="I93" s="312">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11.176113370113184</v>
      </c>
      <c r="S93" s="186">
        <f t="shared" ca="1" si="43"/>
        <v>11.285076322297291</v>
      </c>
      <c r="T93" s="186">
        <f t="shared" ca="1" si="43"/>
        <v>11.392138849655806</v>
      </c>
      <c r="U93" s="186">
        <f t="shared" ca="1" si="43"/>
        <v>11.500170717681911</v>
      </c>
      <c r="V93" s="186">
        <f t="shared" ca="1" si="43"/>
        <v>11.778184901530052</v>
      </c>
      <c r="W93" s="186">
        <f t="shared" ca="1" si="43"/>
        <v>12.211602349926984</v>
      </c>
      <c r="X93" s="186">
        <f t="shared" ca="1" si="43"/>
        <v>12.561605667626704</v>
      </c>
      <c r="Y93" s="186">
        <f t="shared" ca="1" si="43"/>
        <v>12.914881389912683</v>
      </c>
      <c r="Z93" s="186">
        <f t="shared" ca="1" si="43"/>
        <v>13.093148537244865</v>
      </c>
      <c r="AA93" s="186">
        <f t="shared" ca="1" si="43"/>
        <v>13.477993030251291</v>
      </c>
      <c r="AB93" s="186">
        <f t="shared" ca="1" si="43"/>
        <v>13.97435881364065</v>
      </c>
      <c r="AC93" s="186">
        <f t="shared" ca="1" si="43"/>
        <v>14.510071747574557</v>
      </c>
      <c r="AD93" s="186">
        <f t="shared" ca="1" si="43"/>
        <v>15.107776655274836</v>
      </c>
      <c r="AE93" s="186">
        <f t="shared" ca="1" si="43"/>
        <v>15.781571180668182</v>
      </c>
      <c r="AF93" s="186">
        <f t="shared" ca="1" si="43"/>
        <v>16.466911234692276</v>
      </c>
      <c r="AG93" s="186">
        <f t="shared" ca="1" si="43"/>
        <v>16.875008261896582</v>
      </c>
      <c r="AH93" s="186">
        <f t="shared" ca="1" si="43"/>
        <v>17.268230044215201</v>
      </c>
      <c r="AI93" s="186">
        <f t="shared" ca="1" si="43"/>
        <v>17.873914897364173</v>
      </c>
      <c r="AJ93" s="186">
        <f t="shared" ca="1" si="43"/>
        <v>18.404592147039168</v>
      </c>
      <c r="AK93" s="186">
        <f t="shared" ca="1" si="43"/>
        <v>18.994311351921702</v>
      </c>
      <c r="AL93" s="186">
        <f t="shared" ca="1" si="43"/>
        <v>19.534654823100787</v>
      </c>
      <c r="AM93" s="186">
        <f t="shared" ca="1" si="43"/>
        <v>22.100956904763994</v>
      </c>
      <c r="AN93" s="186">
        <f t="shared" ca="1" si="43"/>
        <v>23.837314970913965</v>
      </c>
      <c r="AO93" s="186">
        <f t="shared" ca="1" si="43"/>
        <v>23.837314970913965</v>
      </c>
      <c r="AP93" s="186">
        <f t="shared" ca="1" si="43"/>
        <v>23.837314970913965</v>
      </c>
      <c r="AR93" s="186">
        <v>32.227542399636981</v>
      </c>
    </row>
    <row r="94" spans="1:54">
      <c r="A94" s="312" t="s">
        <v>16</v>
      </c>
      <c r="B94" s="227"/>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2" t="s">
        <v>16</v>
      </c>
      <c r="B95" s="227"/>
      <c r="D95" s="186"/>
    </row>
    <row r="96" spans="1:54" ht="18" thickBot="1">
      <c r="A96" s="312" t="s">
        <v>16</v>
      </c>
      <c r="B96" s="227"/>
      <c r="C96" s="37" t="s">
        <v>154</v>
      </c>
      <c r="D96" s="14"/>
      <c r="I96" s="135" t="s">
        <v>445</v>
      </c>
      <c r="J96" s="40">
        <f>J97-J3</f>
        <v>0</v>
      </c>
    </row>
    <row r="97" spans="1:54" ht="24" thickTop="1">
      <c r="A97" s="312"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2"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22.086360139114177</v>
      </c>
      <c r="T99" s="24">
        <f t="shared" ca="1" si="46"/>
        <v>21.882925495038553</v>
      </c>
      <c r="U99" s="24">
        <f t="shared" ca="1" si="46"/>
        <v>21.791361662599748</v>
      </c>
      <c r="V99" s="24">
        <f t="shared" ca="1" si="46"/>
        <v>21.705029890836208</v>
      </c>
      <c r="W99" s="24">
        <f t="shared" ca="1" si="46"/>
        <v>21.593216902384526</v>
      </c>
      <c r="X99" s="24">
        <f t="shared" ca="1" si="46"/>
        <v>21.486334570016695</v>
      </c>
      <c r="Y99" s="24">
        <f t="shared" ca="1" si="46"/>
        <v>21.409260189910999</v>
      </c>
      <c r="Z99" s="24">
        <f t="shared" ca="1" si="46"/>
        <v>21.444316675347142</v>
      </c>
      <c r="AA99" s="24">
        <f t="shared" ca="1" si="46"/>
        <v>21.382800445685422</v>
      </c>
      <c r="AB99" s="24">
        <f t="shared" ca="1" si="46"/>
        <v>21.19992016718264</v>
      </c>
      <c r="AC99" s="24">
        <f t="shared" ca="1" si="46"/>
        <v>20.952849106627966</v>
      </c>
      <c r="AD99" s="24">
        <f t="shared" ca="1" si="46"/>
        <v>20.659528679924481</v>
      </c>
      <c r="AE99" s="24">
        <f t="shared" ca="1" si="46"/>
        <v>20.29901044661533</v>
      </c>
      <c r="AF99" s="24">
        <f t="shared" ca="1" si="46"/>
        <v>19.913873436627625</v>
      </c>
      <c r="AG99" s="24">
        <f t="shared" ca="1" si="46"/>
        <v>19.684906363971081</v>
      </c>
      <c r="AH99" s="24">
        <f t="shared" ca="1" si="46"/>
        <v>19.532143045131161</v>
      </c>
      <c r="AI99" s="24">
        <f t="shared" ca="1" si="46"/>
        <v>19.242311518747186</v>
      </c>
      <c r="AJ99" s="24">
        <f t="shared" ca="1" si="46"/>
        <v>18.945569690540665</v>
      </c>
      <c r="AK99" s="24">
        <f t="shared" ca="1" si="46"/>
        <v>18.662855713765452</v>
      </c>
      <c r="AL99" s="24">
        <f t="shared" ca="1" si="46"/>
        <v>18.362568977808593</v>
      </c>
      <c r="AM99" s="24">
        <f t="shared" ca="1" si="46"/>
        <v>16.964245902583709</v>
      </c>
      <c r="AN99" s="24">
        <f t="shared" ca="1" si="46"/>
        <v>16.072416023410263</v>
      </c>
      <c r="AO99" s="24">
        <f t="shared" ca="1" si="46"/>
        <v>16.072416023410263</v>
      </c>
      <c r="AP99" s="24">
        <f t="shared" ca="1" si="46"/>
        <v>16.072416023410263</v>
      </c>
      <c r="AQ99" s="186"/>
      <c r="AR99" s="186"/>
      <c r="AS99" s="186"/>
      <c r="AT99" s="186"/>
      <c r="AU99" s="186"/>
      <c r="AV99" s="186"/>
      <c r="BB99" s="312">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4.7189943099330757E-2</v>
      </c>
      <c r="T100" s="24">
        <f t="shared" ca="1" si="47"/>
        <v>4.6755282556901229E-2</v>
      </c>
      <c r="U100" s="24">
        <f t="shared" ca="1" si="47"/>
        <v>4.655964633547189E-2</v>
      </c>
      <c r="V100" s="24">
        <f t="shared" ca="1" si="47"/>
        <v>4.6375188988424881E-2</v>
      </c>
      <c r="W100" s="24">
        <f t="shared" ca="1" si="47"/>
        <v>4.6136288213033803E-2</v>
      </c>
      <c r="X100" s="24">
        <f t="shared" ca="1" si="47"/>
        <v>4.5907922327890538E-2</v>
      </c>
      <c r="Y100" s="24">
        <f t="shared" ca="1" si="47"/>
        <v>4.574324441859743E-2</v>
      </c>
      <c r="Z100" s="24">
        <f t="shared" ca="1" si="47"/>
        <v>4.58181464641393E-2</v>
      </c>
      <c r="AA100" s="24">
        <f t="shared" ca="1" si="47"/>
        <v>4.5686710258302878E-2</v>
      </c>
      <c r="AB100" s="24">
        <f t="shared" ca="1" si="47"/>
        <v>4.5295966383704346E-2</v>
      </c>
      <c r="AC100" s="24">
        <f t="shared" ca="1" si="47"/>
        <v>4.4768071827261877E-2</v>
      </c>
      <c r="AD100" s="24">
        <f t="shared" ca="1" si="47"/>
        <v>4.4141360401801798E-2</v>
      </c>
      <c r="AE100" s="24">
        <f t="shared" ca="1" si="47"/>
        <v>4.3371073455063081E-2</v>
      </c>
      <c r="AF100" s="24">
        <f t="shared" ca="1" si="47"/>
        <v>4.2548185778130763E-2</v>
      </c>
      <c r="AG100" s="24">
        <f t="shared" ca="1" si="47"/>
        <v>4.2058972387502967E-2</v>
      </c>
      <c r="AH100" s="24">
        <f t="shared" ca="1" si="47"/>
        <v>4.1732576717129287E-2</v>
      </c>
      <c r="AI100" s="24">
        <f t="shared" ca="1" si="47"/>
        <v>4.1113319711796374E-2</v>
      </c>
      <c r="AJ100" s="24">
        <f t="shared" ca="1" si="47"/>
        <v>4.0479298084871176E-2</v>
      </c>
      <c r="AK100" s="24">
        <f t="shared" ca="1" si="47"/>
        <v>3.9875248508871509E-2</v>
      </c>
      <c r="AL100" s="24">
        <f t="shared" ca="1" si="47"/>
        <v>3.9233652795769264E-2</v>
      </c>
      <c r="AM100" s="24">
        <f t="shared" ca="1" si="47"/>
        <v>3.6245981403166955E-2</v>
      </c>
      <c r="AN100" s="24">
        <f t="shared" ca="1" si="47"/>
        <v>3.4340488556568557E-2</v>
      </c>
      <c r="AO100" s="24">
        <f t="shared" ca="1" si="47"/>
        <v>3.4340488556568557E-2</v>
      </c>
      <c r="AP100" s="24">
        <f t="shared" ca="1" si="47"/>
        <v>3.4340488556568557E-2</v>
      </c>
      <c r="AQ100" s="186"/>
      <c r="AR100" s="186"/>
      <c r="AS100" s="186"/>
      <c r="AT100" s="186"/>
      <c r="AU100" s="186"/>
      <c r="AV100" s="186"/>
      <c r="BB100" s="213">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15.378327243789924</v>
      </c>
      <c r="T101" s="24">
        <f t="shared" ca="1" si="48"/>
        <v>15.236679434480756</v>
      </c>
      <c r="U101" s="24">
        <f t="shared" ca="1" si="48"/>
        <v>15.172925218300708</v>
      </c>
      <c r="V101" s="24">
        <f t="shared" ca="1" si="48"/>
        <v>15.112813989951919</v>
      </c>
      <c r="W101" s="24">
        <f t="shared" ca="1" si="48"/>
        <v>15.034960658045458</v>
      </c>
      <c r="X101" s="24">
        <f t="shared" ca="1" si="48"/>
        <v>14.960540451484524</v>
      </c>
      <c r="Y101" s="24">
        <f t="shared" ca="1" si="48"/>
        <v>14.906874975058713</v>
      </c>
      <c r="Z101" s="24">
        <f t="shared" ca="1" si="48"/>
        <v>14.931284162523669</v>
      </c>
      <c r="AA101" s="24">
        <f t="shared" ca="1" si="48"/>
        <v>14.888451540734318</v>
      </c>
      <c r="AB101" s="24">
        <f t="shared" ca="1" si="48"/>
        <v>14.761115358967066</v>
      </c>
      <c r="AC101" s="24">
        <f t="shared" ca="1" si="48"/>
        <v>14.589084313663626</v>
      </c>
      <c r="AD101" s="24">
        <f t="shared" ca="1" si="48"/>
        <v>14.384850683462792</v>
      </c>
      <c r="AE101" s="24">
        <f t="shared" ca="1" si="48"/>
        <v>14.133828453712832</v>
      </c>
      <c r="AF101" s="24">
        <f t="shared" ca="1" si="48"/>
        <v>13.865664621556682</v>
      </c>
      <c r="AG101" s="24">
        <f t="shared" ca="1" si="48"/>
        <v>13.706239050788724</v>
      </c>
      <c r="AH101" s="24">
        <f t="shared" ca="1" si="48"/>
        <v>13.599872755338925</v>
      </c>
      <c r="AI101" s="24">
        <f t="shared" ca="1" si="48"/>
        <v>13.398068382403499</v>
      </c>
      <c r="AJ101" s="24">
        <f t="shared" ca="1" si="48"/>
        <v>13.191452493124453</v>
      </c>
      <c r="AK101" s="24">
        <f t="shared" ca="1" si="48"/>
        <v>12.994603939362854</v>
      </c>
      <c r="AL101" s="24">
        <f t="shared" ca="1" si="48"/>
        <v>12.78551979587214</v>
      </c>
      <c r="AM101" s="24">
        <f t="shared" ca="1" si="48"/>
        <v>11.811893100123921</v>
      </c>
      <c r="AN101" s="24">
        <f t="shared" ca="1" si="48"/>
        <v>11.190928321802192</v>
      </c>
      <c r="AO101" s="24">
        <f t="shared" ca="1" si="48"/>
        <v>11.190928321802192</v>
      </c>
      <c r="AP101" s="24">
        <f t="shared" ca="1" si="48"/>
        <v>11.190928321802192</v>
      </c>
      <c r="AQ101" s="186"/>
      <c r="AR101" s="186"/>
      <c r="AS101" s="186"/>
      <c r="AT101" s="186"/>
      <c r="AU101" s="186"/>
      <c r="AV101" s="186"/>
      <c r="BB101" s="312">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11.759256482173548</v>
      </c>
      <c r="T102" s="24">
        <f t="shared" ca="1" si="50"/>
        <v>11.650943471701154</v>
      </c>
      <c r="U102" s="24">
        <f t="shared" ca="1" si="50"/>
        <v>11.6021929042307</v>
      </c>
      <c r="V102" s="24">
        <f t="shared" ca="1" si="50"/>
        <v>11.556227999179185</v>
      </c>
      <c r="W102" s="24">
        <f t="shared" ca="1" si="50"/>
        <v>11.496696342493342</v>
      </c>
      <c r="X102" s="24">
        <f t="shared" ca="1" si="50"/>
        <v>11.439789873894181</v>
      </c>
      <c r="Y102" s="24">
        <f t="shared" ca="1" si="50"/>
        <v>11.398753804656938</v>
      </c>
      <c r="Z102" s="24">
        <f t="shared" ca="1" si="50"/>
        <v>11.417418636752885</v>
      </c>
      <c r="AA102" s="24">
        <f t="shared" ca="1" si="50"/>
        <v>11.38466606376883</v>
      </c>
      <c r="AB102" s="24">
        <f t="shared" ca="1" si="50"/>
        <v>11.287296642691745</v>
      </c>
      <c r="AC102" s="24">
        <f t="shared" ca="1" si="50"/>
        <v>11.155750659012899</v>
      </c>
      <c r="AD102" s="24">
        <f t="shared" ca="1" si="50"/>
        <v>10.999580511132425</v>
      </c>
      <c r="AE102" s="24">
        <f t="shared" ca="1" si="50"/>
        <v>10.807632795651934</v>
      </c>
      <c r="AF102" s="24">
        <f t="shared" ca="1" si="50"/>
        <v>10.602577510276854</v>
      </c>
      <c r="AG102" s="24">
        <f t="shared" ca="1" si="50"/>
        <v>10.480670481849273</v>
      </c>
      <c r="AH102" s="24">
        <f t="shared" ca="1" si="50"/>
        <v>10.399335982366702</v>
      </c>
      <c r="AI102" s="24">
        <f t="shared" ca="1" si="50"/>
        <v>10.245023400578578</v>
      </c>
      <c r="AJ102" s="24">
        <f t="shared" ca="1" si="50"/>
        <v>10.087031624437527</v>
      </c>
      <c r="AK102" s="24">
        <f t="shared" ca="1" si="50"/>
        <v>9.9365085802122639</v>
      </c>
      <c r="AL102" s="24">
        <f t="shared" ca="1" si="50"/>
        <v>9.7766294184096871</v>
      </c>
      <c r="AM102" s="24">
        <f t="shared" ca="1" si="50"/>
        <v>9.0321319284230661</v>
      </c>
      <c r="AN102" s="24">
        <f t="shared" ca="1" si="50"/>
        <v>8.5573023855916119</v>
      </c>
      <c r="AO102" s="24">
        <f t="shared" ref="AO102:AP102" ca="1" si="51">IF($E$78=1, AO89,AO81)</f>
        <v>8.5573023855916119</v>
      </c>
      <c r="AP102" s="24">
        <f t="shared" ca="1" si="51"/>
        <v>8.5573023855916119</v>
      </c>
      <c r="AQ102" s="186"/>
      <c r="AR102" s="186"/>
      <c r="AS102" s="186"/>
      <c r="AT102" s="186"/>
      <c r="AU102" s="186"/>
      <c r="AV102" s="186"/>
      <c r="BB102" s="312">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2">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6.2273241350172457</v>
      </c>
      <c r="T104" s="24">
        <f t="shared" ca="1" si="53"/>
        <v>6.1699650472829468</v>
      </c>
      <c r="U104" s="24">
        <f t="shared" ca="1" si="53"/>
        <v>6.1441483142382367</v>
      </c>
      <c r="V104" s="24">
        <f t="shared" ca="1" si="53"/>
        <v>6.1198067784425856</v>
      </c>
      <c r="W104" s="24">
        <f t="shared" ca="1" si="53"/>
        <v>6.0882807271961221</v>
      </c>
      <c r="X104" s="24">
        <f t="shared" ca="1" si="53"/>
        <v>6.0581448911521196</v>
      </c>
      <c r="Y104" s="24">
        <f t="shared" ca="1" si="53"/>
        <v>6.0364135083257713</v>
      </c>
      <c r="Z104" s="24">
        <f t="shared" ca="1" si="53"/>
        <v>6.0462978032693622</v>
      </c>
      <c r="AA104" s="24">
        <f t="shared" ca="1" si="53"/>
        <v>6.0289530937176385</v>
      </c>
      <c r="AB104" s="24">
        <f t="shared" ca="1" si="53"/>
        <v>5.9773893790554755</v>
      </c>
      <c r="AC104" s="24">
        <f t="shared" ca="1" si="53"/>
        <v>5.9077268557259011</v>
      </c>
      <c r="AD104" s="24">
        <f t="shared" ca="1" si="53"/>
        <v>5.8250241667812741</v>
      </c>
      <c r="AE104" s="24">
        <f t="shared" ca="1" si="53"/>
        <v>5.7233748283996224</v>
      </c>
      <c r="AF104" s="24">
        <f t="shared" ca="1" si="53"/>
        <v>5.6147841424523541</v>
      </c>
      <c r="AG104" s="24">
        <f t="shared" ca="1" si="53"/>
        <v>5.5502260999004172</v>
      </c>
      <c r="AH104" s="24">
        <f t="shared" ca="1" si="53"/>
        <v>5.5071539641403726</v>
      </c>
      <c r="AI104" s="24">
        <f t="shared" ca="1" si="53"/>
        <v>5.4254349824715256</v>
      </c>
      <c r="AJ104" s="24">
        <f t="shared" ca="1" si="53"/>
        <v>5.3417676177713087</v>
      </c>
      <c r="AK104" s="24">
        <f t="shared" ca="1" si="53"/>
        <v>5.262055453349924</v>
      </c>
      <c r="AL104" s="24">
        <f t="shared" ca="1" si="53"/>
        <v>5.1773885898888858</v>
      </c>
      <c r="AM104" s="24">
        <f t="shared" ca="1" si="53"/>
        <v>4.7831266571823639</v>
      </c>
      <c r="AN104" s="24">
        <f t="shared" ca="1" si="53"/>
        <v>4.5316721985968185</v>
      </c>
      <c r="AO104" s="24">
        <f t="shared" ca="1" si="53"/>
        <v>4.5316721985968185</v>
      </c>
      <c r="AP104" s="24">
        <f t="shared" ca="1" si="53"/>
        <v>4.5316721985968185</v>
      </c>
      <c r="AQ104" s="186"/>
      <c r="AR104" s="186"/>
      <c r="AS104" s="186"/>
      <c r="AT104" s="186"/>
      <c r="AU104" s="186"/>
      <c r="AV104" s="186"/>
      <c r="BB104" s="312">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5.6523762777513182</v>
      </c>
      <c r="T105" s="24">
        <f t="shared" ca="1" si="54"/>
        <v>5.6003129613423184</v>
      </c>
      <c r="U105" s="24">
        <f t="shared" ca="1" si="54"/>
        <v>5.5768798002819535</v>
      </c>
      <c r="V105" s="24">
        <f t="shared" ca="1" si="54"/>
        <v>5.5547856364786439</v>
      </c>
      <c r="W105" s="24">
        <f t="shared" ca="1" si="54"/>
        <v>5.5261702793311569</v>
      </c>
      <c r="X105" s="24">
        <f t="shared" ca="1" si="54"/>
        <v>5.4988167835001827</v>
      </c>
      <c r="Y105" s="24">
        <f t="shared" ca="1" si="54"/>
        <v>5.4790917860362374</v>
      </c>
      <c r="Z105" s="24">
        <f t="shared" ca="1" si="54"/>
        <v>5.4880634973282971</v>
      </c>
      <c r="AA105" s="24">
        <f t="shared" ca="1" si="54"/>
        <v>5.472320166374419</v>
      </c>
      <c r="AB105" s="24">
        <f t="shared" ca="1" si="54"/>
        <v>5.4255171557666628</v>
      </c>
      <c r="AC105" s="24">
        <f t="shared" ca="1" si="54"/>
        <v>5.3622863385201001</v>
      </c>
      <c r="AD105" s="24">
        <f t="shared" ca="1" si="54"/>
        <v>5.287219310216849</v>
      </c>
      <c r="AE105" s="24">
        <f t="shared" ca="1" si="54"/>
        <v>5.1949549127870256</v>
      </c>
      <c r="AF105" s="24">
        <f t="shared" ca="1" si="54"/>
        <v>5.0963900390266232</v>
      </c>
      <c r="AG105" s="24">
        <f t="shared" ca="1" si="54"/>
        <v>5.0377924230447118</v>
      </c>
      <c r="AH105" s="24">
        <f t="shared" ca="1" si="54"/>
        <v>4.998696992467532</v>
      </c>
      <c r="AI105" s="24">
        <f t="shared" ca="1" si="54"/>
        <v>4.9245228490614403</v>
      </c>
      <c r="AJ105" s="24">
        <f t="shared" ca="1" si="54"/>
        <v>4.8485802102650792</v>
      </c>
      <c r="AK105" s="24">
        <f t="shared" ca="1" si="54"/>
        <v>4.7762276014310441</v>
      </c>
      <c r="AL105" s="24">
        <f t="shared" ca="1" si="54"/>
        <v>4.6993777442270952</v>
      </c>
      <c r="AM105" s="24">
        <f t="shared" ca="1" si="54"/>
        <v>4.341516687482124</v>
      </c>
      <c r="AN105" s="24">
        <f t="shared" ca="1" si="54"/>
        <v>4.1132781718970026</v>
      </c>
      <c r="AO105" s="24">
        <f t="shared" ca="1" si="54"/>
        <v>4.1132781718970026</v>
      </c>
      <c r="AP105" s="24">
        <f t="shared" ca="1" si="54"/>
        <v>4.1132781718970026</v>
      </c>
      <c r="AQ105" s="186"/>
      <c r="AR105" s="186"/>
      <c r="AS105" s="186"/>
      <c r="AT105" s="186"/>
      <c r="AU105" s="186"/>
      <c r="AV105" s="186"/>
      <c r="BB105" s="312">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59">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7.6868273099616831</v>
      </c>
      <c r="T106" s="24">
        <f t="shared" ca="1" si="55"/>
        <v>7.6160249247781033</v>
      </c>
      <c r="U106" s="24">
        <f t="shared" ca="1" si="55"/>
        <v>7.5841575023797478</v>
      </c>
      <c r="V106" s="24">
        <f t="shared" ca="1" si="55"/>
        <v>7.5541110204456734</v>
      </c>
      <c r="W106" s="24">
        <f t="shared" ca="1" si="55"/>
        <v>7.515196182155198</v>
      </c>
      <c r="X106" s="24">
        <f t="shared" ca="1" si="55"/>
        <v>7.4779973849689449</v>
      </c>
      <c r="Y106" s="24">
        <f t="shared" ca="1" si="55"/>
        <v>7.4511727997424462</v>
      </c>
      <c r="Z106" s="24">
        <f t="shared" ca="1" si="55"/>
        <v>7.4633736851732957</v>
      </c>
      <c r="AA106" s="24">
        <f t="shared" ca="1" si="55"/>
        <v>7.4419638815120681</v>
      </c>
      <c r="AB106" s="24">
        <f t="shared" ca="1" si="55"/>
        <v>7.378315135843061</v>
      </c>
      <c r="AC106" s="24">
        <f t="shared" ca="1" si="55"/>
        <v>7.292325748555589</v>
      </c>
      <c r="AD106" s="24">
        <f t="shared" ca="1" si="55"/>
        <v>7.1902399611124617</v>
      </c>
      <c r="AE106" s="24">
        <f t="shared" ca="1" si="55"/>
        <v>7.0647669821297399</v>
      </c>
      <c r="AF106" s="24">
        <f t="shared" ca="1" si="55"/>
        <v>6.9307258061367998</v>
      </c>
      <c r="AG106" s="24">
        <f t="shared" ca="1" si="55"/>
        <v>6.8510372410634925</v>
      </c>
      <c r="AH106" s="24">
        <f t="shared" ca="1" si="55"/>
        <v>6.7978702527583668</v>
      </c>
      <c r="AI106" s="24">
        <f t="shared" ca="1" si="55"/>
        <v>6.6969987248894212</v>
      </c>
      <c r="AJ106" s="24">
        <f t="shared" ca="1" si="55"/>
        <v>6.593722169825635</v>
      </c>
      <c r="AK106" s="24">
        <f t="shared" ca="1" si="55"/>
        <v>6.4953277986438049</v>
      </c>
      <c r="AL106" s="24">
        <f t="shared" ca="1" si="55"/>
        <v>6.3908174914572173</v>
      </c>
      <c r="AM106" s="24">
        <f t="shared" ca="1" si="55"/>
        <v>5.9041520592589656</v>
      </c>
      <c r="AN106" s="24">
        <f t="shared" ca="1" si="55"/>
        <v>5.5937640085393854</v>
      </c>
      <c r="AO106" s="24">
        <f t="shared" ca="1" si="55"/>
        <v>5.5937640085393854</v>
      </c>
      <c r="AP106" s="24">
        <f t="shared" ca="1" si="55"/>
        <v>5.5937640085393854</v>
      </c>
      <c r="AQ106" s="186"/>
      <c r="AR106" s="186"/>
      <c r="AS106" s="186"/>
      <c r="AT106" s="186"/>
      <c r="AU106" s="186"/>
      <c r="AV106" s="186"/>
      <c r="BB106" s="312">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2"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2"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2"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16.812403690628138</v>
      </c>
      <c r="T110" s="24">
        <f t="shared" ca="1" si="59"/>
        <v>17.659764941987145</v>
      </c>
      <c r="U110" s="24">
        <f t="shared" ca="1" si="59"/>
        <v>18.353754853716158</v>
      </c>
      <c r="V110" s="24">
        <f t="shared" ca="1" si="59"/>
        <v>18.864610557355462</v>
      </c>
      <c r="W110" s="24">
        <f t="shared" ca="1" si="59"/>
        <v>19.250923122721321</v>
      </c>
      <c r="X110" s="24">
        <f t="shared" ca="1" si="59"/>
        <v>19.621219484526087</v>
      </c>
      <c r="Y110" s="24">
        <f t="shared" ca="1" si="59"/>
        <v>19.949883868962484</v>
      </c>
      <c r="Z110" s="24">
        <f t="shared" ca="1" si="59"/>
        <v>20.313071011322766</v>
      </c>
      <c r="AA110" s="24">
        <f t="shared" ca="1" si="59"/>
        <v>20.594634759657339</v>
      </c>
      <c r="AB110" s="24">
        <f t="shared" ca="1" si="59"/>
        <v>20.932364932847833</v>
      </c>
      <c r="AC110" s="24">
        <f t="shared" ca="1" si="59"/>
        <v>21.267975046810424</v>
      </c>
      <c r="AD110" s="24">
        <f t="shared" ca="1" si="59"/>
        <v>21.606851915754721</v>
      </c>
      <c r="AE110" s="24">
        <f t="shared" ca="1" si="59"/>
        <v>21.963577117519712</v>
      </c>
      <c r="AF110" s="24">
        <f t="shared" ca="1" si="59"/>
        <v>22.347792378213679</v>
      </c>
      <c r="AG110" s="24">
        <f t="shared" ca="1" si="59"/>
        <v>22.816378742453562</v>
      </c>
      <c r="AH110" s="24">
        <f t="shared" ca="1" si="59"/>
        <v>23.113241474966383</v>
      </c>
      <c r="AI110" s="24">
        <f t="shared" ca="1" si="59"/>
        <v>23.377804541848988</v>
      </c>
      <c r="AJ110" s="24">
        <f t="shared" ca="1" si="59"/>
        <v>23.737811218639116</v>
      </c>
      <c r="AK110" s="24">
        <f t="shared" ca="1" si="59"/>
        <v>24.0171414307117</v>
      </c>
      <c r="AL110" s="24">
        <f t="shared" ca="1" si="59"/>
        <v>24.379235995712513</v>
      </c>
      <c r="AM110" s="24">
        <f t="shared" ca="1" si="59"/>
        <v>25.837995733510013</v>
      </c>
      <c r="AN110" s="24">
        <f t="shared" ca="1" si="59"/>
        <v>27.130270317077191</v>
      </c>
      <c r="AO110" s="24">
        <f t="shared" ca="1" si="59"/>
        <v>27.130270317077191</v>
      </c>
      <c r="AP110" s="24">
        <f t="shared" ca="1" si="59"/>
        <v>27.130270317077191</v>
      </c>
      <c r="AQ110" s="186"/>
      <c r="AR110" s="186"/>
      <c r="AS110" s="186"/>
      <c r="AT110" s="186"/>
      <c r="AU110" s="186"/>
      <c r="AV110" s="186"/>
      <c r="BB110" s="312">
        <f t="shared" si="49"/>
        <v>2</v>
      </c>
    </row>
    <row r="111" spans="1:54" s="314" customFormat="1">
      <c r="A111" s="318" t="str">
        <f>'[12]TS BYDem'!A22</f>
        <v/>
      </c>
      <c r="B111" s="318" t="str">
        <f>'[12]TS BYDem'!B22</f>
        <v>COM_PROJ</v>
      </c>
      <c r="C111" s="318" t="str">
        <f>'[12]TS BYDem'!C22</f>
        <v>-</v>
      </c>
      <c r="D111" s="318" t="str">
        <f>'[12]TS BYDem'!D22</f>
        <v>RMNL</v>
      </c>
      <c r="E111" s="317" t="s">
        <v>137</v>
      </c>
      <c r="F111" s="317" t="s">
        <v>137</v>
      </c>
      <c r="G111" s="317" t="s">
        <v>137</v>
      </c>
      <c r="H111" s="317" t="s">
        <v>137</v>
      </c>
      <c r="I111" s="317">
        <v>0</v>
      </c>
      <c r="J111" s="315">
        <f>'[12]TS BYDem'!J22</f>
        <v>3.3422499241462768E-2</v>
      </c>
      <c r="K111" s="316">
        <f t="shared" si="45"/>
        <v>4.0888581808950081E-2</v>
      </c>
      <c r="L111" s="316">
        <f t="shared" si="45"/>
        <v>4.8354664376437387E-2</v>
      </c>
      <c r="M111" s="316">
        <f t="shared" si="45"/>
        <v>5.58207469439247E-2</v>
      </c>
      <c r="N111" s="316">
        <f t="shared" si="45"/>
        <v>6.3286829511412013E-2</v>
      </c>
      <c r="O111" s="316">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6.7759632749299747E-2</v>
      </c>
      <c r="T111" s="24">
        <f t="shared" ca="1" si="60"/>
        <v>7.1174783149838827E-2</v>
      </c>
      <c r="U111" s="24">
        <f t="shared" ca="1" si="60"/>
        <v>7.3971795547101815E-2</v>
      </c>
      <c r="V111" s="24">
        <f t="shared" ca="1" si="60"/>
        <v>7.6030715586345249E-2</v>
      </c>
      <c r="W111" s="24">
        <f t="shared" ca="1" si="60"/>
        <v>7.7587684954754016E-2</v>
      </c>
      <c r="X111" s="24">
        <f t="shared" ca="1" si="60"/>
        <v>7.9080103644312338E-2</v>
      </c>
      <c r="Y111" s="24">
        <f t="shared" ca="1" si="60"/>
        <v>8.0404731484387287E-2</v>
      </c>
      <c r="Z111" s="24">
        <f t="shared" ca="1" si="60"/>
        <v>8.1868497632193893E-2</v>
      </c>
      <c r="AA111" s="24">
        <f t="shared" ca="1" si="60"/>
        <v>8.3003294091625934E-2</v>
      </c>
      <c r="AB111" s="24">
        <f t="shared" ca="1" si="60"/>
        <v>8.4364460104817851E-2</v>
      </c>
      <c r="AC111" s="24">
        <f t="shared" ca="1" si="60"/>
        <v>8.5717081567371262E-2</v>
      </c>
      <c r="AD111" s="24">
        <f t="shared" ca="1" si="60"/>
        <v>8.708286914952991E-2</v>
      </c>
      <c r="AE111" s="24">
        <f t="shared" ca="1" si="60"/>
        <v>8.8520591506713722E-2</v>
      </c>
      <c r="AF111" s="24">
        <f t="shared" ca="1" si="60"/>
        <v>9.0069108032986053E-2</v>
      </c>
      <c r="AG111" s="24">
        <f t="shared" ca="1" si="60"/>
        <v>9.1957668439724527E-2</v>
      </c>
      <c r="AH111" s="24">
        <f t="shared" ca="1" si="60"/>
        <v>9.3154124943040317E-2</v>
      </c>
      <c r="AI111" s="24">
        <f t="shared" ca="1" si="60"/>
        <v>9.4220402947118143E-2</v>
      </c>
      <c r="AJ111" s="24">
        <f t="shared" ca="1" si="60"/>
        <v>9.5671350750625439E-2</v>
      </c>
      <c r="AK111" s="24">
        <f t="shared" ca="1" si="60"/>
        <v>9.6797145308864199E-2</v>
      </c>
      <c r="AL111" s="24">
        <f t="shared" ca="1" si="60"/>
        <v>9.8256508003007059E-2</v>
      </c>
      <c r="AM111" s="24">
        <f t="shared" ca="1" si="60"/>
        <v>0.10413579962135687</v>
      </c>
      <c r="AN111" s="24">
        <f t="shared" ca="1" si="60"/>
        <v>0.10934410015976101</v>
      </c>
      <c r="AO111" s="24">
        <f t="shared" ca="1" si="60"/>
        <v>0.10934410015976101</v>
      </c>
      <c r="AP111" s="24">
        <f t="shared" ca="1" si="60"/>
        <v>0.10934410015976101</v>
      </c>
      <c r="AQ111" s="315"/>
      <c r="AR111" s="315"/>
      <c r="AS111" s="315"/>
      <c r="AT111" s="315"/>
      <c r="AU111" s="315"/>
      <c r="AV111" s="315"/>
      <c r="BB111" s="319">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9.9094347818164987</v>
      </c>
      <c r="T112" s="24">
        <f t="shared" ca="1" si="61"/>
        <v>10.408879787509601</v>
      </c>
      <c r="U112" s="24">
        <f t="shared" ca="1" si="61"/>
        <v>10.817925864207769</v>
      </c>
      <c r="V112" s="24">
        <f t="shared" ca="1" si="61"/>
        <v>11.119030416018798</v>
      </c>
      <c r="W112" s="24">
        <f t="shared" ca="1" si="61"/>
        <v>11.346727730592749</v>
      </c>
      <c r="X112" s="24">
        <f t="shared" ca="1" si="61"/>
        <v>11.564984900404447</v>
      </c>
      <c r="Y112" s="24">
        <f t="shared" ca="1" si="61"/>
        <v>11.758703677481746</v>
      </c>
      <c r="Z112" s="24">
        <f t="shared" ca="1" si="61"/>
        <v>11.972770587070629</v>
      </c>
      <c r="AA112" s="24">
        <f t="shared" ca="1" si="61"/>
        <v>12.138727677584734</v>
      </c>
      <c r="AB112" s="24">
        <f t="shared" ca="1" si="61"/>
        <v>12.337789940582166</v>
      </c>
      <c r="AC112" s="24">
        <f t="shared" ca="1" si="61"/>
        <v>12.535602614940217</v>
      </c>
      <c r="AD112" s="24">
        <f t="shared" ca="1" si="61"/>
        <v>12.735340754332004</v>
      </c>
      <c r="AE112" s="24">
        <f t="shared" ca="1" si="61"/>
        <v>12.945598917707597</v>
      </c>
      <c r="AF112" s="24">
        <f t="shared" ca="1" si="61"/>
        <v>13.172060055453645</v>
      </c>
      <c r="AG112" s="24">
        <f t="shared" ca="1" si="61"/>
        <v>13.448250545613721</v>
      </c>
      <c r="AH112" s="24">
        <f t="shared" ca="1" si="61"/>
        <v>13.623225043081176</v>
      </c>
      <c r="AI112" s="24">
        <f t="shared" ca="1" si="61"/>
        <v>13.779161725615864</v>
      </c>
      <c r="AJ112" s="24">
        <f t="shared" ca="1" si="61"/>
        <v>13.991354030197446</v>
      </c>
      <c r="AK112" s="24">
        <f t="shared" ca="1" si="61"/>
        <v>14.155994647331047</v>
      </c>
      <c r="AL112" s="24">
        <f t="shared" ca="1" si="61"/>
        <v>14.369417578564011</v>
      </c>
      <c r="AM112" s="24">
        <f t="shared" ca="1" si="61"/>
        <v>15.229228272504347</v>
      </c>
      <c r="AN112" s="24">
        <f t="shared" ca="1" si="61"/>
        <v>15.990910595966305</v>
      </c>
      <c r="AO112" s="24">
        <f t="shared" ca="1" si="61"/>
        <v>15.990910595966305</v>
      </c>
      <c r="AP112" s="24">
        <f t="shared" ca="1" si="61"/>
        <v>15.990910595966305</v>
      </c>
      <c r="AQ112" s="186"/>
      <c r="AR112" s="186"/>
      <c r="AS112" s="186"/>
      <c r="AT112" s="186"/>
      <c r="AU112" s="186"/>
      <c r="AV112" s="186"/>
      <c r="BB112" s="312">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9.8208632157201201</v>
      </c>
      <c r="T113" s="24">
        <f t="shared" ca="1" si="63"/>
        <v>10.315844129635311</v>
      </c>
      <c r="U113" s="24">
        <f t="shared" ca="1" si="63"/>
        <v>10.721234109652242</v>
      </c>
      <c r="V113" s="24">
        <f t="shared" ca="1" si="63"/>
        <v>11.019647357438386</v>
      </c>
      <c r="W113" s="24">
        <f t="shared" ca="1" si="63"/>
        <v>11.245309489563306</v>
      </c>
      <c r="X113" s="24">
        <f t="shared" ca="1" si="63"/>
        <v>11.461615853928718</v>
      </c>
      <c r="Y113" s="24">
        <f t="shared" ca="1" si="63"/>
        <v>11.653603152284395</v>
      </c>
      <c r="Z113" s="24">
        <f t="shared" ca="1" si="63"/>
        <v>11.865756709411796</v>
      </c>
      <c r="AA113" s="24">
        <f t="shared" ca="1" si="63"/>
        <v>12.030230458066828</v>
      </c>
      <c r="AB113" s="24">
        <f t="shared" ca="1" si="63"/>
        <v>12.227513481705751</v>
      </c>
      <c r="AC113" s="24">
        <f t="shared" ca="1" si="63"/>
        <v>12.423558085659447</v>
      </c>
      <c r="AD113" s="24">
        <f t="shared" ca="1" si="63"/>
        <v>12.621510944638716</v>
      </c>
      <c r="AE113" s="24">
        <f t="shared" ca="1" si="63"/>
        <v>12.829889798525448</v>
      </c>
      <c r="AF113" s="24">
        <f t="shared" ca="1" si="63"/>
        <v>13.054326802900444</v>
      </c>
      <c r="AG113" s="24">
        <f t="shared" ca="1" si="63"/>
        <v>13.328048673528425</v>
      </c>
      <c r="AH113" s="24">
        <f t="shared" ca="1" si="63"/>
        <v>13.50145923060888</v>
      </c>
      <c r="AI113" s="24">
        <f t="shared" ca="1" si="63"/>
        <v>13.656002134740657</v>
      </c>
      <c r="AJ113" s="24">
        <f t="shared" ca="1" si="63"/>
        <v>13.866297842276675</v>
      </c>
      <c r="AK113" s="24">
        <f t="shared" ca="1" si="63"/>
        <v>14.029466884328178</v>
      </c>
      <c r="AL113" s="24">
        <f t="shared" ca="1" si="63"/>
        <v>14.240982219045661</v>
      </c>
      <c r="AM113" s="24">
        <f t="shared" ca="1" si="63"/>
        <v>15.09310783493811</v>
      </c>
      <c r="AN113" s="24">
        <f t="shared" ca="1" si="63"/>
        <v>15.847982162006495</v>
      </c>
      <c r="AO113" s="24">
        <f t="shared" ref="AO113:AP113" ca="1" si="64">IF($E$78=1, AO90,AO82)</f>
        <v>15.847982162006495</v>
      </c>
      <c r="AP113" s="24">
        <f t="shared" ca="1" si="64"/>
        <v>15.847982162006495</v>
      </c>
      <c r="AQ113" s="186"/>
      <c r="AR113" s="186"/>
      <c r="AS113" s="186"/>
      <c r="AT113" s="186"/>
      <c r="AU113" s="186"/>
      <c r="AV113" s="186"/>
      <c r="BB113" s="312">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4.1535639997420351</v>
      </c>
      <c r="T114" s="24">
        <f t="shared" ca="1" si="65"/>
        <v>4.3629076042132429</v>
      </c>
      <c r="U114" s="24">
        <f t="shared" ca="1" si="65"/>
        <v>4.5343602749071197</v>
      </c>
      <c r="V114" s="24">
        <f t="shared" ca="1" si="65"/>
        <v>4.6605689895409421</v>
      </c>
      <c r="W114" s="24">
        <f t="shared" ca="1" si="65"/>
        <v>4.756008879855143</v>
      </c>
      <c r="X114" s="24">
        <f t="shared" ca="1" si="65"/>
        <v>4.8474919102373537</v>
      </c>
      <c r="Y114" s="24">
        <f t="shared" ca="1" si="65"/>
        <v>4.9286896128569602</v>
      </c>
      <c r="Z114" s="24">
        <f t="shared" ca="1" si="65"/>
        <v>5.0184162853444736</v>
      </c>
      <c r="AA114" s="24">
        <f t="shared" ca="1" si="65"/>
        <v>5.087977608652861</v>
      </c>
      <c r="AB114" s="24">
        <f t="shared" ca="1" si="65"/>
        <v>5.1714150465590567</v>
      </c>
      <c r="AC114" s="24">
        <f t="shared" ca="1" si="65"/>
        <v>5.2543287163088142</v>
      </c>
      <c r="AD114" s="24">
        <f t="shared" ca="1" si="65"/>
        <v>5.3380494494706614</v>
      </c>
      <c r="AE114" s="24">
        <f t="shared" ca="1" si="65"/>
        <v>5.426179676600392</v>
      </c>
      <c r="AF114" s="24">
        <f t="shared" ca="1" si="65"/>
        <v>5.5211014203519744</v>
      </c>
      <c r="AG114" s="24">
        <f t="shared" ca="1" si="65"/>
        <v>5.6368673446713942</v>
      </c>
      <c r="AH114" s="24">
        <f t="shared" ca="1" si="65"/>
        <v>5.7102083363177965</v>
      </c>
      <c r="AI114" s="24">
        <f t="shared" ca="1" si="65"/>
        <v>5.7755695809372964</v>
      </c>
      <c r="AJ114" s="24">
        <f t="shared" ca="1" si="65"/>
        <v>5.864510508118089</v>
      </c>
      <c r="AK114" s="24">
        <f t="shared" ca="1" si="65"/>
        <v>5.9335200283660319</v>
      </c>
      <c r="AL114" s="24">
        <f t="shared" ca="1" si="65"/>
        <v>6.0229767757392825</v>
      </c>
      <c r="AM114" s="24">
        <f t="shared" ca="1" si="65"/>
        <v>6.3833685461656833</v>
      </c>
      <c r="AN114" s="24">
        <f t="shared" ca="1" si="65"/>
        <v>6.7026295683762278</v>
      </c>
      <c r="AO114" s="24">
        <f t="shared" ca="1" si="65"/>
        <v>6.7026295683762278</v>
      </c>
      <c r="AP114" s="24">
        <f t="shared" ca="1" si="65"/>
        <v>6.7026295683762278</v>
      </c>
      <c r="AQ114" s="186"/>
      <c r="AR114" s="186"/>
      <c r="AS114" s="186"/>
      <c r="AT114" s="186"/>
      <c r="AU114" s="186"/>
      <c r="AV114" s="186"/>
      <c r="BB114" s="312">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5.3664784471766076</v>
      </c>
      <c r="T115" s="24">
        <f t="shared" ca="1" si="66"/>
        <v>5.6369541017033642</v>
      </c>
      <c r="U115" s="24">
        <f t="shared" ca="1" si="66"/>
        <v>5.8584739969178594</v>
      </c>
      <c r="V115" s="24">
        <f t="shared" ca="1" si="66"/>
        <v>6.021537897454925</v>
      </c>
      <c r="W115" s="24">
        <f t="shared" ca="1" si="66"/>
        <v>6.1448479305744028</v>
      </c>
      <c r="X115" s="24">
        <f t="shared" ca="1" si="66"/>
        <v>6.2630456303953341</v>
      </c>
      <c r="Y115" s="24">
        <f t="shared" ca="1" si="66"/>
        <v>6.3679545040988419</v>
      </c>
      <c r="Z115" s="24">
        <f t="shared" ca="1" si="66"/>
        <v>6.4838829583302005</v>
      </c>
      <c r="AA115" s="24">
        <f t="shared" ca="1" si="66"/>
        <v>6.5737574233233316</v>
      </c>
      <c r="AB115" s="24">
        <f t="shared" ca="1" si="66"/>
        <v>6.6815600747906121</v>
      </c>
      <c r="AC115" s="24">
        <f t="shared" ca="1" si="66"/>
        <v>6.788686008498634</v>
      </c>
      <c r="AD115" s="24">
        <f t="shared" ca="1" si="66"/>
        <v>6.8968546824670094</v>
      </c>
      <c r="AE115" s="24">
        <f t="shared" ca="1" si="66"/>
        <v>7.0107205009462366</v>
      </c>
      <c r="AF115" s="24">
        <f t="shared" ca="1" si="66"/>
        <v>7.1333610795054989</v>
      </c>
      <c r="AG115" s="24">
        <f t="shared" ca="1" si="66"/>
        <v>7.2829327095119778</v>
      </c>
      <c r="AH115" s="24">
        <f t="shared" ca="1" si="66"/>
        <v>7.3776905731176479</v>
      </c>
      <c r="AI115" s="24">
        <f t="shared" ca="1" si="66"/>
        <v>7.4621384618592126</v>
      </c>
      <c r="AJ115" s="24">
        <f t="shared" ca="1" si="66"/>
        <v>7.5770517192009246</v>
      </c>
      <c r="AK115" s="24">
        <f t="shared" ca="1" si="66"/>
        <v>7.6662132448409741</v>
      </c>
      <c r="AL115" s="24">
        <f t="shared" ca="1" si="66"/>
        <v>7.7817929510313411</v>
      </c>
      <c r="AM115" s="24">
        <f t="shared" ca="1" si="66"/>
        <v>8.2474255183044622</v>
      </c>
      <c r="AN115" s="24">
        <f t="shared" ca="1" si="66"/>
        <v>8.6599164284777181</v>
      </c>
      <c r="AO115" s="24">
        <f t="shared" ca="1" si="66"/>
        <v>8.6599164284777181</v>
      </c>
      <c r="AP115" s="24">
        <f t="shared" ca="1" si="66"/>
        <v>8.6599164284777181</v>
      </c>
      <c r="AQ115" s="186"/>
      <c r="AR115" s="186"/>
      <c r="AS115" s="186"/>
      <c r="AT115" s="186"/>
      <c r="AU115" s="186"/>
      <c r="AV115" s="186"/>
      <c r="BB115" s="312">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6.8101721262061217</v>
      </c>
      <c r="T116" s="24">
        <f t="shared" ca="1" si="67"/>
        <v>7.1534113251345319</v>
      </c>
      <c r="U116" s="24">
        <f t="shared" ca="1" si="67"/>
        <v>7.4345246531091469</v>
      </c>
      <c r="V116" s="24">
        <f t="shared" ca="1" si="67"/>
        <v>7.6414561149903024</v>
      </c>
      <c r="W116" s="24">
        <f t="shared" ca="1" si="67"/>
        <v>7.7979390970236384</v>
      </c>
      <c r="X116" s="24">
        <f t="shared" ca="1" si="67"/>
        <v>7.9479344223800057</v>
      </c>
      <c r="Y116" s="24">
        <f t="shared" ca="1" si="67"/>
        <v>8.0810659525854778</v>
      </c>
      <c r="Z116" s="24">
        <f t="shared" ca="1" si="67"/>
        <v>8.2281815583615394</v>
      </c>
      <c r="AA116" s="24">
        <f t="shared" ca="1" si="67"/>
        <v>8.3422341130076738</v>
      </c>
      <c r="AB116" s="24">
        <f t="shared" ca="1" si="67"/>
        <v>8.4790379070376005</v>
      </c>
      <c r="AC116" s="24">
        <f t="shared" ca="1" si="67"/>
        <v>8.6149829322367619</v>
      </c>
      <c r="AD116" s="24">
        <f t="shared" ca="1" si="67"/>
        <v>8.7522512163897837</v>
      </c>
      <c r="AE116" s="24">
        <f t="shared" ca="1" si="67"/>
        <v>8.8967492947418645</v>
      </c>
      <c r="AF116" s="24">
        <f t="shared" ca="1" si="67"/>
        <v>9.0523827250942208</v>
      </c>
      <c r="AG116" s="24">
        <f t="shared" ca="1" si="67"/>
        <v>9.2421922166570241</v>
      </c>
      <c r="AH116" s="24">
        <f t="shared" ca="1" si="67"/>
        <v>9.3624419051293017</v>
      </c>
      <c r="AI116" s="24">
        <f t="shared" ca="1" si="67"/>
        <v>9.4696080222926593</v>
      </c>
      <c r="AJ116" s="24">
        <f t="shared" ca="1" si="67"/>
        <v>9.615435322221872</v>
      </c>
      <c r="AK116" s="24">
        <f t="shared" ca="1" si="67"/>
        <v>9.728583142085629</v>
      </c>
      <c r="AL116" s="24">
        <f t="shared" ca="1" si="67"/>
        <v>9.8752561793856941</v>
      </c>
      <c r="AM116" s="24">
        <f t="shared" ca="1" si="67"/>
        <v>10.466153536360181</v>
      </c>
      <c r="AN116" s="24">
        <f t="shared" ca="1" si="67"/>
        <v>10.989613031525623</v>
      </c>
      <c r="AO116" s="24">
        <f t="shared" ca="1" si="67"/>
        <v>10.989613031525623</v>
      </c>
      <c r="AP116" s="24">
        <f t="shared" ca="1" si="67"/>
        <v>10.989613031525623</v>
      </c>
      <c r="AQ116" s="186"/>
      <c r="AR116" s="186"/>
      <c r="AS116" s="186"/>
      <c r="AT116" s="186"/>
      <c r="AU116" s="186"/>
      <c r="AV116" s="186"/>
      <c r="BB116" s="312">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10.108824278821082</v>
      </c>
      <c r="T117" s="24">
        <f t="shared" ca="1" si="68"/>
        <v>10.618318706167306</v>
      </c>
      <c r="U117" s="24">
        <f t="shared" ca="1" si="68"/>
        <v>11.035595271614863</v>
      </c>
      <c r="V117" s="24">
        <f t="shared" ca="1" si="68"/>
        <v>11.342758401584311</v>
      </c>
      <c r="W117" s="24">
        <f t="shared" ca="1" si="68"/>
        <v>11.575037254260263</v>
      </c>
      <c r="X117" s="24">
        <f t="shared" ca="1" si="68"/>
        <v>11.79768601534478</v>
      </c>
      <c r="Y117" s="24">
        <f t="shared" ca="1" si="68"/>
        <v>11.995302642337057</v>
      </c>
      <c r="Z117" s="24">
        <f t="shared" ca="1" si="68"/>
        <v>12.213676830228692</v>
      </c>
      <c r="AA117" s="24">
        <f t="shared" ca="1" si="68"/>
        <v>12.382973172832401</v>
      </c>
      <c r="AB117" s="24">
        <f t="shared" ca="1" si="68"/>
        <v>12.586040802973928</v>
      </c>
      <c r="AC117" s="24">
        <f t="shared" ca="1" si="68"/>
        <v>12.787833701281155</v>
      </c>
      <c r="AD117" s="24">
        <f t="shared" ca="1" si="68"/>
        <v>12.991590807245995</v>
      </c>
      <c r="AE117" s="24">
        <f t="shared" ca="1" si="68"/>
        <v>13.206079612465409</v>
      </c>
      <c r="AF117" s="24">
        <f t="shared" ca="1" si="68"/>
        <v>13.437097414979979</v>
      </c>
      <c r="AG117" s="24">
        <f t="shared" ca="1" si="68"/>
        <v>13.718845183039649</v>
      </c>
      <c r="AH117" s="24">
        <f t="shared" ca="1" si="68"/>
        <v>13.897340373443363</v>
      </c>
      <c r="AI117" s="24">
        <f t="shared" ca="1" si="68"/>
        <v>14.056414685659234</v>
      </c>
      <c r="AJ117" s="24">
        <f t="shared" ca="1" si="68"/>
        <v>14.272876549283316</v>
      </c>
      <c r="AK117" s="24">
        <f t="shared" ca="1" si="68"/>
        <v>14.440829929511844</v>
      </c>
      <c r="AL117" s="24">
        <f t="shared" ca="1" si="68"/>
        <v>14.6585471814447</v>
      </c>
      <c r="AM117" s="24">
        <f t="shared" ca="1" si="68"/>
        <v>15.535658279046656</v>
      </c>
      <c r="AN117" s="24">
        <f t="shared" ca="1" si="68"/>
        <v>16.312666547801783</v>
      </c>
      <c r="AO117" s="24">
        <f t="shared" ref="AO117:AP117" ca="1" si="69">IF($E$78=1, AO92,AO84)</f>
        <v>16.312666547801783</v>
      </c>
      <c r="AP117" s="24">
        <f t="shared" ca="1" si="69"/>
        <v>16.312666547801783</v>
      </c>
      <c r="AQ117" s="186"/>
      <c r="AR117" s="186"/>
      <c r="AS117" s="186"/>
      <c r="AT117" s="186"/>
      <c r="AU117" s="186"/>
      <c r="AV117" s="186"/>
      <c r="BB117" s="312">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2"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2"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2" t="e">
        <f t="shared" si="62"/>
        <v>#N/A</v>
      </c>
    </row>
    <row r="121" spans="1:54" s="314" customFormat="1">
      <c r="A121" s="318" t="str">
        <f>'[12]TS BYDem'!A32</f>
        <v/>
      </c>
      <c r="B121" s="318" t="str">
        <f>'[12]TS BYDem'!B32</f>
        <v>COM_PROJ</v>
      </c>
      <c r="C121" s="318" t="str">
        <f>'[12]TS BYDem'!C32</f>
        <v>-</v>
      </c>
      <c r="D121" s="318" t="str">
        <f>'[12]TS BYDem'!D32</f>
        <v>RHEL</v>
      </c>
      <c r="E121" s="317" t="s">
        <v>137</v>
      </c>
      <c r="F121" s="317" t="s">
        <v>137</v>
      </c>
      <c r="G121" s="317" t="s">
        <v>137</v>
      </c>
      <c r="H121" s="317" t="s">
        <v>137</v>
      </c>
      <c r="I121" s="317">
        <v>0</v>
      </c>
      <c r="J121" s="315">
        <f>'[12]TS BYDem'!J32</f>
        <v>19.26548276515534</v>
      </c>
      <c r="K121" s="316">
        <f t="shared" si="45"/>
        <v>19.332459613862554</v>
      </c>
      <c r="L121" s="316">
        <f t="shared" si="45"/>
        <v>19.399436462569771</v>
      </c>
      <c r="M121" s="316">
        <f t="shared" si="45"/>
        <v>19.466413311276984</v>
      </c>
      <c r="N121" s="316">
        <f t="shared" si="45"/>
        <v>19.533390159984201</v>
      </c>
      <c r="O121" s="316">
        <f>'[12]TS BYDem'!O32</f>
        <v>19.600367008691414</v>
      </c>
      <c r="P121" s="24">
        <f t="shared" ref="P121:AP121" ca="1" si="73">OFFSET(P$33,$BB121,$J$96)/OFFSET(O$33,$BB121,$J$96)*O121</f>
        <v>20.324937702273772</v>
      </c>
      <c r="Q121" s="24">
        <f t="shared" ca="1" si="73"/>
        <v>20.625502548228848</v>
      </c>
      <c r="R121" s="24">
        <f t="shared" ca="1" si="73"/>
        <v>17.418889821575398</v>
      </c>
      <c r="S121" s="24">
        <f t="shared" ca="1" si="73"/>
        <v>17.623965455182855</v>
      </c>
      <c r="T121" s="24">
        <f t="shared" ca="1" si="73"/>
        <v>17.826890822215084</v>
      </c>
      <c r="U121" s="24">
        <f t="shared" ca="1" si="73"/>
        <v>18.03215270679722</v>
      </c>
      <c r="V121" s="24">
        <f t="shared" ca="1" si="73"/>
        <v>18.505310192020847</v>
      </c>
      <c r="W121" s="24">
        <f t="shared" ca="1" si="73"/>
        <v>19.22503471809641</v>
      </c>
      <c r="X121" s="24">
        <f t="shared" ca="1" si="73"/>
        <v>19.816086299113287</v>
      </c>
      <c r="Y121" s="24">
        <f t="shared" ca="1" si="73"/>
        <v>20.41470838460463</v>
      </c>
      <c r="Z121" s="24">
        <f t="shared" ca="1" si="73"/>
        <v>20.738563460667311</v>
      </c>
      <c r="AA121" s="24">
        <f t="shared" ca="1" si="73"/>
        <v>21.391607096494159</v>
      </c>
      <c r="AB121" s="24">
        <f t="shared" ca="1" si="73"/>
        <v>22.224678545857358</v>
      </c>
      <c r="AC121" s="24">
        <f t="shared" ca="1" si="73"/>
        <v>23.076670963421265</v>
      </c>
      <c r="AD121" s="24">
        <f t="shared" ca="1" si="73"/>
        <v>24.027254787414208</v>
      </c>
      <c r="AE121" s="24">
        <f t="shared" ca="1" si="73"/>
        <v>25.098850767775637</v>
      </c>
      <c r="AF121" s="24">
        <f t="shared" ca="1" si="73"/>
        <v>26.188808639790363</v>
      </c>
      <c r="AG121" s="24">
        <f t="shared" ca="1" si="73"/>
        <v>26.837842013420538</v>
      </c>
      <c r="AH121" s="24">
        <f t="shared" ca="1" si="73"/>
        <v>27.463217948431588</v>
      </c>
      <c r="AI121" s="24">
        <f t="shared" ca="1" si="73"/>
        <v>28.426492996743004</v>
      </c>
      <c r="AJ121" s="24">
        <f t="shared" ca="1" si="73"/>
        <v>29.270476713127469</v>
      </c>
      <c r="AK121" s="24">
        <f t="shared" ca="1" si="73"/>
        <v>30.208360156340589</v>
      </c>
      <c r="AL121" s="24">
        <f t="shared" ca="1" si="73"/>
        <v>31.067716933381817</v>
      </c>
      <c r="AM121" s="24">
        <f t="shared" ca="1" si="73"/>
        <v>35.149137739669989</v>
      </c>
      <c r="AN121" s="24">
        <f t="shared" ca="1" si="73"/>
        <v>37.910623999992801</v>
      </c>
      <c r="AO121" s="24">
        <f t="shared" ca="1" si="73"/>
        <v>37.910623999992801</v>
      </c>
      <c r="AP121" s="24">
        <f t="shared" ca="1" si="73"/>
        <v>37.910623999992801</v>
      </c>
      <c r="AQ121" s="315"/>
      <c r="AR121" s="315"/>
      <c r="AS121" s="315"/>
      <c r="AU121" s="315"/>
      <c r="AV121" s="315"/>
      <c r="BB121" s="314">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6.1874153084479353</v>
      </c>
      <c r="S122" s="24">
        <f t="shared" ca="1" si="74"/>
        <v>6.2602608300494769</v>
      </c>
      <c r="T122" s="24">
        <f t="shared" ca="1" si="74"/>
        <v>6.3323425491090033</v>
      </c>
      <c r="U122" s="24">
        <f t="shared" ca="1" si="74"/>
        <v>6.4052542294694401</v>
      </c>
      <c r="V122" s="24">
        <f t="shared" ca="1" si="74"/>
        <v>6.5733258974900499</v>
      </c>
      <c r="W122" s="24">
        <f t="shared" ca="1" si="74"/>
        <v>6.8289813724439998</v>
      </c>
      <c r="X122" s="24">
        <f t="shared" ca="1" si="74"/>
        <v>7.0389305504872777</v>
      </c>
      <c r="Y122" s="24">
        <f t="shared" ca="1" si="74"/>
        <v>7.2515688697879943</v>
      </c>
      <c r="Z122" s="24">
        <f t="shared" ca="1" si="74"/>
        <v>7.3666063880152945</v>
      </c>
      <c r="AA122" s="24">
        <f t="shared" ca="1" si="74"/>
        <v>7.5985759469704641</v>
      </c>
      <c r="AB122" s="24">
        <f t="shared" ca="1" si="74"/>
        <v>7.894493717369139</v>
      </c>
      <c r="AC122" s="24">
        <f t="shared" ca="1" si="74"/>
        <v>8.1971324607744123</v>
      </c>
      <c r="AD122" s="24">
        <f t="shared" ca="1" si="74"/>
        <v>8.5347921488936738</v>
      </c>
      <c r="AE122" s="24">
        <f t="shared" ca="1" si="74"/>
        <v>8.9154369225431989</v>
      </c>
      <c r="AF122" s="24">
        <f t="shared" ca="1" si="74"/>
        <v>9.302604077967418</v>
      </c>
      <c r="AG122" s="24">
        <f t="shared" ca="1" si="74"/>
        <v>9.5331491398415018</v>
      </c>
      <c r="AH122" s="24">
        <f t="shared" ca="1" si="74"/>
        <v>9.7552907730602563</v>
      </c>
      <c r="AI122" s="24">
        <f t="shared" ca="1" si="74"/>
        <v>10.097458548459212</v>
      </c>
      <c r="AJ122" s="24">
        <f t="shared" ca="1" si="74"/>
        <v>10.39725249746105</v>
      </c>
      <c r="AK122" s="24">
        <f t="shared" ca="1" si="74"/>
        <v>10.730400845806932</v>
      </c>
      <c r="AL122" s="24">
        <f t="shared" ca="1" si="74"/>
        <v>11.035655505096262</v>
      </c>
      <c r="AM122" s="24">
        <f t="shared" ca="1" si="74"/>
        <v>12.485429046103789</v>
      </c>
      <c r="AN122" s="24">
        <f t="shared" ca="1" si="74"/>
        <v>13.46634473798826</v>
      </c>
      <c r="AO122" s="24">
        <f t="shared" ca="1" si="74"/>
        <v>13.46634473798826</v>
      </c>
      <c r="AP122" s="24">
        <f t="shared" ca="1" si="74"/>
        <v>13.46634473798826</v>
      </c>
      <c r="AQ122" s="186"/>
      <c r="AR122" s="186"/>
      <c r="AS122" s="186"/>
      <c r="AU122" s="186"/>
      <c r="AV122" s="186"/>
      <c r="BB122" s="312">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3.9219471003616979</v>
      </c>
      <c r="S123" s="24">
        <f t="shared" ca="1" si="75"/>
        <v>3.9681208688865661</v>
      </c>
      <c r="T123" s="24">
        <f t="shared" ca="1" si="75"/>
        <v>4.0138104945156412</v>
      </c>
      <c r="U123" s="24">
        <f t="shared" ca="1" si="75"/>
        <v>4.0600261983462351</v>
      </c>
      <c r="V123" s="24">
        <f t="shared" ca="1" si="75"/>
        <v>4.1665598894250273</v>
      </c>
      <c r="W123" s="24">
        <f t="shared" ca="1" si="75"/>
        <v>4.3286093395917637</v>
      </c>
      <c r="X123" s="24">
        <f t="shared" ca="1" si="75"/>
        <v>4.4616874552511279</v>
      </c>
      <c r="Y123" s="24">
        <f t="shared" ca="1" si="75"/>
        <v>4.5964701065253353</v>
      </c>
      <c r="Z123" s="24">
        <f t="shared" ca="1" si="75"/>
        <v>4.6693876397040706</v>
      </c>
      <c r="AA123" s="24">
        <f t="shared" ca="1" si="75"/>
        <v>4.8164235656543228</v>
      </c>
      <c r="AB123" s="24">
        <f t="shared" ca="1" si="75"/>
        <v>5.003993622569042</v>
      </c>
      <c r="AC123" s="24">
        <f t="shared" ca="1" si="75"/>
        <v>5.1958238267796508</v>
      </c>
      <c r="AD123" s="24">
        <f t="shared" ca="1" si="75"/>
        <v>5.4098523619129351</v>
      </c>
      <c r="AE123" s="24">
        <f t="shared" ca="1" si="75"/>
        <v>5.6511273680118972</v>
      </c>
      <c r="AF123" s="24">
        <f t="shared" ca="1" si="75"/>
        <v>5.8965366426242065</v>
      </c>
      <c r="AG123" s="24">
        <f t="shared" ca="1" si="75"/>
        <v>6.0426696386888556</v>
      </c>
      <c r="AH123" s="24">
        <f t="shared" ca="1" si="75"/>
        <v>6.1834760482864759</v>
      </c>
      <c r="AI123" s="24">
        <f t="shared" ca="1" si="75"/>
        <v>6.4003620738181564</v>
      </c>
      <c r="AJ123" s="24">
        <f t="shared" ca="1" si="75"/>
        <v>6.5903890803112244</v>
      </c>
      <c r="AK123" s="24">
        <f t="shared" ca="1" si="75"/>
        <v>6.801558063424654</v>
      </c>
      <c r="AL123" s="24">
        <f t="shared" ca="1" si="75"/>
        <v>6.9950463887092207</v>
      </c>
      <c r="AM123" s="24">
        <f t="shared" ca="1" si="75"/>
        <v>7.913997978652171</v>
      </c>
      <c r="AN123" s="24">
        <f t="shared" ca="1" si="75"/>
        <v>8.5357599360615897</v>
      </c>
      <c r="AO123" s="24">
        <f t="shared" ca="1" si="75"/>
        <v>8.5357599360615897</v>
      </c>
      <c r="AP123" s="24">
        <f t="shared" ca="1" si="75"/>
        <v>8.5357599360615897</v>
      </c>
      <c r="AQ123" s="186"/>
      <c r="AR123" s="186"/>
      <c r="AS123" s="186"/>
      <c r="AU123" s="186"/>
      <c r="AV123" s="186"/>
      <c r="BB123" s="312">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26.577193898501932</v>
      </c>
      <c r="S124" s="24">
        <f t="shared" ca="1" si="76"/>
        <v>26.890091846308721</v>
      </c>
      <c r="T124" s="24">
        <f t="shared" ca="1" si="76"/>
        <v>27.199708985046239</v>
      </c>
      <c r="U124" s="24">
        <f t="shared" ca="1" si="76"/>
        <v>27.512891108728674</v>
      </c>
      <c r="V124" s="24">
        <f t="shared" ca="1" si="76"/>
        <v>28.234819908906282</v>
      </c>
      <c r="W124" s="24">
        <f t="shared" ca="1" si="76"/>
        <v>29.332952940284951</v>
      </c>
      <c r="X124" s="24">
        <f t="shared" ca="1" si="76"/>
        <v>30.234760841569496</v>
      </c>
      <c r="Y124" s="24">
        <f t="shared" ca="1" si="76"/>
        <v>31.148119580329237</v>
      </c>
      <c r="Z124" s="24">
        <f t="shared" ca="1" si="76"/>
        <v>31.642247463316991</v>
      </c>
      <c r="AA124" s="24">
        <f t="shared" ca="1" si="76"/>
        <v>32.638640890873738</v>
      </c>
      <c r="AB124" s="24">
        <f t="shared" ca="1" si="76"/>
        <v>33.909715090654707</v>
      </c>
      <c r="AC124" s="24">
        <f t="shared" ca="1" si="76"/>
        <v>35.209658308253026</v>
      </c>
      <c r="AD124" s="24">
        <f t="shared" ca="1" si="76"/>
        <v>36.660029191002835</v>
      </c>
      <c r="AE124" s="24">
        <f t="shared" ca="1" si="76"/>
        <v>38.29503661355654</v>
      </c>
      <c r="AF124" s="24">
        <f t="shared" ca="1" si="76"/>
        <v>39.958060032526305</v>
      </c>
      <c r="AG124" s="24">
        <f t="shared" ca="1" si="76"/>
        <v>40.948334728230648</v>
      </c>
      <c r="AH124" s="24">
        <f t="shared" ca="1" si="76"/>
        <v>41.902513648615049</v>
      </c>
      <c r="AI124" s="24">
        <f t="shared" ca="1" si="76"/>
        <v>43.372248402023452</v>
      </c>
      <c r="AJ124" s="24">
        <f t="shared" ca="1" si="76"/>
        <v>44.659972195404649</v>
      </c>
      <c r="AK124" s="24">
        <f t="shared" ca="1" si="76"/>
        <v>46.09096523685529</v>
      </c>
      <c r="AL124" s="24">
        <f t="shared" ca="1" si="76"/>
        <v>47.40214476237977</v>
      </c>
      <c r="AM124" s="24">
        <f t="shared" ca="1" si="76"/>
        <v>53.629448181897601</v>
      </c>
      <c r="AN124" s="24">
        <f t="shared" ca="1" si="76"/>
        <v>57.842837010945871</v>
      </c>
      <c r="AO124" s="24">
        <f t="shared" ca="1" si="76"/>
        <v>57.842837010945871</v>
      </c>
      <c r="AP124" s="24">
        <f t="shared" ca="1" si="76"/>
        <v>57.842837010945871</v>
      </c>
      <c r="AQ124" s="186"/>
      <c r="AR124" s="186"/>
      <c r="AS124" s="186"/>
      <c r="AU124" s="186"/>
      <c r="AV124" s="186"/>
      <c r="BB124" s="312">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4.7910464755723403</v>
      </c>
      <c r="S125" s="24">
        <f t="shared" ca="1" si="77"/>
        <v>4.8474523029060546</v>
      </c>
      <c r="T125" s="24">
        <f t="shared" ca="1" si="77"/>
        <v>4.9032667017846654</v>
      </c>
      <c r="U125" s="24">
        <f t="shared" ca="1" si="77"/>
        <v>4.9597237572439914</v>
      </c>
      <c r="V125" s="24">
        <f t="shared" ca="1" si="77"/>
        <v>5.0898652028350577</v>
      </c>
      <c r="W125" s="24">
        <f t="shared" ca="1" si="77"/>
        <v>5.2878246416602721</v>
      </c>
      <c r="X125" s="24">
        <f t="shared" ca="1" si="77"/>
        <v>5.4503927285543572</v>
      </c>
      <c r="Y125" s="24">
        <f t="shared" ca="1" si="77"/>
        <v>5.6150430743726458</v>
      </c>
      <c r="Z125" s="24">
        <f t="shared" ca="1" si="77"/>
        <v>5.7041190566344131</v>
      </c>
      <c r="AA125" s="24">
        <f t="shared" ca="1" si="77"/>
        <v>5.8837379899804301</v>
      </c>
      <c r="AB125" s="24">
        <f t="shared" ca="1" si="77"/>
        <v>6.1128733753152531</v>
      </c>
      <c r="AC125" s="24">
        <f t="shared" ca="1" si="77"/>
        <v>6.347212952130759</v>
      </c>
      <c r="AD125" s="24">
        <f t="shared" ca="1" si="77"/>
        <v>6.6086699867826706</v>
      </c>
      <c r="AE125" s="24">
        <f t="shared" ca="1" si="77"/>
        <v>6.9034112818673288</v>
      </c>
      <c r="AF125" s="24">
        <f t="shared" ca="1" si="77"/>
        <v>7.203202995043581</v>
      </c>
      <c r="AG125" s="24">
        <f t="shared" ca="1" si="77"/>
        <v>7.3817189101857803</v>
      </c>
      <c r="AH125" s="24">
        <f t="shared" ca="1" si="77"/>
        <v>7.5537278728712938</v>
      </c>
      <c r="AI125" s="24">
        <f t="shared" ca="1" si="77"/>
        <v>7.8186756148050431</v>
      </c>
      <c r="AJ125" s="24">
        <f t="shared" ca="1" si="77"/>
        <v>8.0508124071748881</v>
      </c>
      <c r="AK125" s="24">
        <f t="shared" ca="1" si="77"/>
        <v>8.3087762160703438</v>
      </c>
      <c r="AL125" s="24">
        <f t="shared" ca="1" si="77"/>
        <v>8.545141351855456</v>
      </c>
      <c r="AM125" s="24">
        <f t="shared" ca="1" si="77"/>
        <v>9.6677316529361956</v>
      </c>
      <c r="AN125" s="24">
        <f t="shared" ca="1" si="77"/>
        <v>10.427275409764693</v>
      </c>
      <c r="AO125" s="24">
        <f t="shared" ca="1" si="77"/>
        <v>10.427275409764693</v>
      </c>
      <c r="AP125" s="24">
        <f t="shared" ca="1" si="77"/>
        <v>10.427275409764693</v>
      </c>
      <c r="AQ125" s="186"/>
      <c r="AR125" s="186"/>
      <c r="AS125" s="186"/>
      <c r="AU125" s="186"/>
      <c r="AV125" s="186"/>
      <c r="BB125" s="312">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6.9027493293839806</v>
      </c>
      <c r="S126" s="24">
        <f t="shared" ca="1" si="78"/>
        <v>6.9840166034098772</v>
      </c>
      <c r="T126" s="24">
        <f t="shared" ca="1" si="78"/>
        <v>7.064431770825526</v>
      </c>
      <c r="U126" s="24">
        <f t="shared" ca="1" si="78"/>
        <v>7.1457728522986095</v>
      </c>
      <c r="V126" s="24">
        <f t="shared" ca="1" si="78"/>
        <v>7.3332754742955037</v>
      </c>
      <c r="W126" s="24">
        <f t="shared" ca="1" si="78"/>
        <v>7.6184875653413826</v>
      </c>
      <c r="X126" s="24">
        <f t="shared" ca="1" si="78"/>
        <v>7.8527092032463512</v>
      </c>
      <c r="Y126" s="24">
        <f t="shared" ca="1" si="78"/>
        <v>8.0899308770445089</v>
      </c>
      <c r="Z126" s="24">
        <f t="shared" ca="1" si="78"/>
        <v>8.2182680117303466</v>
      </c>
      <c r="AA126" s="24">
        <f t="shared" ca="1" si="78"/>
        <v>8.477055831472958</v>
      </c>
      <c r="AB126" s="24">
        <f t="shared" ca="1" si="78"/>
        <v>8.8071849870806886</v>
      </c>
      <c r="AC126" s="24">
        <f t="shared" ca="1" si="78"/>
        <v>9.1448121349196416</v>
      </c>
      <c r="AD126" s="24">
        <f t="shared" ca="1" si="78"/>
        <v>9.5215090381552994</v>
      </c>
      <c r="AE126" s="24">
        <f t="shared" ca="1" si="78"/>
        <v>9.9461605808528368</v>
      </c>
      <c r="AF126" s="24">
        <f t="shared" ca="1" si="78"/>
        <v>10.378088565194721</v>
      </c>
      <c r="AG126" s="24">
        <f t="shared" ca="1" si="78"/>
        <v>10.635287200151604</v>
      </c>
      <c r="AH126" s="24">
        <f t="shared" ca="1" si="78"/>
        <v>10.883110876644666</v>
      </c>
      <c r="AI126" s="24">
        <f t="shared" ca="1" si="78"/>
        <v>11.264837052184744</v>
      </c>
      <c r="AJ126" s="24">
        <f t="shared" ca="1" si="78"/>
        <v>11.599290515749793</v>
      </c>
      <c r="AK126" s="24">
        <f t="shared" ca="1" si="78"/>
        <v>11.970954518162904</v>
      </c>
      <c r="AL126" s="24">
        <f t="shared" ca="1" si="78"/>
        <v>12.311500010854148</v>
      </c>
      <c r="AM126" s="24">
        <f t="shared" ca="1" si="78"/>
        <v>13.92888349637593</v>
      </c>
      <c r="AN126" s="24">
        <f t="shared" ca="1" si="78"/>
        <v>15.023203951169551</v>
      </c>
      <c r="AO126" s="24">
        <f t="shared" ca="1" si="78"/>
        <v>15.023203951169551</v>
      </c>
      <c r="AP126" s="24">
        <f t="shared" ca="1" si="78"/>
        <v>15.023203951169551</v>
      </c>
      <c r="AQ126" s="186"/>
      <c r="AR126" s="186"/>
      <c r="AS126" s="186"/>
      <c r="AU126" s="186"/>
      <c r="AV126" s="186"/>
      <c r="BB126" s="312">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11.176113370113184</v>
      </c>
      <c r="S127" s="24">
        <f t="shared" ca="1" si="79"/>
        <v>11.307691705708709</v>
      </c>
      <c r="T127" s="24">
        <f t="shared" ca="1" si="79"/>
        <v>11.43789041130101</v>
      </c>
      <c r="U127" s="24">
        <f t="shared" ca="1" si="79"/>
        <v>11.569588247164901</v>
      </c>
      <c r="V127" s="24">
        <f t="shared" ca="1" si="79"/>
        <v>11.873170263639166</v>
      </c>
      <c r="W127" s="24">
        <f t="shared" ca="1" si="79"/>
        <v>12.334951868613116</v>
      </c>
      <c r="X127" s="24">
        <f t="shared" ca="1" si="79"/>
        <v>12.714175776950107</v>
      </c>
      <c r="Y127" s="24">
        <f t="shared" ca="1" si="79"/>
        <v>13.098256987741056</v>
      </c>
      <c r="Z127" s="24">
        <f t="shared" ca="1" si="79"/>
        <v>13.306045261427709</v>
      </c>
      <c r="AA127" s="24">
        <f t="shared" ca="1" si="79"/>
        <v>13.72504381899317</v>
      </c>
      <c r="AB127" s="24">
        <f t="shared" ca="1" si="79"/>
        <v>14.259549809837399</v>
      </c>
      <c r="AC127" s="24">
        <f t="shared" ca="1" si="79"/>
        <v>14.806195660790364</v>
      </c>
      <c r="AD127" s="24">
        <f t="shared" ca="1" si="79"/>
        <v>15.416098627831465</v>
      </c>
      <c r="AE127" s="24">
        <f t="shared" ca="1" si="79"/>
        <v>16.103644061906309</v>
      </c>
      <c r="AF127" s="24">
        <f t="shared" ca="1" si="79"/>
        <v>16.802970647645179</v>
      </c>
      <c r="AG127" s="24">
        <f t="shared" ca="1" si="79"/>
        <v>17.219396185608758</v>
      </c>
      <c r="AH127" s="24">
        <f t="shared" ca="1" si="79"/>
        <v>17.620642902260411</v>
      </c>
      <c r="AI127" s="24">
        <f t="shared" ca="1" si="79"/>
        <v>18.238688670779769</v>
      </c>
      <c r="AJ127" s="24">
        <f t="shared" ca="1" si="79"/>
        <v>18.780196068407314</v>
      </c>
      <c r="AK127" s="24">
        <f t="shared" ca="1" si="79"/>
        <v>19.381950359103776</v>
      </c>
      <c r="AL127" s="24">
        <f t="shared" ca="1" si="79"/>
        <v>19.933321248062025</v>
      </c>
      <c r="AM127" s="24">
        <f t="shared" ca="1" si="79"/>
        <v>22.551996841595912</v>
      </c>
      <c r="AN127" s="24">
        <f t="shared" ca="1" si="79"/>
        <v>24.323790786646903</v>
      </c>
      <c r="AO127" s="24">
        <f t="shared" ca="1" si="79"/>
        <v>24.323790786646903</v>
      </c>
      <c r="AP127" s="24">
        <f t="shared" ca="1" si="79"/>
        <v>24.323790786646903</v>
      </c>
      <c r="AQ127" s="186"/>
      <c r="AR127" s="186"/>
      <c r="AS127" s="186"/>
      <c r="AU127" s="186"/>
      <c r="AV127" s="186"/>
      <c r="BB127" s="312">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2"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72" t="s">
        <v>296</v>
      </c>
      <c r="C2" s="372"/>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2" t="s">
        <v>4</v>
      </c>
      <c r="C10" s="87" t="s">
        <v>3</v>
      </c>
      <c r="E10" s="87">
        <f>MATCH(B10,Drivers!A7:A25,0)</f>
        <v>2</v>
      </c>
      <c r="J10" s="186" cm="1">
        <f t="array" ref="J10">INDEX(Drivers!$C$7:$AG$25,$E$10,J3)</f>
        <v>2420.5059603282948</v>
      </c>
      <c r="K10" s="186" cm="1">
        <f t="array" ref="K10">INDEX(Drivers!$C$7:$AG$25,$E$10,K3)</f>
        <v>2489.1047071827661</v>
      </c>
      <c r="L10" s="186" cm="1">
        <f t="array" ref="L10">INDEX(Drivers!$C$7:$AG$25,$E$10,L3)</f>
        <v>2551.5982527371866</v>
      </c>
      <c r="M10" s="186" cm="1">
        <f t="array" ref="M10">INDEX(Drivers!$C$7:$AG$25,$E$10,M3)</f>
        <v>2595.1630396206046</v>
      </c>
      <c r="N10" s="186" cm="1">
        <f t="array" ref="N10">INDEX(Drivers!$C$7:$AG$25,$E$10,N3)</f>
        <v>2628.6516711665686</v>
      </c>
      <c r="O10" s="186" cm="1">
        <f t="array" ref="O10">INDEX(Drivers!$C$7:$AG$25,$E$10,O3)</f>
        <v>2667.1308637985835</v>
      </c>
      <c r="P10" s="186" cm="1">
        <f t="array" ref="P10">INDEX(Drivers!$C$7:$AG$25,$E$10,P3)</f>
        <v>2710.4237502366891</v>
      </c>
      <c r="Q10" s="186" cm="1">
        <f t="array" ref="Q10">INDEX(Drivers!$C$7:$AG$25,$E$10,Q3)</f>
        <v>2746.44</v>
      </c>
      <c r="R10" s="186" cm="1">
        <f t="array" ref="R10">INDEX(Drivers!$C$7:$AG$25,$E$10,R3)</f>
        <v>2570.58</v>
      </c>
      <c r="S10" s="186" cm="1">
        <f t="array" ref="S10">INDEX(Drivers!$C$7:$AG$25,$E$10,S3)</f>
        <v>2661.8282890728001</v>
      </c>
      <c r="T10" s="186" cm="1">
        <f t="array" ref="T10">INDEX(Drivers!$C$7:$AG$25,$E$10,T3)</f>
        <v>2730.9688602791343</v>
      </c>
      <c r="U10" s="186" cm="1">
        <f t="array" ref="U10">INDEX(Drivers!$C$7:$AG$25,$E$10,U3)</f>
        <v>2799.3450264221674</v>
      </c>
      <c r="V10" s="186" cm="1">
        <f t="array" ref="V10">INDEX(Drivers!$C$7:$AG$25,$E$10,V3)</f>
        <v>2869.9411398529041</v>
      </c>
      <c r="W10" s="186" cm="1">
        <f t="array" ref="W10">INDEX(Drivers!$C$7:$AG$25,$E$10,W3)</f>
        <v>2939.9990633907764</v>
      </c>
      <c r="X10" s="186" cm="1">
        <f t="array" ref="X10">INDEX(Drivers!$C$7:$AG$25,$E$10,X3)</f>
        <v>3003.9477297045341</v>
      </c>
      <c r="Y10" s="186" cm="1">
        <f t="array" ref="Y10">INDEX(Drivers!$C$7:$AG$25,$E$10,Y3)</f>
        <v>3067.3890117280257</v>
      </c>
      <c r="Z10" s="186" cm="1">
        <f t="array" ref="Z10">INDEX(Drivers!$C$7:$AG$25,$E$10,Z3)</f>
        <v>3132.4934995160929</v>
      </c>
      <c r="AA10" s="186" cm="1">
        <f t="array" ref="AA10">INDEX(Drivers!$C$7:$AG$25,$E$10,AA3)</f>
        <v>3202.9416169825877</v>
      </c>
      <c r="AB10" s="186" cm="1">
        <f t="array" ref="AB10">INDEX(Drivers!$C$7:$AG$25,$E$10,AB3)</f>
        <v>3280.0697166662976</v>
      </c>
      <c r="AC10" s="186" cm="1">
        <f t="array" ref="AC10">INDEX(Drivers!$C$7:$AG$25,$E$10,AC3)</f>
        <v>3358.3659966177606</v>
      </c>
      <c r="AD10" s="186" cm="1">
        <f t="array" ref="AD10">INDEX(Drivers!$C$7:$AG$25,$E$10,AD3)</f>
        <v>3448.5147035440386</v>
      </c>
      <c r="AE10" s="186" cm="1">
        <f t="array" ref="AE10">INDEX(Drivers!$C$7:$AG$25,$E$10,AE3)</f>
        <v>3551.7490366725051</v>
      </c>
      <c r="AF10" s="186" cm="1">
        <f t="array" ref="AF10">INDEX(Drivers!$C$7:$AG$25,$E$10,AF3)</f>
        <v>3661.8410331936902</v>
      </c>
      <c r="AG10" s="186" cm="1">
        <f t="array" ref="AG10">INDEX(Drivers!$C$7:$AG$25,$E$10,AG3)</f>
        <v>3766.0057344841957</v>
      </c>
      <c r="AH10" s="186" cm="1">
        <f t="array" ref="AH10">INDEX(Drivers!$C$7:$AG$25,$E$10,AH3)</f>
        <v>3875.6074880063047</v>
      </c>
      <c r="AI10" s="186" cm="1">
        <f t="array" ref="AI10">INDEX(Drivers!$C$7:$AG$25,$E$10,AI3)</f>
        <v>3981.866732601201</v>
      </c>
      <c r="AJ10" s="186" cm="1">
        <f t="array" ref="AJ10">INDEX(Drivers!$C$7:$AG$25,$E$10,AJ3)</f>
        <v>4090.4348832237415</v>
      </c>
      <c r="AK10" s="186" cm="1">
        <f t="array" ref="AK10">INDEX(Drivers!$C$7:$AG$25,$E$10,AK3)</f>
        <v>4208.5239943388642</v>
      </c>
      <c r="AL10" s="186" cm="1">
        <f t="array" ref="AL10">INDEX(Drivers!$C$7:$AG$25,$E$10,AL3)</f>
        <v>4326.8374299673851</v>
      </c>
      <c r="AM10" s="186">
        <f>(AQ10-AL10)/5+AL10</f>
        <v>4449.0990125854278</v>
      </c>
      <c r="AN10" s="186">
        <f>(AQ10-AL10)/5+AM10</f>
        <v>4571.3605952034704</v>
      </c>
      <c r="AO10" s="186">
        <f>(AQ10-AL10)/5+AN10</f>
        <v>4693.6221778215131</v>
      </c>
      <c r="AP10" s="186">
        <f>(AQ10-AL10)/5+AO10</f>
        <v>4815.8837604395558</v>
      </c>
      <c r="AQ10" s="186" cm="1">
        <f t="array" ref="AQ10">INDEX(Drivers!$C$7:$AG$25,$E$10,AQ3)</f>
        <v>4938.1453430575993</v>
      </c>
      <c r="AR10" s="186">
        <f>(AV10-AQ10)/5+AQ10</f>
        <v>5032.9862964408921</v>
      </c>
      <c r="AS10" s="186">
        <f>(AV10-AQ10)/5+AR10</f>
        <v>5127.8272498241849</v>
      </c>
      <c r="AT10" s="186">
        <f>(AV10-AQ10)/5+AS10</f>
        <v>5222.6682032074777</v>
      </c>
      <c r="AU10" s="186">
        <f>(AV10-AQ10)/5+AT10</f>
        <v>5317.5091565907705</v>
      </c>
      <c r="AV10" s="186" cm="1">
        <f t="array" ref="AV10">INDEX(Drivers!$C$7:$AG$25,$E$10,AV3)</f>
        <v>5412.3501099740624</v>
      </c>
    </row>
    <row r="11" spans="1:48">
      <c r="A11" s="185" t="s">
        <v>16</v>
      </c>
      <c r="B11" s="90" t="s">
        <v>227</v>
      </c>
      <c r="C11" s="91"/>
      <c r="D11" s="91"/>
      <c r="E11" s="91"/>
      <c r="F11" s="91"/>
      <c r="G11" s="91"/>
      <c r="H11" s="91"/>
      <c r="I11" s="91"/>
      <c r="J11" s="263" t="str">
        <f t="shared" ref="J11:AV11" si="4">INDEX($C$14:$C$18,MATCH(J$12,$B$14:$B$18,0))</f>
        <v>A</v>
      </c>
      <c r="K11" s="263" t="str">
        <f t="shared" si="4"/>
        <v>A</v>
      </c>
      <c r="L11" s="263" t="str">
        <f t="shared" si="4"/>
        <v>A</v>
      </c>
      <c r="M11" s="263" t="str">
        <f t="shared" si="4"/>
        <v>A</v>
      </c>
      <c r="N11" s="263" t="str">
        <f t="shared" si="4"/>
        <v>A</v>
      </c>
      <c r="O11" s="263" t="str">
        <f t="shared" si="4"/>
        <v>A</v>
      </c>
      <c r="P11" s="263" t="str">
        <f t="shared" si="4"/>
        <v>B</v>
      </c>
      <c r="Q11" s="263" t="str">
        <f t="shared" si="4"/>
        <v>B</v>
      </c>
      <c r="R11" s="263" t="str">
        <f t="shared" si="4"/>
        <v>B</v>
      </c>
      <c r="S11" s="263" t="str">
        <f t="shared" si="4"/>
        <v>B</v>
      </c>
      <c r="T11" s="263" t="str">
        <f t="shared" si="4"/>
        <v>B</v>
      </c>
      <c r="U11" s="263" t="str">
        <f t="shared" si="4"/>
        <v>B</v>
      </c>
      <c r="V11" s="263" t="str">
        <f t="shared" si="4"/>
        <v>B</v>
      </c>
      <c r="W11" s="263" t="str">
        <f t="shared" si="4"/>
        <v>B</v>
      </c>
      <c r="X11" s="263" t="str">
        <f t="shared" si="4"/>
        <v>B</v>
      </c>
      <c r="Y11" s="263" t="str">
        <f t="shared" si="4"/>
        <v>B</v>
      </c>
      <c r="Z11" s="263" t="str">
        <f t="shared" si="4"/>
        <v>B</v>
      </c>
      <c r="AA11" s="263" t="str">
        <f t="shared" si="4"/>
        <v>B</v>
      </c>
      <c r="AB11" s="263" t="str">
        <f t="shared" si="4"/>
        <v>B</v>
      </c>
      <c r="AC11" s="263" t="str">
        <f t="shared" si="4"/>
        <v>C</v>
      </c>
      <c r="AD11" s="263" t="str">
        <f t="shared" si="4"/>
        <v>C</v>
      </c>
      <c r="AE11" s="263" t="str">
        <f t="shared" si="4"/>
        <v>C</v>
      </c>
      <c r="AF11" s="263" t="str">
        <f t="shared" si="4"/>
        <v>C</v>
      </c>
      <c r="AG11" s="263" t="str">
        <f t="shared" si="4"/>
        <v>C</v>
      </c>
      <c r="AH11" s="263" t="str">
        <f t="shared" si="4"/>
        <v>C</v>
      </c>
      <c r="AI11" s="263" t="str">
        <f t="shared" si="4"/>
        <v>C</v>
      </c>
      <c r="AJ11" s="263" t="str">
        <f t="shared" si="4"/>
        <v>C</v>
      </c>
      <c r="AK11" s="263" t="str">
        <f t="shared" si="4"/>
        <v>C</v>
      </c>
      <c r="AL11" s="263" t="str">
        <f t="shared" si="4"/>
        <v>C</v>
      </c>
      <c r="AM11" s="263" t="str">
        <f t="shared" si="4"/>
        <v>D</v>
      </c>
      <c r="AN11" s="263" t="str">
        <f t="shared" si="4"/>
        <v>D</v>
      </c>
      <c r="AO11" s="263" t="str">
        <f t="shared" si="4"/>
        <v>D</v>
      </c>
      <c r="AP11" s="263" t="str">
        <f t="shared" si="4"/>
        <v>D</v>
      </c>
      <c r="AQ11" s="263" t="str">
        <f t="shared" si="4"/>
        <v>D</v>
      </c>
      <c r="AR11" s="263" t="str">
        <f t="shared" si="4"/>
        <v>D</v>
      </c>
      <c r="AS11" s="263" t="str">
        <f t="shared" si="4"/>
        <v>D</v>
      </c>
      <c r="AT11" s="263" t="str">
        <f t="shared" si="4"/>
        <v>D</v>
      </c>
      <c r="AU11" s="263" t="str">
        <f t="shared" si="4"/>
        <v>D</v>
      </c>
      <c r="AV11" s="263" t="str">
        <f t="shared" si="4"/>
        <v>D</v>
      </c>
    </row>
    <row r="12" spans="1:48">
      <c r="A12" s="185" t="s">
        <v>16</v>
      </c>
      <c r="B12" s="262"/>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73" t="s">
        <v>228</v>
      </c>
      <c r="C13" s="374"/>
      <c r="D13" s="87" t="s">
        <v>229</v>
      </c>
      <c r="E13" s="87" t="s">
        <v>230</v>
      </c>
      <c r="J13" s="86"/>
      <c r="K13" s="87"/>
    </row>
    <row r="14" spans="1:48">
      <c r="A14" s="185" t="s">
        <v>16</v>
      </c>
      <c r="B14" s="262">
        <v>1</v>
      </c>
      <c r="C14" s="87" t="s">
        <v>109</v>
      </c>
      <c r="D14" s="92">
        <v>2012</v>
      </c>
      <c r="E14" s="92">
        <f>D14+5</f>
        <v>2017</v>
      </c>
      <c r="J14" s="86"/>
      <c r="K14" s="87"/>
      <c r="P14" s="87">
        <f>P10/O10</f>
        <v>1.016232006845156</v>
      </c>
      <c r="Q14" s="87">
        <f t="shared" ref="Q14:T14" si="5">Q10/P10</f>
        <v>1.0132880512724867</v>
      </c>
      <c r="R14" s="87">
        <f t="shared" si="5"/>
        <v>0.93596801677808361</v>
      </c>
      <c r="S14" s="87">
        <f t="shared" si="5"/>
        <v>1.0354971598132718</v>
      </c>
      <c r="T14" s="87">
        <f t="shared" si="5"/>
        <v>1.0259748427387922</v>
      </c>
    </row>
    <row r="15" spans="1:48">
      <c r="A15" s="185" t="s">
        <v>16</v>
      </c>
      <c r="B15" s="262">
        <v>2</v>
      </c>
      <c r="C15" s="87" t="s">
        <v>231</v>
      </c>
      <c r="D15" s="92">
        <f>E14+1</f>
        <v>2018</v>
      </c>
      <c r="E15" s="92">
        <v>2030</v>
      </c>
      <c r="J15" s="86"/>
      <c r="K15" s="87"/>
    </row>
    <row r="16" spans="1:48">
      <c r="A16" s="185" t="s">
        <v>16</v>
      </c>
      <c r="B16" s="262">
        <v>3</v>
      </c>
      <c r="C16" s="87" t="s">
        <v>112</v>
      </c>
      <c r="D16" s="92">
        <v>2031</v>
      </c>
      <c r="E16" s="92">
        <v>2040</v>
      </c>
      <c r="J16" s="86"/>
      <c r="K16" s="87"/>
    </row>
    <row r="17" spans="1:48">
      <c r="A17" s="185" t="s">
        <v>16</v>
      </c>
      <c r="B17" s="262">
        <v>4</v>
      </c>
      <c r="C17" s="87" t="s">
        <v>232</v>
      </c>
      <c r="D17" s="92">
        <v>2041</v>
      </c>
      <c r="E17" s="92">
        <v>2070</v>
      </c>
      <c r="J17" s="86"/>
      <c r="K17" s="87"/>
    </row>
    <row r="18" spans="1:48">
      <c r="A18" s="185" t="s">
        <v>16</v>
      </c>
      <c r="B18" s="262"/>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2"/>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2" t="str">
        <f>B10</f>
        <v>COM</v>
      </c>
      <c r="C23" s="87" t="str">
        <f>C10</f>
        <v>Commercial</v>
      </c>
      <c r="D23" s="87" t="s">
        <v>71</v>
      </c>
      <c r="J23" s="217">
        <f>[13]Forecast!I$8</f>
        <v>132.81548999999998</v>
      </c>
      <c r="K23" s="217">
        <f>[13]Forecast!J$8</f>
        <v>134.00787499999998</v>
      </c>
      <c r="L23" s="217">
        <f>[13]Forecast!K$8</f>
        <v>135.598851</v>
      </c>
      <c r="M23" s="217">
        <f>[13]Forecast!L$8</f>
        <v>136.99421599999999</v>
      </c>
      <c r="N23" s="217">
        <f>[13]Forecast!M$8</f>
        <v>138.328236</v>
      </c>
      <c r="O23" s="218">
        <f>IF(O10/N10&lt;1,N23,(1+$B$20*(O10/N10-1))*N23)</f>
        <v>139.22563422464734</v>
      </c>
      <c r="P23" s="336">
        <f t="shared" ref="P23:AO23" si="7">IF(P10/O10&lt;1,O23,(1+$B$20*(P10/O10-1))*O23)</f>
        <v>140.22718478624111</v>
      </c>
      <c r="Q23" s="336">
        <f t="shared" si="7"/>
        <v>141.05298495459101</v>
      </c>
      <c r="R23" s="336">
        <f t="shared" si="7"/>
        <v>141.05298495459101</v>
      </c>
      <c r="S23" s="336">
        <f t="shared" si="7"/>
        <v>143.27198516607385</v>
      </c>
      <c r="T23" s="336">
        <f t="shared" si="7"/>
        <v>144.92126998717043</v>
      </c>
      <c r="U23" s="218">
        <f t="shared" si="7"/>
        <v>146.52932753179303</v>
      </c>
      <c r="V23" s="218">
        <f t="shared" si="7"/>
        <v>148.16701254895102</v>
      </c>
      <c r="W23" s="218">
        <f t="shared" si="7"/>
        <v>149.76995249670185</v>
      </c>
      <c r="X23" s="218">
        <f t="shared" si="7"/>
        <v>151.21369734693673</v>
      </c>
      <c r="Y23" s="218">
        <f t="shared" si="7"/>
        <v>152.62900928005016</v>
      </c>
      <c r="Z23" s="218">
        <f t="shared" si="7"/>
        <v>154.06469906667567</v>
      </c>
      <c r="AA23" s="218">
        <f t="shared" si="7"/>
        <v>155.6002485298331</v>
      </c>
      <c r="AB23" s="218">
        <f t="shared" si="7"/>
        <v>157.26081151000406</v>
      </c>
      <c r="AC23" s="218">
        <f t="shared" si="7"/>
        <v>158.9244540721146</v>
      </c>
      <c r="AD23" s="218">
        <f t="shared" si="7"/>
        <v>160.81507152453605</v>
      </c>
      <c r="AE23" s="218">
        <f t="shared" si="7"/>
        <v>162.94860901933669</v>
      </c>
      <c r="AF23" s="218">
        <f t="shared" si="7"/>
        <v>165.18704970358701</v>
      </c>
      <c r="AG23" s="218">
        <f t="shared" si="7"/>
        <v>167.26951867497772</v>
      </c>
      <c r="AH23" s="218">
        <f t="shared" si="7"/>
        <v>169.42693911685876</v>
      </c>
      <c r="AI23" s="218">
        <f t="shared" si="7"/>
        <v>171.48562866401119</v>
      </c>
      <c r="AJ23" s="218">
        <f t="shared" si="7"/>
        <v>173.55779639288167</v>
      </c>
      <c r="AK23" s="218">
        <f t="shared" si="7"/>
        <v>175.7783739913726</v>
      </c>
      <c r="AL23" s="218">
        <f t="shared" si="7"/>
        <v>177.96840950610152</v>
      </c>
      <c r="AM23" s="218">
        <f t="shared" si="7"/>
        <v>180.19706946871813</v>
      </c>
      <c r="AN23" s="218">
        <f t="shared" si="7"/>
        <v>182.39162776961751</v>
      </c>
      <c r="AO23" s="218">
        <f t="shared" si="7"/>
        <v>184.55350430993337</v>
      </c>
      <c r="AP23" s="98">
        <f t="shared" ref="AP23:AU23" si="8">(1+$B$20*(AP10/AO10-1))*AO23</f>
        <v>186.68402442373207</v>
      </c>
      <c r="AQ23" s="98">
        <f t="shared" si="8"/>
        <v>188.78442741718285</v>
      </c>
      <c r="AR23" s="98">
        <f t="shared" si="8"/>
        <v>190.39129343575493</v>
      </c>
      <c r="AS23" s="98">
        <f t="shared" si="8"/>
        <v>191.98129921953824</v>
      </c>
      <c r="AT23" s="98">
        <f t="shared" si="8"/>
        <v>193.55493024051913</v>
      </c>
      <c r="AU23" s="98">
        <f t="shared" si="8"/>
        <v>195.11264942997451</v>
      </c>
      <c r="AV23" s="98">
        <f t="shared" ref="AV23" si="9">(1+$B$20*(AT10/AS10-1))*AU23</f>
        <v>196.71194748127934</v>
      </c>
    </row>
    <row r="24" spans="1:48">
      <c r="A24" s="185" t="s">
        <v>16</v>
      </c>
      <c r="B24" s="262"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1.0290632609717369</v>
      </c>
      <c r="T24" s="89">
        <f t="shared" si="10"/>
        <v>1.0409093899571173</v>
      </c>
      <c r="U24" s="89">
        <f t="shared" si="10"/>
        <v>1.0524594005106906</v>
      </c>
      <c r="V24" s="89">
        <f t="shared" si="10"/>
        <v>1.0642222129142995</v>
      </c>
      <c r="W24" s="89">
        <f t="shared" si="10"/>
        <v>1.075735465891581</v>
      </c>
      <c r="X24" s="89">
        <f t="shared" si="10"/>
        <v>1.0861052864944833</v>
      </c>
      <c r="Y24" s="89">
        <f t="shared" si="10"/>
        <v>1.0962708852435596</v>
      </c>
      <c r="Z24" s="89">
        <f t="shared" si="10"/>
        <v>1.1065828496646302</v>
      </c>
      <c r="AA24" s="89">
        <f t="shared" si="10"/>
        <v>1.1176120647348933</v>
      </c>
      <c r="AB24" s="89">
        <f t="shared" si="10"/>
        <v>1.1295392000603575</v>
      </c>
      <c r="AC24" s="89">
        <f t="shared" si="10"/>
        <v>1.1414884547459292</v>
      </c>
      <c r="AD24" s="89">
        <f t="shared" si="10"/>
        <v>1.1550679759522815</v>
      </c>
      <c r="AE24" s="89">
        <f t="shared" si="10"/>
        <v>1.1703922910949804</v>
      </c>
      <c r="AF24" s="89">
        <f t="shared" si="10"/>
        <v>1.1864700823488417</v>
      </c>
      <c r="AG24" s="89">
        <f t="shared" si="10"/>
        <v>1.2014275934637169</v>
      </c>
      <c r="AH24" s="89">
        <f t="shared" si="10"/>
        <v>1.2169234499121058</v>
      </c>
      <c r="AI24" s="89">
        <f t="shared" si="10"/>
        <v>1.2317101632829397</v>
      </c>
      <c r="AJ24" s="89">
        <f t="shared" si="10"/>
        <v>1.246593684844256</v>
      </c>
      <c r="AK24" s="89">
        <f t="shared" si="10"/>
        <v>1.2625431729601295</v>
      </c>
      <c r="AL24" s="89">
        <f t="shared" si="10"/>
        <v>1.2782732899527744</v>
      </c>
      <c r="AM24" s="89">
        <f t="shared" si="10"/>
        <v>1.2942808303387678</v>
      </c>
      <c r="AN24" s="89">
        <f t="shared" si="10"/>
        <v>1.3100434326290786</v>
      </c>
      <c r="AO24" s="89">
        <f t="shared" si="10"/>
        <v>1.3255712953847805</v>
      </c>
      <c r="AP24" s="89">
        <f t="shared" si="10"/>
        <v>1.3408739379309154</v>
      </c>
      <c r="AQ24" s="89">
        <f t="shared" si="10"/>
        <v>1.3559602616898121</v>
      </c>
      <c r="AR24" s="89">
        <f t="shared" si="10"/>
        <v>1.367501714005837</v>
      </c>
      <c r="AS24" s="89">
        <f t="shared" si="10"/>
        <v>1.3789220662465584</v>
      </c>
      <c r="AT24" s="89">
        <f t="shared" si="10"/>
        <v>1.3902248053559507</v>
      </c>
      <c r="AU24" s="89">
        <f t="shared" si="10"/>
        <v>1.4014132563774193</v>
      </c>
      <c r="AV24" s="89">
        <f t="shared" si="10"/>
        <v>1.4129003511226605</v>
      </c>
    </row>
    <row r="25" spans="1:48">
      <c r="A25" s="185" t="s">
        <v>16</v>
      </c>
      <c r="B25" s="262" t="str">
        <f>B10 &amp; "-" &amp; "EXISTING"</f>
        <v>COM-EXISTING</v>
      </c>
      <c r="C25" s="87" t="str">
        <f>C10 &amp; "-" &amp; "existing"</f>
        <v>Commercial-existing</v>
      </c>
      <c r="D25" s="87" t="s">
        <v>53</v>
      </c>
      <c r="E25" s="99">
        <v>1</v>
      </c>
      <c r="I25" s="151"/>
      <c r="J25" s="216">
        <f>E25</f>
        <v>1</v>
      </c>
      <c r="K25" s="216">
        <v>1</v>
      </c>
      <c r="L25" s="216">
        <v>1</v>
      </c>
      <c r="M25" s="216">
        <v>1</v>
      </c>
      <c r="N25" s="216">
        <v>1</v>
      </c>
      <c r="O25" s="216">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2"/>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2" t="s">
        <v>486</v>
      </c>
      <c r="C27" s="264">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2"/>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5"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2" t="s">
        <v>487</v>
      </c>
      <c r="D30" s="87" t="s">
        <v>71</v>
      </c>
      <c r="I30" s="151"/>
      <c r="J30" s="216">
        <f>J23</f>
        <v>132.81548999999998</v>
      </c>
      <c r="K30" s="216">
        <f t="shared" ref="K30:O30" si="12">K23</f>
        <v>134.00787499999998</v>
      </c>
      <c r="L30" s="216">
        <f t="shared" si="12"/>
        <v>135.598851</v>
      </c>
      <c r="M30" s="216">
        <f t="shared" si="12"/>
        <v>136.99421599999999</v>
      </c>
      <c r="N30" s="216">
        <f t="shared" si="12"/>
        <v>138.328236</v>
      </c>
      <c r="O30" s="216">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2"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9.6153763104124153</v>
      </c>
      <c r="T31" s="89">
        <f t="shared" si="14"/>
        <v>12.65691747375547</v>
      </c>
      <c r="U31" s="89">
        <f t="shared" si="14"/>
        <v>15.657231360624536</v>
      </c>
      <c r="V31" s="89">
        <f t="shared" si="14"/>
        <v>18.687172720028997</v>
      </c>
      <c r="W31" s="89">
        <f t="shared" si="14"/>
        <v>21.682369010026321</v>
      </c>
      <c r="X31" s="89">
        <f t="shared" si="14"/>
        <v>24.518370202507654</v>
      </c>
      <c r="Y31" s="89">
        <f t="shared" si="14"/>
        <v>27.325938477867567</v>
      </c>
      <c r="Z31" s="89">
        <f t="shared" si="14"/>
        <v>30.153884606739553</v>
      </c>
      <c r="AA31" s="89">
        <f t="shared" si="14"/>
        <v>33.081690412143459</v>
      </c>
      <c r="AB31" s="89">
        <f t="shared" si="14"/>
        <v>36.134509734560893</v>
      </c>
      <c r="AC31" s="89">
        <f t="shared" si="14"/>
        <v>39.190408638917901</v>
      </c>
      <c r="AD31" s="89">
        <f t="shared" si="14"/>
        <v>42.473282433585837</v>
      </c>
      <c r="AE31" s="89">
        <f t="shared" si="14"/>
        <v>45.999076270632941</v>
      </c>
      <c r="AF31" s="89">
        <f t="shared" si="14"/>
        <v>49.629773297129745</v>
      </c>
      <c r="AG31" s="89">
        <f t="shared" si="14"/>
        <v>53.104498610766925</v>
      </c>
      <c r="AH31" s="89">
        <f t="shared" si="14"/>
        <v>56.654175394894438</v>
      </c>
      <c r="AI31" s="89">
        <f t="shared" si="14"/>
        <v>60.105121284293347</v>
      </c>
      <c r="AJ31" s="89">
        <f t="shared" si="14"/>
        <v>63.569545355410298</v>
      </c>
      <c r="AK31" s="89">
        <f t="shared" si="14"/>
        <v>67.182379296147715</v>
      </c>
      <c r="AL31" s="89">
        <f t="shared" si="14"/>
        <v>70.764671153123103</v>
      </c>
      <c r="AM31" s="89">
        <f t="shared" si="14"/>
        <v>74.385587457986176</v>
      </c>
      <c r="AN31" s="89">
        <f t="shared" si="14"/>
        <v>77.972402101132047</v>
      </c>
      <c r="AO31" s="89">
        <f t="shared" si="14"/>
        <v>81.526534983694376</v>
      </c>
      <c r="AP31" s="89">
        <f t="shared" si="14"/>
        <v>85.04931143973954</v>
      </c>
      <c r="AQ31" s="89">
        <f t="shared" si="14"/>
        <v>88.541970775436809</v>
      </c>
      <c r="AR31" s="89">
        <f t="shared" si="14"/>
        <v>91.541093136255355</v>
      </c>
      <c r="AS31" s="89">
        <f t="shared" si="14"/>
        <v>94.523355262285151</v>
      </c>
      <c r="AT31" s="89">
        <f t="shared" si="14"/>
        <v>97.489242625512503</v>
      </c>
      <c r="AU31" s="89">
        <f t="shared" si="14"/>
        <v>100.43921815721436</v>
      </c>
      <c r="AV31" s="89">
        <f t="shared" si="14"/>
        <v>103.43077255076567</v>
      </c>
    </row>
    <row r="32" spans="1:48">
      <c r="A32" s="185" t="s">
        <v>16</v>
      </c>
      <c r="B32" s="262"/>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5"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2"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19">
        <f t="shared" si="15"/>
        <v>28.045436957248224</v>
      </c>
      <c r="Q34" s="89">
        <f t="shared" si="15"/>
        <v>28.210596990918205</v>
      </c>
      <c r="R34" s="89">
        <f t="shared" si="15"/>
        <v>28.210596990918205</v>
      </c>
      <c r="S34" s="89">
        <f t="shared" si="15"/>
        <v>28.654397033214771</v>
      </c>
      <c r="T34" s="89">
        <f t="shared" si="15"/>
        <v>28.984253997434088</v>
      </c>
      <c r="U34" s="89">
        <f t="shared" si="15"/>
        <v>29.305865506358607</v>
      </c>
      <c r="V34" s="89">
        <f t="shared" si="15"/>
        <v>29.633402509790205</v>
      </c>
      <c r="W34" s="89">
        <f t="shared" si="15"/>
        <v>29.953990499340371</v>
      </c>
      <c r="X34" s="89">
        <f t="shared" si="15"/>
        <v>30.242739469387345</v>
      </c>
      <c r="Y34" s="89">
        <f t="shared" si="15"/>
        <v>30.525801856010034</v>
      </c>
      <c r="Z34" s="89">
        <f t="shared" si="15"/>
        <v>30.812939813335134</v>
      </c>
      <c r="AA34" s="89">
        <f t="shared" si="15"/>
        <v>31.120049705966622</v>
      </c>
      <c r="AB34" s="89">
        <f t="shared" si="15"/>
        <v>31.452162302000815</v>
      </c>
      <c r="AC34" s="89">
        <f t="shared" si="15"/>
        <v>31.784890814422923</v>
      </c>
      <c r="AD34" s="89">
        <f t="shared" si="15"/>
        <v>32.163014304907215</v>
      </c>
      <c r="AE34" s="89">
        <f t="shared" si="15"/>
        <v>32.589721803867342</v>
      </c>
      <c r="AF34" s="89">
        <f t="shared" si="15"/>
        <v>33.037409940717403</v>
      </c>
      <c r="AG34" s="89">
        <f t="shared" si="15"/>
        <v>33.453903734995542</v>
      </c>
      <c r="AH34" s="89">
        <f t="shared" si="15"/>
        <v>33.885387823371751</v>
      </c>
      <c r="AI34" s="89">
        <f t="shared" si="15"/>
        <v>34.297125732802236</v>
      </c>
      <c r="AJ34" s="89">
        <f t="shared" si="15"/>
        <v>34.711559278576338</v>
      </c>
      <c r="AK34" s="89">
        <f t="shared" si="15"/>
        <v>35.155674798274525</v>
      </c>
      <c r="AL34" s="89">
        <f t="shared" si="15"/>
        <v>35.593681901220307</v>
      </c>
      <c r="AM34" s="89">
        <f t="shared" si="15"/>
        <v>36.039413893743628</v>
      </c>
      <c r="AN34" s="89">
        <f t="shared" si="15"/>
        <v>36.478325553923504</v>
      </c>
      <c r="AO34" s="89">
        <f t="shared" si="15"/>
        <v>36.910700861986676</v>
      </c>
      <c r="AP34" s="89">
        <f t="shared" si="15"/>
        <v>37.336804884746414</v>
      </c>
      <c r="AQ34" s="89">
        <f t="shared" si="15"/>
        <v>37.756885483436569</v>
      </c>
      <c r="AR34" s="89">
        <f t="shared" si="15"/>
        <v>38.078258687150985</v>
      </c>
      <c r="AS34" s="89">
        <f t="shared" si="15"/>
        <v>38.39625984390765</v>
      </c>
      <c r="AT34" s="89">
        <f t="shared" si="15"/>
        <v>38.710986048103827</v>
      </c>
      <c r="AU34" s="89">
        <f t="shared" si="15"/>
        <v>39.022529885994906</v>
      </c>
      <c r="AV34" s="89">
        <f t="shared" si="15"/>
        <v>39.342389496255869</v>
      </c>
    </row>
    <row r="35" spans="1:48">
      <c r="A35" s="185" t="s">
        <v>16</v>
      </c>
      <c r="B35" s="262" t="s">
        <v>491</v>
      </c>
      <c r="C35" s="262"/>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19">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86.876795756179902</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2" t="s">
        <v>492</v>
      </c>
      <c r="C36" s="262"/>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19">
        <f t="shared" si="17"/>
        <v>1.9150455230721981</v>
      </c>
      <c r="Q36" s="89">
        <f t="shared" si="17"/>
        <v>3.6894907315492986</v>
      </c>
      <c r="R36" s="89">
        <f t="shared" si="17"/>
        <v>4.8032958053464796</v>
      </c>
      <c r="S36" s="89">
        <f t="shared" si="17"/>
        <v>7.6923010483299308</v>
      </c>
      <c r="T36" s="89">
        <f t="shared" si="17"/>
        <v>10.125533979004381</v>
      </c>
      <c r="U36" s="89">
        <f t="shared" si="17"/>
        <v>12.525785088499624</v>
      </c>
      <c r="V36" s="89">
        <f t="shared" si="17"/>
        <v>14.9497381760232</v>
      </c>
      <c r="W36" s="89">
        <f t="shared" si="17"/>
        <v>17.345895208021055</v>
      </c>
      <c r="X36" s="89">
        <f t="shared" si="17"/>
        <v>19.614696162006126</v>
      </c>
      <c r="Y36" s="89">
        <f t="shared" si="17"/>
        <v>21.860750782294048</v>
      </c>
      <c r="Z36" s="89">
        <f t="shared" si="17"/>
        <v>24.123107685391645</v>
      </c>
      <c r="AA36" s="89">
        <f t="shared" si="17"/>
        <v>26.465352329714761</v>
      </c>
      <c r="AB36" s="89">
        <f t="shared" si="17"/>
        <v>28.907607787648715</v>
      </c>
      <c r="AC36" s="89">
        <f t="shared" si="17"/>
        <v>31.352326911134313</v>
      </c>
      <c r="AD36" s="89">
        <f t="shared" si="17"/>
        <v>33.978625946868668</v>
      </c>
      <c r="AE36" s="89">
        <f t="shared" si="17"/>
        <v>36.799261016506343</v>
      </c>
      <c r="AF36" s="89">
        <f t="shared" si="17"/>
        <v>39.703818637703797</v>
      </c>
      <c r="AG36" s="89">
        <f t="shared" si="17"/>
        <v>42.483598888613535</v>
      </c>
      <c r="AH36" s="89">
        <f t="shared" si="17"/>
        <v>45.323340315915551</v>
      </c>
      <c r="AI36" s="89">
        <f t="shared" si="17"/>
        <v>48.084097027434673</v>
      </c>
      <c r="AJ36" s="89">
        <f t="shared" si="17"/>
        <v>50.855636284328234</v>
      </c>
      <c r="AK36" s="89">
        <f t="shared" si="17"/>
        <v>53.745903436918177</v>
      </c>
      <c r="AL36" s="89">
        <f t="shared" si="17"/>
        <v>56.61173692249848</v>
      </c>
      <c r="AM36" s="89">
        <f t="shared" si="17"/>
        <v>59.508469966388944</v>
      </c>
      <c r="AN36" s="89">
        <f t="shared" si="17"/>
        <v>62.377921680905636</v>
      </c>
      <c r="AO36" s="89">
        <f t="shared" si="17"/>
        <v>65.221227986955512</v>
      </c>
      <c r="AP36" s="89">
        <f t="shared" si="17"/>
        <v>68.039449151791629</v>
      </c>
      <c r="AQ36" s="89">
        <f t="shared" si="17"/>
        <v>70.833576620349447</v>
      </c>
      <c r="AR36" s="89">
        <f t="shared" si="17"/>
        <v>73.23287450900429</v>
      </c>
      <c r="AS36" s="89">
        <f t="shared" si="17"/>
        <v>75.618684209828132</v>
      </c>
      <c r="AT36" s="89">
        <f t="shared" si="17"/>
        <v>77.991394100409991</v>
      </c>
      <c r="AU36" s="89">
        <f t="shared" si="17"/>
        <v>80.35137452577149</v>
      </c>
      <c r="AV36" s="89">
        <f t="shared" si="17"/>
        <v>82.744618040612522</v>
      </c>
    </row>
    <row r="37" spans="1:48">
      <c r="A37" s="185" t="s">
        <v>16</v>
      </c>
      <c r="B37" s="262"/>
      <c r="C37" s="262"/>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6" t="s">
        <v>493</v>
      </c>
      <c r="C39" s="262"/>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7" t="s">
        <v>499</v>
      </c>
      <c r="C40" s="262"/>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2.8890052429834512</v>
      </c>
      <c r="T41" s="100">
        <f t="shared" si="18"/>
        <v>2.4332329306744498</v>
      </c>
      <c r="U41" s="100">
        <f t="shared" si="18"/>
        <v>2.4002511094952439</v>
      </c>
      <c r="V41" s="100">
        <f t="shared" si="18"/>
        <v>2.4239530875235751</v>
      </c>
      <c r="W41" s="100">
        <f t="shared" si="18"/>
        <v>2.3961570319978556</v>
      </c>
      <c r="X41" s="100">
        <f t="shared" si="18"/>
        <v>2.2688009539850711</v>
      </c>
      <c r="Y41" s="100">
        <f t="shared" si="18"/>
        <v>2.2460546202879215</v>
      </c>
      <c r="Z41" s="100">
        <f t="shared" si="18"/>
        <v>2.2623569030975972</v>
      </c>
      <c r="AA41" s="100">
        <f t="shared" si="18"/>
        <v>2.3422446443231166</v>
      </c>
      <c r="AB41" s="100">
        <f t="shared" si="18"/>
        <v>2.4422554579339533</v>
      </c>
      <c r="AC41" s="100">
        <f t="shared" si="18"/>
        <v>2.4447191234855978</v>
      </c>
      <c r="AD41" s="100">
        <f t="shared" si="18"/>
        <v>2.6262990357343554</v>
      </c>
      <c r="AE41" s="100">
        <f t="shared" si="18"/>
        <v>2.8206350696376745</v>
      </c>
      <c r="AF41" s="100">
        <f t="shared" si="18"/>
        <v>2.9045576211974549</v>
      </c>
      <c r="AG41" s="100">
        <f t="shared" si="18"/>
        <v>2.779780250909738</v>
      </c>
      <c r="AH41" s="100">
        <f t="shared" si="18"/>
        <v>2.8397414273020161</v>
      </c>
      <c r="AI41" s="100">
        <f t="shared" si="18"/>
        <v>2.7607567115191216</v>
      </c>
      <c r="AJ41" s="100">
        <f t="shared" si="18"/>
        <v>2.7715392568935613</v>
      </c>
      <c r="AK41" s="100">
        <f t="shared" si="18"/>
        <v>2.8902671525899422</v>
      </c>
      <c r="AL41" s="100">
        <f t="shared" si="18"/>
        <v>2.8658334855803034</v>
      </c>
      <c r="AM41" s="100">
        <f t="shared" si="18"/>
        <v>2.8967330438904639</v>
      </c>
      <c r="AN41" s="100">
        <f t="shared" si="18"/>
        <v>2.8694517145166927</v>
      </c>
      <c r="AO41" s="100">
        <f t="shared" si="18"/>
        <v>2.8433063060498753</v>
      </c>
      <c r="AP41" s="100">
        <f t="shared" si="18"/>
        <v>2.8182211648361175</v>
      </c>
      <c r="AQ41" s="100">
        <f t="shared" si="18"/>
        <v>2.7941274685578179</v>
      </c>
      <c r="AR41" s="100">
        <f t="shared" si="18"/>
        <v>2.3992978886548428</v>
      </c>
      <c r="AS41" s="100">
        <f t="shared" si="18"/>
        <v>2.3858097008238417</v>
      </c>
      <c r="AT41" s="100">
        <f t="shared" si="18"/>
        <v>2.3727098905818593</v>
      </c>
      <c r="AU41" s="100">
        <f t="shared" si="18"/>
        <v>2.3599804253614991</v>
      </c>
      <c r="AV41" s="100">
        <f t="shared" si="18"/>
        <v>2.393243514841032</v>
      </c>
    </row>
    <row r="42" spans="1:48">
      <c r="A42" s="185" t="s">
        <v>16</v>
      </c>
      <c r="B42" s="262" t="s">
        <v>236</v>
      </c>
      <c r="C42" s="262"/>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7" t="str">
        <f>C14</f>
        <v>A</v>
      </c>
      <c r="C43" s="262"/>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7" t="str">
        <f>C15</f>
        <v>B</v>
      </c>
      <c r="C44" s="262"/>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2.8890052429834512</v>
      </c>
      <c r="T44" s="89" cm="1">
        <f t="array" ref="T44">SUM($J$41:$AV$41*(T$4=$J$4:$AV$4)*($B44=$J$11:$AV$11))</f>
        <v>2.4332329306744498</v>
      </c>
      <c r="U44" s="89" cm="1">
        <f t="array" ref="U44">SUM($J$41:$AV$41*(U$4=$J$4:$AV$4)*($B44=$J$11:$AV$11))</f>
        <v>2.4002511094952439</v>
      </c>
      <c r="V44" s="89" cm="1">
        <f t="array" ref="V44">SUM($J$41:$AV$41*(V$4=$J$4:$AV$4)*($B44=$J$11:$AV$11))</f>
        <v>2.4239530875235751</v>
      </c>
      <c r="W44" s="89" cm="1">
        <f t="array" ref="W44">SUM($J$41:$AV$41*(W$4=$J$4:$AV$4)*($B44=$J$11:$AV$11))</f>
        <v>2.3961570319978556</v>
      </c>
      <c r="X44" s="89" cm="1">
        <f t="array" ref="X44">SUM($J$41:$AV$41*(X$4=$J$4:$AV$4)*($B44=$J$11:$AV$11))</f>
        <v>2.2688009539850711</v>
      </c>
      <c r="Y44" s="89" cm="1">
        <f t="array" ref="Y44">SUM($J$41:$AV$41*(Y$4=$J$4:$AV$4)*($B44=$J$11:$AV$11))</f>
        <v>2.2460546202879215</v>
      </c>
      <c r="Z44" s="89" cm="1">
        <f t="array" ref="Z44">SUM($J$41:$AV$41*(Z$4=$J$4:$AV$4)*($B44=$J$11:$AV$11))</f>
        <v>2.2623569030975972</v>
      </c>
      <c r="AA44" s="89" cm="1">
        <f t="array" ref="AA44">SUM($J$41:$AV$41*(AA$4=$J$4:$AV$4)*($B44=$J$11:$AV$11))</f>
        <v>2.3422446443231166</v>
      </c>
      <c r="AB44" s="89" cm="1">
        <f t="array" ref="AB44">SUM($J$41:$AV$41*(AB$4=$J$4:$AV$4)*($B44=$J$11:$AV$11))</f>
        <v>2.4422554579339533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7" t="str">
        <f>C16</f>
        <v>C</v>
      </c>
      <c r="C45" s="262"/>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2.4447191234855978</v>
      </c>
      <c r="AD45" s="89" cm="1">
        <f t="array" ref="AD45">SUM($J$41:$AV$41*(AD$4=$J$4:$AV$4)*($B45=$J$11:$AV$11))</f>
        <v>2.6262990357343554</v>
      </c>
      <c r="AE45" s="89" cm="1">
        <f t="array" ref="AE45">SUM($J$41:$AV$41*(AE$4=$J$4:$AV$4)*($B45=$J$11:$AV$11))</f>
        <v>2.8206350696376745</v>
      </c>
      <c r="AF45" s="89" cm="1">
        <f t="array" ref="AF45">SUM($J$41:$AV$41*(AF$4=$J$4:$AV$4)*($B45=$J$11:$AV$11))</f>
        <v>2.9045576211974549</v>
      </c>
      <c r="AG45" s="89" cm="1">
        <f t="array" ref="AG45">SUM($J$41:$AV$41*(AG$4=$J$4:$AV$4)*($B45=$J$11:$AV$11))</f>
        <v>2.779780250909738</v>
      </c>
      <c r="AH45" s="89" cm="1">
        <f t="array" ref="AH45">SUM($J$41:$AV$41*(AH$4=$J$4:$AV$4)*($B45=$J$11:$AV$11))</f>
        <v>2.8397414273020161</v>
      </c>
      <c r="AI45" s="89" cm="1">
        <f t="array" ref="AI45">SUM($J$41:$AV$41*(AI$4=$J$4:$AV$4)*($B45=$J$11:$AV$11))</f>
        <v>2.7607567115191216</v>
      </c>
      <c r="AJ45" s="89" cm="1">
        <f t="array" ref="AJ45">SUM($J$41:$AV$41*(AJ$4=$J$4:$AV$4)*($B45=$J$11:$AV$11))</f>
        <v>2.7715392568935613</v>
      </c>
      <c r="AK45" s="89" cm="1">
        <f t="array" ref="AK45">SUM($J$41:$AV$41*(AK$4=$J$4:$AV$4)*($B45=$J$11:$AV$11))</f>
        <v>2.8902671525899422</v>
      </c>
      <c r="AL45" s="89" cm="1">
        <f t="array" ref="AL45">SUM($J$41:$AV$41*(AL$4=$J$4:$AV$4)*($B45=$J$11:$AV$11))</f>
        <v>2.8658334855803034</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7" t="str">
        <f>C17</f>
        <v>D</v>
      </c>
      <c r="C46" s="262"/>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2.8967330438904639</v>
      </c>
      <c r="AN46" s="89" cm="1">
        <f t="array" ref="AN46">SUM($J$41:$AV$41*(AN$4=$J$4:$AV$4)*($B46=$J$11:$AV$11))</f>
        <v>2.8694517145166927</v>
      </c>
      <c r="AO46" s="89" cm="1">
        <f t="array" ref="AO46">SUM($J$41:$AV$41*(AO$4=$J$4:$AV$4)*($B46=$J$11:$AV$11))</f>
        <v>2.8433063060498753</v>
      </c>
      <c r="AP46" s="89" cm="1">
        <f t="array" ref="AP46">SUM($J$41:$AV$41*(AP$4=$J$4:$AV$4)*($B46=$J$11:$AV$11))</f>
        <v>2.8182211648361175</v>
      </c>
      <c r="AQ46" s="89" cm="1">
        <f t="array" ref="AQ46">SUM($J$41:$AV$41*(AQ$4=$J$4:$AV$4)*($B46=$J$11:$AV$11))</f>
        <v>2.7941274685578179</v>
      </c>
      <c r="AR46" s="89" cm="1">
        <f t="array" ref="AR46">SUM($J$41:$AV$41*(AR$4=$J$4:$AV$4)*($B46=$J$11:$AV$11))</f>
        <v>2.3992978886548428</v>
      </c>
      <c r="AS46" s="89" cm="1">
        <f t="array" ref="AS46">SUM($J$41:$AV$41*(AS$4=$J$4:$AV$4)*($B46=$J$11:$AV$11))</f>
        <v>2.3858097008238417</v>
      </c>
      <c r="AT46" s="89" cm="1">
        <f t="array" ref="AT46">SUM($J$41:$AV$41*(AT$4=$J$4:$AV$4)*($B46=$J$11:$AV$11))</f>
        <v>2.3727098905818593</v>
      </c>
      <c r="AU46" s="89" cm="1">
        <f t="array" ref="AU46">SUM($J$41:$AV$41*(AU$4=$J$4:$AV$4)*($B46=$J$11:$AV$11))</f>
        <v>2.3599804253614991</v>
      </c>
      <c r="AV46" s="89" cm="1">
        <f t="array" ref="AV46">SUM($J$41:$AV$41*(AV$4=$J$4:$AV$4)*($B46=$J$11:$AV$11))</f>
        <v>2.393243514841032</v>
      </c>
    </row>
    <row r="47" spans="1:48">
      <c r="A47" s="185" t="s">
        <v>16</v>
      </c>
      <c r="B47" s="262"/>
      <c r="C47" s="262"/>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7" t="s">
        <v>237</v>
      </c>
      <c r="C48" s="262"/>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7" t="str">
        <f>B43</f>
        <v>A</v>
      </c>
      <c r="C49" s="262"/>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7" t="str">
        <f>B44</f>
        <v>B</v>
      </c>
      <c r="C50" s="262"/>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7.6923010483299308</v>
      </c>
      <c r="T50" s="89">
        <f t="shared" si="19"/>
        <v>10.125533979004381</v>
      </c>
      <c r="U50" s="89">
        <f t="shared" si="19"/>
        <v>12.525785088499624</v>
      </c>
      <c r="V50" s="89">
        <f t="shared" si="19"/>
        <v>14.9497381760232</v>
      </c>
      <c r="W50" s="89">
        <f t="shared" si="19"/>
        <v>17.345895208021055</v>
      </c>
      <c r="X50" s="89">
        <f t="shared" si="19"/>
        <v>19.614696162006126</v>
      </c>
      <c r="Y50" s="89">
        <f t="shared" si="19"/>
        <v>21.860750782294048</v>
      </c>
      <c r="Z50" s="89">
        <f t="shared" si="19"/>
        <v>24.123107685391645</v>
      </c>
      <c r="AA50" s="89">
        <f t="shared" si="19"/>
        <v>26.465352329714761</v>
      </c>
      <c r="AB50" s="89">
        <f t="shared" si="19"/>
        <v>28.907607787648715</v>
      </c>
      <c r="AC50" s="89">
        <f t="shared" si="19"/>
        <v>28.907607787648715</v>
      </c>
      <c r="AD50" s="89">
        <f t="shared" si="19"/>
        <v>28.907607787648715</v>
      </c>
      <c r="AE50" s="89">
        <f t="shared" si="19"/>
        <v>28.907607787648715</v>
      </c>
      <c r="AF50" s="89">
        <f t="shared" si="19"/>
        <v>28.907607787648715</v>
      </c>
      <c r="AG50" s="89">
        <f t="shared" si="19"/>
        <v>28.907607787648715</v>
      </c>
      <c r="AH50" s="89">
        <f t="shared" si="19"/>
        <v>28.907607787648715</v>
      </c>
      <c r="AI50" s="89">
        <f t="shared" si="19"/>
        <v>28.907607787648715</v>
      </c>
      <c r="AJ50" s="89">
        <f t="shared" si="19"/>
        <v>28.907607787648715</v>
      </c>
      <c r="AK50" s="89">
        <f t="shared" si="19"/>
        <v>28.907607787648715</v>
      </c>
      <c r="AL50" s="89">
        <f t="shared" si="19"/>
        <v>28.907607787648715</v>
      </c>
      <c r="AM50" s="89">
        <f t="shared" si="19"/>
        <v>28.907607787648715</v>
      </c>
      <c r="AN50" s="89">
        <f t="shared" si="19"/>
        <v>28.907607787648715</v>
      </c>
      <c r="AO50" s="89">
        <f t="shared" si="19"/>
        <v>28.907607787648715</v>
      </c>
      <c r="AP50" s="89">
        <f t="shared" si="19"/>
        <v>28.907607787648715</v>
      </c>
      <c r="AQ50" s="89">
        <f t="shared" si="19"/>
        <v>28.907607787648715</v>
      </c>
      <c r="AR50" s="89">
        <f t="shared" si="19"/>
        <v>28.907607787648715</v>
      </c>
      <c r="AS50" s="89">
        <f t="shared" si="19"/>
        <v>28.907607787648715</v>
      </c>
      <c r="AT50" s="89">
        <f t="shared" si="19"/>
        <v>28.907607787648715</v>
      </c>
      <c r="AU50" s="89">
        <f t="shared" si="19"/>
        <v>28.907607787648715</v>
      </c>
      <c r="AV50" s="89">
        <f t="shared" si="19"/>
        <v>28.907607787648715</v>
      </c>
    </row>
    <row r="51" spans="1:48">
      <c r="A51" s="185" t="s">
        <v>16</v>
      </c>
      <c r="B51" s="267" t="str">
        <f>B45</f>
        <v>C</v>
      </c>
      <c r="C51" s="262"/>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2.4447191234855978</v>
      </c>
      <c r="AD51" s="89">
        <f t="shared" si="19"/>
        <v>5.0710181592199532</v>
      </c>
      <c r="AE51" s="89">
        <f t="shared" si="19"/>
        <v>7.8916532288576278</v>
      </c>
      <c r="AF51" s="89">
        <f t="shared" si="19"/>
        <v>10.796210850055083</v>
      </c>
      <c r="AG51" s="89">
        <f t="shared" si="19"/>
        <v>13.575991100964821</v>
      </c>
      <c r="AH51" s="89">
        <f t="shared" si="19"/>
        <v>16.415732528266837</v>
      </c>
      <c r="AI51" s="89">
        <f t="shared" si="19"/>
        <v>19.176489239785958</v>
      </c>
      <c r="AJ51" s="89">
        <f t="shared" si="19"/>
        <v>21.94802849667952</v>
      </c>
      <c r="AK51" s="89">
        <f t="shared" si="19"/>
        <v>24.838295649269462</v>
      </c>
      <c r="AL51" s="89">
        <f t="shared" si="19"/>
        <v>27.704129134849765</v>
      </c>
      <c r="AM51" s="89">
        <f t="shared" si="19"/>
        <v>27.704129134849765</v>
      </c>
      <c r="AN51" s="89">
        <f t="shared" si="19"/>
        <v>27.704129134849765</v>
      </c>
      <c r="AO51" s="89">
        <f t="shared" si="19"/>
        <v>27.704129134849765</v>
      </c>
      <c r="AP51" s="89">
        <f t="shared" si="19"/>
        <v>27.704129134849765</v>
      </c>
      <c r="AQ51" s="89">
        <f t="shared" si="19"/>
        <v>27.704129134849765</v>
      </c>
      <c r="AR51" s="89">
        <f t="shared" si="19"/>
        <v>27.704129134849765</v>
      </c>
      <c r="AS51" s="89">
        <f t="shared" si="19"/>
        <v>27.704129134849765</v>
      </c>
      <c r="AT51" s="89">
        <f t="shared" si="19"/>
        <v>27.704129134849765</v>
      </c>
      <c r="AU51" s="89">
        <f t="shared" si="19"/>
        <v>27.704129134849765</v>
      </c>
      <c r="AV51" s="89">
        <f t="shared" si="19"/>
        <v>27.704129134849765</v>
      </c>
    </row>
    <row r="52" spans="1:48">
      <c r="A52" s="185" t="s">
        <v>16</v>
      </c>
      <c r="B52" s="267" t="str">
        <f>B46</f>
        <v>D</v>
      </c>
      <c r="C52" s="262"/>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2.8967330438904639</v>
      </c>
      <c r="AN52" s="89">
        <f t="shared" si="19"/>
        <v>5.7661847584071566</v>
      </c>
      <c r="AO52" s="89">
        <f t="shared" si="19"/>
        <v>8.6094910644570319</v>
      </c>
      <c r="AP52" s="89">
        <f t="shared" si="19"/>
        <v>11.427712229293149</v>
      </c>
      <c r="AQ52" s="89">
        <f t="shared" si="19"/>
        <v>14.221839697850967</v>
      </c>
      <c r="AR52" s="89">
        <f t="shared" si="19"/>
        <v>16.62113758650581</v>
      </c>
      <c r="AS52" s="89">
        <f t="shared" si="19"/>
        <v>19.006947287329652</v>
      </c>
      <c r="AT52" s="89">
        <f t="shared" si="19"/>
        <v>21.379657177911511</v>
      </c>
      <c r="AU52" s="89">
        <f t="shared" si="19"/>
        <v>23.73963760327301</v>
      </c>
      <c r="AV52" s="89">
        <f t="shared" si="19"/>
        <v>26.132881118114042</v>
      </c>
    </row>
    <row r="53" spans="1:48">
      <c r="A53" s="185" t="s">
        <v>16</v>
      </c>
      <c r="B53" s="262" t="s">
        <v>238</v>
      </c>
      <c r="C53" s="262"/>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7.6923010483299308</v>
      </c>
      <c r="T53" s="89">
        <f t="shared" si="20"/>
        <v>10.125533979004381</v>
      </c>
      <c r="U53" s="89">
        <f t="shared" si="20"/>
        <v>12.525785088499624</v>
      </c>
      <c r="V53" s="89">
        <f t="shared" si="20"/>
        <v>14.9497381760232</v>
      </c>
      <c r="W53" s="89">
        <f t="shared" si="20"/>
        <v>17.345895208021055</v>
      </c>
      <c r="X53" s="89">
        <f t="shared" si="20"/>
        <v>19.614696162006126</v>
      </c>
      <c r="Y53" s="89">
        <f t="shared" si="20"/>
        <v>21.860750782294048</v>
      </c>
      <c r="Z53" s="89">
        <f t="shared" si="20"/>
        <v>24.123107685391645</v>
      </c>
      <c r="AA53" s="89">
        <f t="shared" si="20"/>
        <v>26.465352329714761</v>
      </c>
      <c r="AB53" s="89">
        <f t="shared" si="20"/>
        <v>28.907607787648715</v>
      </c>
      <c r="AC53" s="89">
        <f t="shared" si="20"/>
        <v>31.352326911134313</v>
      </c>
      <c r="AD53" s="89">
        <f t="shared" si="20"/>
        <v>33.978625946868668</v>
      </c>
      <c r="AE53" s="89">
        <f t="shared" si="20"/>
        <v>36.799261016506343</v>
      </c>
      <c r="AF53" s="89">
        <f t="shared" si="20"/>
        <v>39.703818637703797</v>
      </c>
      <c r="AG53" s="89">
        <f t="shared" si="20"/>
        <v>42.483598888613535</v>
      </c>
      <c r="AH53" s="89">
        <f t="shared" si="20"/>
        <v>45.323340315915551</v>
      </c>
      <c r="AI53" s="89">
        <f t="shared" si="20"/>
        <v>48.084097027434673</v>
      </c>
      <c r="AJ53" s="89">
        <f t="shared" si="20"/>
        <v>50.855636284328234</v>
      </c>
      <c r="AK53" s="89">
        <f t="shared" si="20"/>
        <v>53.745903436918177</v>
      </c>
      <c r="AL53" s="89">
        <f t="shared" si="20"/>
        <v>56.61173692249848</v>
      </c>
      <c r="AM53" s="89">
        <f t="shared" si="20"/>
        <v>59.508469966388944</v>
      </c>
      <c r="AN53" s="89">
        <f t="shared" si="20"/>
        <v>62.377921680905636</v>
      </c>
      <c r="AO53" s="89">
        <f t="shared" si="20"/>
        <v>65.221227986955512</v>
      </c>
      <c r="AP53" s="89">
        <f t="shared" si="20"/>
        <v>68.039449151791629</v>
      </c>
      <c r="AQ53" s="89">
        <f t="shared" si="20"/>
        <v>70.833576620349447</v>
      </c>
      <c r="AR53" s="89">
        <f t="shared" si="20"/>
        <v>73.23287450900429</v>
      </c>
      <c r="AS53" s="89">
        <f t="shared" si="20"/>
        <v>75.618684209828132</v>
      </c>
      <c r="AT53" s="89">
        <f t="shared" si="20"/>
        <v>77.991394100409991</v>
      </c>
      <c r="AU53" s="89">
        <f t="shared" si="20"/>
        <v>80.35137452577149</v>
      </c>
      <c r="AV53" s="89">
        <f t="shared" si="20"/>
        <v>82.744618040612522</v>
      </c>
    </row>
    <row r="54" spans="1:48">
      <c r="A54" s="185" t="s">
        <v>16</v>
      </c>
      <c r="B54" s="262"/>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629</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630</v>
      </c>
      <c r="M60" s="178">
        <v>-0.37</v>
      </c>
      <c r="N60" s="178">
        <v>-0.5</v>
      </c>
      <c r="O60" s="178">
        <v>-0.2</v>
      </c>
      <c r="Q60" s="87" t="s">
        <v>631</v>
      </c>
      <c r="AA60" s="89" t="s">
        <v>632</v>
      </c>
      <c r="AB60" s="89">
        <f>AB30/(AB30+AB31)</f>
        <v>0.77022559283777947</v>
      </c>
      <c r="AC60" s="89" t="s">
        <v>633</v>
      </c>
      <c r="AD60" s="89"/>
      <c r="AE60" s="89"/>
      <c r="AF60" s="89"/>
      <c r="AG60" s="89">
        <f>(AB30*0.8+AB31*0.46)/(AB30+AB31)</f>
        <v>0.72187670156484518</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634</v>
      </c>
      <c r="M61" s="178">
        <v>-0.25</v>
      </c>
      <c r="N61" s="178">
        <v>-0.25</v>
      </c>
      <c r="O61" s="178">
        <v>-0.2</v>
      </c>
      <c r="Q61" s="107" t="s">
        <v>651</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630</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0"/>
      <c r="I66" s="151"/>
      <c r="K66" s="87"/>
    </row>
    <row r="67" spans="1:48" ht="15.75" thickBot="1">
      <c r="A67" s="185" t="s">
        <v>16</v>
      </c>
      <c r="B67" s="148" t="s">
        <v>12</v>
      </c>
      <c r="C67" s="149"/>
      <c r="D67" s="85"/>
      <c r="E67" s="97">
        <v>2012</v>
      </c>
      <c r="F67" s="221">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8">
        <f>VLOOKUP($L$57,$K$59:$O$62,3)</f>
        <v>0</v>
      </c>
      <c r="I69" s="151"/>
      <c r="K69" s="87"/>
    </row>
    <row r="70" spans="1:48">
      <c r="A70" s="185" t="s">
        <v>16</v>
      </c>
      <c r="B70" s="262"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2"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2"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2"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2"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2"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2"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2"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2"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2"/>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2"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2"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2"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2"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2"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2"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2"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2"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2"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2"/>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2"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2"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2"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2"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2"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2"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2"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2"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2"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2"/>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2"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2"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2"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2"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2"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2"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2"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2"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2"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2"/>
      <c r="I114" s="151"/>
      <c r="K114" s="87"/>
    </row>
    <row r="115" spans="1:48" ht="15.75" thickBot="1">
      <c r="A115" s="185" t="s">
        <v>16</v>
      </c>
      <c r="B115" s="262"/>
      <c r="C115" s="84" t="s">
        <v>258</v>
      </c>
      <c r="I115" s="151"/>
      <c r="K115" s="87"/>
    </row>
    <row r="116" spans="1:48">
      <c r="A116" s="185" t="s">
        <v>16</v>
      </c>
      <c r="B116" s="262" t="str">
        <f>B105</f>
        <v>CNC</v>
      </c>
      <c r="C116" s="262"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2" t="str">
        <f t="shared" ref="B117:C124" si="44">B106</f>
        <v>CNH</v>
      </c>
      <c r="C117" s="262"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2" t="str">
        <f t="shared" si="44"/>
        <v>CNK</v>
      </c>
      <c r="C118" s="262"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2" t="str">
        <f t="shared" si="44"/>
        <v>CNL</v>
      </c>
      <c r="C119" s="262"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2" t="str">
        <f t="shared" si="44"/>
        <v>CNR</v>
      </c>
      <c r="C120" s="262"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2" t="str">
        <f t="shared" si="44"/>
        <v>CNW</v>
      </c>
      <c r="C121" s="262"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2" t="str">
        <f t="shared" si="44"/>
        <v>CNG</v>
      </c>
      <c r="C122" s="262"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2" t="str">
        <f t="shared" si="44"/>
        <v>CNT</v>
      </c>
      <c r="C123" s="262"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2" t="str">
        <f t="shared" si="44"/>
        <v>CNO</v>
      </c>
      <c r="C124" s="262"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2"/>
      <c r="C125" s="262"/>
      <c r="I125" s="151"/>
      <c r="K125" s="87"/>
    </row>
    <row r="126" spans="1:48" ht="15.75" thickBot="1">
      <c r="A126" s="185" t="s">
        <v>16</v>
      </c>
      <c r="B126" s="262"/>
      <c r="C126" s="84" t="s">
        <v>259</v>
      </c>
      <c r="I126" s="151"/>
      <c r="K126" s="87"/>
    </row>
    <row r="127" spans="1:48">
      <c r="A127" s="185" t="s">
        <v>16</v>
      </c>
      <c r="B127" s="262" t="str">
        <f t="shared" ref="B127:C135" si="45">B116</f>
        <v>CNC</v>
      </c>
      <c r="C127" s="262"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2" t="str">
        <f t="shared" si="45"/>
        <v>CNH</v>
      </c>
      <c r="C128" s="262"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2" t="str">
        <f t="shared" si="45"/>
        <v>CNK</v>
      </c>
      <c r="C129" s="262"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2" t="str">
        <f t="shared" si="45"/>
        <v>CNL</v>
      </c>
      <c r="C130" s="262"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2" t="str">
        <f t="shared" si="45"/>
        <v>CNR</v>
      </c>
      <c r="C131" s="262" t="str">
        <f t="shared" si="45"/>
        <v>Commercial - Refrigeration</v>
      </c>
      <c r="E131" s="144">
        <f t="shared" si="46"/>
        <v>0.01</v>
      </c>
      <c r="H131" s="262"/>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2" t="str">
        <f t="shared" si="45"/>
        <v>CNW</v>
      </c>
      <c r="C132" s="262"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2" t="str">
        <f t="shared" si="45"/>
        <v>CNG</v>
      </c>
      <c r="C133" s="262"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2" t="str">
        <f t="shared" si="45"/>
        <v>CNT</v>
      </c>
      <c r="C134" s="262"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2" t="str">
        <f t="shared" si="45"/>
        <v>CNO</v>
      </c>
      <c r="C135" s="262"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2"/>
      <c r="C136" s="262"/>
      <c r="I136" s="151"/>
      <c r="K136" s="87"/>
    </row>
    <row r="137" spans="1:48" ht="15.75" thickBot="1">
      <c r="A137" s="185" t="s">
        <v>16</v>
      </c>
      <c r="B137" s="262"/>
      <c r="C137" s="84" t="s">
        <v>260</v>
      </c>
      <c r="I137" s="151"/>
      <c r="K137" s="87"/>
    </row>
    <row r="138" spans="1:48">
      <c r="A138" s="185" t="s">
        <v>16</v>
      </c>
      <c r="B138" s="262" t="str">
        <f t="shared" ref="B138:C146" si="50">B127</f>
        <v>CNC</v>
      </c>
      <c r="C138" s="262"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2" t="str">
        <f t="shared" si="50"/>
        <v>CNH</v>
      </c>
      <c r="C139" s="262"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2" t="str">
        <f t="shared" si="50"/>
        <v>CNK</v>
      </c>
      <c r="C140" s="262"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2" t="str">
        <f t="shared" si="50"/>
        <v>CNL</v>
      </c>
      <c r="C141" s="262"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2" t="str">
        <f t="shared" si="50"/>
        <v>CNR</v>
      </c>
      <c r="C142" s="262"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2" t="str">
        <f t="shared" si="50"/>
        <v>CNW</v>
      </c>
      <c r="C143" s="262"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2" t="str">
        <f t="shared" si="50"/>
        <v>CNG</v>
      </c>
      <c r="C144" s="262"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2" t="str">
        <f t="shared" si="50"/>
        <v>CNT</v>
      </c>
      <c r="C145" s="262"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2" t="str">
        <f t="shared" si="50"/>
        <v>CNO</v>
      </c>
      <c r="C146" s="262"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24.755833286877277</v>
      </c>
      <c r="T151" s="157">
        <f t="shared" si="55"/>
        <v>25.040811679731377</v>
      </c>
      <c r="U151" s="157">
        <f t="shared" si="55"/>
        <v>25.318666449763619</v>
      </c>
      <c r="V151" s="157">
        <f t="shared" si="55"/>
        <v>25.601640523265743</v>
      </c>
      <c r="W151" s="157">
        <f t="shared" si="55"/>
        <v>25.878611028486269</v>
      </c>
      <c r="X151" s="157">
        <f t="shared" si="55"/>
        <v>26.12807436062181</v>
      </c>
      <c r="Y151" s="157">
        <f t="shared" si="55"/>
        <v>26.372624795408278</v>
      </c>
      <c r="Z151" s="157">
        <f t="shared" si="55"/>
        <v>26.62069630058199</v>
      </c>
      <c r="AA151" s="157">
        <f t="shared" si="55"/>
        <v>26.886022466542595</v>
      </c>
      <c r="AB151" s="157">
        <f t="shared" si="55"/>
        <v>27.172949602031235</v>
      </c>
      <c r="AC151" s="157">
        <f t="shared" si="55"/>
        <v>27.460408855623783</v>
      </c>
      <c r="AD151" s="157">
        <f t="shared" si="55"/>
        <v>27.787086889763909</v>
      </c>
      <c r="AE151" s="157">
        <f t="shared" si="55"/>
        <v>28.155738852472201</v>
      </c>
      <c r="AF151" s="157">
        <f t="shared" si="55"/>
        <v>28.542516939881477</v>
      </c>
      <c r="AG151" s="157">
        <f t="shared" si="55"/>
        <v>28.902344819847574</v>
      </c>
      <c r="AH151" s="157">
        <f t="shared" si="55"/>
        <v>29.275123494806252</v>
      </c>
      <c r="AI151" s="157">
        <f t="shared" si="55"/>
        <v>29.630842550137739</v>
      </c>
      <c r="AJ151" s="157">
        <f t="shared" si="55"/>
        <v>29.988890487973617</v>
      </c>
      <c r="AK151" s="157">
        <f t="shared" si="55"/>
        <v>30.372582029380645</v>
      </c>
      <c r="AL151" s="157">
        <f t="shared" si="55"/>
        <v>30.750996232493172</v>
      </c>
      <c r="AM151" s="157">
        <f t="shared" si="55"/>
        <v>31.136084318092891</v>
      </c>
      <c r="AN151" s="157">
        <f t="shared" si="55"/>
        <v>31.515280009228345</v>
      </c>
      <c r="AO151" s="157">
        <f t="shared" si="55"/>
        <v>31.888828649298027</v>
      </c>
      <c r="AP151" s="157">
        <f t="shared" si="55"/>
        <v>32.256959241544671</v>
      </c>
      <c r="AQ151" s="157">
        <f t="shared" si="55"/>
        <v>32.61988592453055</v>
      </c>
      <c r="AR151" s="157">
        <f t="shared" si="55"/>
        <v>32.897534811882871</v>
      </c>
      <c r="AS151" s="157">
        <f t="shared" si="55"/>
        <v>33.172270434920996</v>
      </c>
      <c r="AT151" s="157">
        <f t="shared" si="55"/>
        <v>33.444176677898682</v>
      </c>
      <c r="AU151" s="157">
        <f t="shared" si="55"/>
        <v>33.713333530281425</v>
      </c>
      <c r="AV151" s="157">
        <f t="shared" si="55"/>
        <v>33.989674755596589</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2.3608731692895808</v>
      </c>
      <c r="T152" s="157">
        <f t="shared" si="55"/>
        <v>2.3880505150779432</v>
      </c>
      <c r="U152" s="157">
        <f t="shared" si="55"/>
        <v>2.4145485070431727</v>
      </c>
      <c r="V152" s="157">
        <f t="shared" si="55"/>
        <v>2.4415347082343839</v>
      </c>
      <c r="W152" s="157">
        <f t="shared" si="55"/>
        <v>2.4679483711025347</v>
      </c>
      <c r="X152" s="157">
        <f t="shared" si="55"/>
        <v>2.4917387755997469</v>
      </c>
      <c r="Y152" s="157">
        <f t="shared" si="55"/>
        <v>2.5150606550668999</v>
      </c>
      <c r="Z152" s="157">
        <f t="shared" si="55"/>
        <v>2.5387183261233752</v>
      </c>
      <c r="AA152" s="157">
        <f t="shared" si="55"/>
        <v>2.564021510995723</v>
      </c>
      <c r="AB152" s="157">
        <f t="shared" si="55"/>
        <v>2.5913847012332067</v>
      </c>
      <c r="AC152" s="157">
        <f t="shared" si="55"/>
        <v>2.6187986376257415</v>
      </c>
      <c r="AD152" s="157">
        <f t="shared" si="55"/>
        <v>2.6499527255071831</v>
      </c>
      <c r="AE152" s="157">
        <f t="shared" si="55"/>
        <v>2.6851097132554118</v>
      </c>
      <c r="AF152" s="157">
        <f t="shared" si="55"/>
        <v>2.7219953231418601</v>
      </c>
      <c r="AG152" s="157">
        <f t="shared" si="55"/>
        <v>2.7563107904311241</v>
      </c>
      <c r="AH152" s="157">
        <f t="shared" si="55"/>
        <v>2.7918613276154161</v>
      </c>
      <c r="AI152" s="157">
        <f t="shared" si="55"/>
        <v>2.8257849513450326</v>
      </c>
      <c r="AJ152" s="157">
        <f t="shared" si="55"/>
        <v>2.8599306720711564</v>
      </c>
      <c r="AK152" s="157">
        <f t="shared" si="55"/>
        <v>2.8965219293677307</v>
      </c>
      <c r="AL152" s="157">
        <f t="shared" si="55"/>
        <v>2.9326099062357938</v>
      </c>
      <c r="AM152" s="157">
        <f t="shared" si="55"/>
        <v>2.9693343468381381</v>
      </c>
      <c r="AN152" s="157">
        <f t="shared" si="55"/>
        <v>3.0054968513572833</v>
      </c>
      <c r="AO152" s="157">
        <f t="shared" si="55"/>
        <v>3.0411208172947424</v>
      </c>
      <c r="AP152" s="157">
        <f t="shared" si="55"/>
        <v>3.0762280838512064</v>
      </c>
      <c r="AQ152" s="157">
        <f t="shared" si="55"/>
        <v>3.1108390726372241</v>
      </c>
      <c r="AR152" s="157">
        <f t="shared" si="55"/>
        <v>3.1373174303251741</v>
      </c>
      <c r="AS152" s="157">
        <f t="shared" si="55"/>
        <v>3.1635179606633144</v>
      </c>
      <c r="AT152" s="157">
        <f t="shared" si="55"/>
        <v>3.1894486633857557</v>
      </c>
      <c r="AU152" s="157">
        <f t="shared" si="55"/>
        <v>3.2151171667949181</v>
      </c>
      <c r="AV152" s="157">
        <f t="shared" si="55"/>
        <v>3.2414708175428015</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1.698534921322626</v>
      </c>
      <c r="T153" s="157">
        <f t="shared" si="55"/>
        <v>1.7180877170809361</v>
      </c>
      <c r="U153" s="157">
        <f t="shared" si="55"/>
        <v>1.7371517503730816</v>
      </c>
      <c r="V153" s="157">
        <f t="shared" si="55"/>
        <v>1.7565670267688496</v>
      </c>
      <c r="W153" s="157">
        <f t="shared" si="55"/>
        <v>1.7755703893235171</v>
      </c>
      <c r="X153" s="157">
        <f t="shared" si="55"/>
        <v>1.7926864433989951</v>
      </c>
      <c r="Y153" s="157">
        <f t="shared" si="55"/>
        <v>1.8094654162049577</v>
      </c>
      <c r="Z153" s="157">
        <f t="shared" si="55"/>
        <v>1.8264859749411473</v>
      </c>
      <c r="AA153" s="157">
        <f t="shared" si="55"/>
        <v>1.8446904018817516</v>
      </c>
      <c r="AB153" s="157">
        <f t="shared" si="55"/>
        <v>1.864376903800508</v>
      </c>
      <c r="AC153" s="157">
        <f t="shared" si="55"/>
        <v>1.884099915141964</v>
      </c>
      <c r="AD153" s="157">
        <f t="shared" si="55"/>
        <v>1.906513785949139</v>
      </c>
      <c r="AE153" s="157">
        <f t="shared" si="55"/>
        <v>1.9318075510677659</v>
      </c>
      <c r="AF153" s="157">
        <f t="shared" si="55"/>
        <v>1.9583449768394636</v>
      </c>
      <c r="AG153" s="157">
        <f t="shared" si="55"/>
        <v>1.983033308381585</v>
      </c>
      <c r="AH153" s="157">
        <f t="shared" si="55"/>
        <v>2.0086102134287409</v>
      </c>
      <c r="AI153" s="157">
        <f t="shared" si="55"/>
        <v>2.0330166323385299</v>
      </c>
      <c r="AJ153" s="157">
        <f t="shared" si="55"/>
        <v>2.0575828393764555</v>
      </c>
      <c r="AK153" s="157">
        <f t="shared" si="55"/>
        <v>2.0839084925889209</v>
      </c>
      <c r="AL153" s="157">
        <f t="shared" si="55"/>
        <v>2.1098720596909746</v>
      </c>
      <c r="AM153" s="157">
        <f t="shared" si="55"/>
        <v>2.1362935318990273</v>
      </c>
      <c r="AN153" s="157">
        <f t="shared" si="55"/>
        <v>2.1623107180686421</v>
      </c>
      <c r="AO153" s="157">
        <f t="shared" si="55"/>
        <v>2.187940451579057</v>
      </c>
      <c r="AP153" s="157">
        <f t="shared" si="55"/>
        <v>2.2131984446868698</v>
      </c>
      <c r="AQ153" s="157">
        <f t="shared" si="55"/>
        <v>2.2380993897606141</v>
      </c>
      <c r="AR153" s="157">
        <f t="shared" si="55"/>
        <v>2.2571492971327194</v>
      </c>
      <c r="AS153" s="157">
        <f t="shared" si="55"/>
        <v>2.2759993210625926</v>
      </c>
      <c r="AT153" s="157">
        <f t="shared" si="55"/>
        <v>2.2946552169749324</v>
      </c>
      <c r="AU153" s="157">
        <f t="shared" si="55"/>
        <v>2.3131224730671649</v>
      </c>
      <c r="AV153" s="157">
        <f t="shared" si="55"/>
        <v>2.3320826597819342</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21.543291136287284</v>
      </c>
      <c r="T154" s="157">
        <f t="shared" si="55"/>
        <v>21.791288140212075</v>
      </c>
      <c r="U154" s="157">
        <f t="shared" si="55"/>
        <v>22.033085947421569</v>
      </c>
      <c r="V154" s="157">
        <f t="shared" si="55"/>
        <v>22.279338730708364</v>
      </c>
      <c r="W154" s="157">
        <f t="shared" si="55"/>
        <v>22.520367023352964</v>
      </c>
      <c r="X154" s="157">
        <f t="shared" si="55"/>
        <v>22.73745772394647</v>
      </c>
      <c r="Y154" s="157">
        <f t="shared" si="55"/>
        <v>22.950273069447416</v>
      </c>
      <c r="Z154" s="157">
        <f t="shared" si="55"/>
        <v>23.166152559208204</v>
      </c>
      <c r="AA154" s="157">
        <f t="shared" si="55"/>
        <v>23.397047587992965</v>
      </c>
      <c r="AB154" s="157">
        <f t="shared" si="55"/>
        <v>23.646740447978789</v>
      </c>
      <c r="AC154" s="157">
        <f t="shared" si="55"/>
        <v>23.896896373582265</v>
      </c>
      <c r="AD154" s="157">
        <f t="shared" si="55"/>
        <v>24.181181693965371</v>
      </c>
      <c r="AE154" s="157">
        <f t="shared" si="55"/>
        <v>24.501994024075803</v>
      </c>
      <c r="AF154" s="157">
        <f t="shared" si="55"/>
        <v>24.838580268038402</v>
      </c>
      <c r="AG154" s="157">
        <f t="shared" si="55"/>
        <v>25.151713608662892</v>
      </c>
      <c r="AH154" s="157">
        <f t="shared" si="55"/>
        <v>25.47611713129815</v>
      </c>
      <c r="AI154" s="157">
        <f t="shared" si="55"/>
        <v>25.785674845753817</v>
      </c>
      <c r="AJ154" s="157">
        <f t="shared" si="55"/>
        <v>26.097259225732433</v>
      </c>
      <c r="AK154" s="157">
        <f t="shared" si="55"/>
        <v>26.431159461982777</v>
      </c>
      <c r="AL154" s="157">
        <f t="shared" si="55"/>
        <v>26.760467195367809</v>
      </c>
      <c r="AM154" s="157">
        <f t="shared" si="55"/>
        <v>27.095582747530941</v>
      </c>
      <c r="AN154" s="157">
        <f t="shared" si="55"/>
        <v>27.425570555943231</v>
      </c>
      <c r="AO154" s="157">
        <f t="shared" si="55"/>
        <v>27.750644126011714</v>
      </c>
      <c r="AP154" s="157">
        <f t="shared" si="55"/>
        <v>28.071002743434917</v>
      </c>
      <c r="AQ154" s="157">
        <f t="shared" si="55"/>
        <v>28.386832758207088</v>
      </c>
      <c r="AR154" s="157">
        <f t="shared" si="55"/>
        <v>28.628451399946282</v>
      </c>
      <c r="AS154" s="157">
        <f t="shared" si="55"/>
        <v>28.867534829052953</v>
      </c>
      <c r="AT154" s="157">
        <f t="shared" si="55"/>
        <v>29.104156044196916</v>
      </c>
      <c r="AU154" s="157">
        <f t="shared" si="55"/>
        <v>29.338384654682908</v>
      </c>
      <c r="AV154" s="157">
        <f t="shared" si="55"/>
        <v>29.578865328507725</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5.2407103068274488</v>
      </c>
      <c r="T155" s="157">
        <f t="shared" si="55"/>
        <v>5.3010390860427012</v>
      </c>
      <c r="U155" s="157">
        <f t="shared" si="55"/>
        <v>5.3598598229669969</v>
      </c>
      <c r="V155" s="157">
        <f t="shared" si="55"/>
        <v>5.4197642958394026</v>
      </c>
      <c r="W155" s="157">
        <f t="shared" si="55"/>
        <v>5.4783978374607161</v>
      </c>
      <c r="X155" s="157">
        <f t="shared" si="55"/>
        <v>5.5312082212093916</v>
      </c>
      <c r="Y155" s="157">
        <f t="shared" si="55"/>
        <v>5.5829785643553036</v>
      </c>
      <c r="Z155" s="157">
        <f t="shared" si="55"/>
        <v>5.6354943039358893</v>
      </c>
      <c r="AA155" s="157">
        <f t="shared" si="55"/>
        <v>5.6916627857844819</v>
      </c>
      <c r="AB155" s="157">
        <f t="shared" si="55"/>
        <v>5.7524041059751019</v>
      </c>
      <c r="AC155" s="157">
        <f t="shared" si="55"/>
        <v>5.8132580734274502</v>
      </c>
      <c r="AD155" s="157">
        <f t="shared" si="55"/>
        <v>5.8824144989330218</v>
      </c>
      <c r="AE155" s="157">
        <f t="shared" si="55"/>
        <v>5.9604566362430038</v>
      </c>
      <c r="AF155" s="157">
        <f t="shared" si="55"/>
        <v>6.0423360012254488</v>
      </c>
      <c r="AG155" s="157">
        <f t="shared" si="55"/>
        <v>6.1185101157207917</v>
      </c>
      <c r="AH155" s="157">
        <f t="shared" si="55"/>
        <v>6.1974258614112028</v>
      </c>
      <c r="AI155" s="157">
        <f t="shared" si="55"/>
        <v>6.2727301542624092</v>
      </c>
      <c r="AJ155" s="157">
        <f t="shared" si="55"/>
        <v>6.3485274621700158</v>
      </c>
      <c r="AK155" s="157">
        <f t="shared" si="55"/>
        <v>6.4297534177818676</v>
      </c>
      <c r="AL155" s="157">
        <f t="shared" si="55"/>
        <v>6.5098621821090603</v>
      </c>
      <c r="AM155" s="157">
        <f t="shared" si="55"/>
        <v>6.5913837805077975</v>
      </c>
      <c r="AN155" s="157">
        <f t="shared" si="55"/>
        <v>6.6716579827052875</v>
      </c>
      <c r="AO155" s="157">
        <f t="shared" si="55"/>
        <v>6.7507367269119012</v>
      </c>
      <c r="AP155" s="157">
        <f t="shared" si="55"/>
        <v>6.8286684921927803</v>
      </c>
      <c r="AQ155" s="157">
        <f t="shared" si="55"/>
        <v>6.9054986108200138</v>
      </c>
      <c r="AR155" s="157">
        <f t="shared" si="55"/>
        <v>6.9642757632092973</v>
      </c>
      <c r="AS155" s="157">
        <f t="shared" si="55"/>
        <v>7.0224361892641856</v>
      </c>
      <c r="AT155" s="157">
        <f t="shared" si="55"/>
        <v>7.0799976469437063</v>
      </c>
      <c r="AU155" s="157">
        <f t="shared" si="55"/>
        <v>7.1369770696958863</v>
      </c>
      <c r="AV155" s="157">
        <f t="shared" si="55"/>
        <v>7.1954773952930147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1.9860095875162038</v>
      </c>
      <c r="T156" s="157">
        <f t="shared" si="55"/>
        <v>2.0088716666829436</v>
      </c>
      <c r="U156" s="157">
        <f t="shared" si="55"/>
        <v>2.0311622610178817</v>
      </c>
      <c r="V156" s="157">
        <f t="shared" si="55"/>
        <v>2.0538635458617911</v>
      </c>
      <c r="W156" s="157">
        <f t="shared" si="55"/>
        <v>2.0760832010215613</v>
      </c>
      <c r="X156" s="157">
        <f t="shared" si="55"/>
        <v>2.0960961233745947</v>
      </c>
      <c r="Y156" s="157">
        <f t="shared" si="55"/>
        <v>2.1157149139234326</v>
      </c>
      <c r="Z156" s="157">
        <f t="shared" si="55"/>
        <v>2.1356161784842067</v>
      </c>
      <c r="AA156" s="157">
        <f t="shared" si="55"/>
        <v>2.1569016792916469</v>
      </c>
      <c r="AB156" s="157">
        <f t="shared" si="55"/>
        <v>2.1799200941999857</v>
      </c>
      <c r="AC156" s="157">
        <f t="shared" si="55"/>
        <v>2.2029811976998896</v>
      </c>
      <c r="AD156" s="157">
        <f t="shared" si="55"/>
        <v>2.2291885848766788</v>
      </c>
      <c r="AE156" s="157">
        <f t="shared" si="55"/>
        <v>2.2587632844600467</v>
      </c>
      <c r="AF156" s="157">
        <f t="shared" si="55"/>
        <v>2.2897921325272685</v>
      </c>
      <c r="AG156" s="157">
        <f t="shared" si="55"/>
        <v>2.3186589297458102</v>
      </c>
      <c r="AH156" s="157">
        <f t="shared" si="55"/>
        <v>2.3485646902956669</v>
      </c>
      <c r="AI156" s="157">
        <f t="shared" si="55"/>
        <v>2.3771018615620858</v>
      </c>
      <c r="AJ156" s="157">
        <f t="shared" si="55"/>
        <v>2.4058258648744446</v>
      </c>
      <c r="AK156" s="157">
        <f t="shared" si="55"/>
        <v>2.4366070981721806</v>
      </c>
      <c r="AL156" s="157">
        <f t="shared" si="55"/>
        <v>2.466964962790382</v>
      </c>
      <c r="AM156" s="157">
        <f t="shared" si="55"/>
        <v>2.497858232315052</v>
      </c>
      <c r="AN156" s="157">
        <f t="shared" si="55"/>
        <v>2.5282787909532072</v>
      </c>
      <c r="AO156" s="157">
        <f t="shared" si="55"/>
        <v>2.5582463211100404</v>
      </c>
      <c r="AP156" s="157">
        <f t="shared" si="55"/>
        <v>2.5877791943196606</v>
      </c>
      <c r="AQ156" s="157">
        <f t="shared" si="55"/>
        <v>2.6168945896134836</v>
      </c>
      <c r="AR156" s="157">
        <f t="shared" si="55"/>
        <v>2.639168667236119</v>
      </c>
      <c r="AS156" s="157">
        <f t="shared" si="55"/>
        <v>2.6612090314227363</v>
      </c>
      <c r="AT156" s="157">
        <f t="shared" si="55"/>
        <v>2.6830224116956369</v>
      </c>
      <c r="AU156" s="157">
        <f t="shared" si="55"/>
        <v>2.7046152251220046</v>
      </c>
      <c r="AV156" s="157">
        <f t="shared" si="55"/>
        <v>2.7267843969911993</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9.1289827620514838</v>
      </c>
      <c r="T157" s="157">
        <f t="shared" si="55"/>
        <v>9.2340716437616894</v>
      </c>
      <c r="U157" s="157">
        <f t="shared" si="55"/>
        <v>9.3365336120818068</v>
      </c>
      <c r="V157" s="157">
        <f t="shared" si="55"/>
        <v>9.4408833792325542</v>
      </c>
      <c r="W157" s="157">
        <f t="shared" si="55"/>
        <v>9.5430192652863344</v>
      </c>
      <c r="X157" s="157">
        <f t="shared" si="55"/>
        <v>9.635011582104708</v>
      </c>
      <c r="Y157" s="157">
        <f t="shared" si="55"/>
        <v>9.7251922145943173</v>
      </c>
      <c r="Z157" s="157">
        <f t="shared" si="55"/>
        <v>9.816671280083396</v>
      </c>
      <c r="AA157" s="157">
        <f t="shared" si="55"/>
        <v>9.9145131893945049</v>
      </c>
      <c r="AB157" s="157">
        <f t="shared" si="55"/>
        <v>10.020320691145178</v>
      </c>
      <c r="AC157" s="157">
        <f t="shared" si="55"/>
        <v>10.12632441723383</v>
      </c>
      <c r="AD157" s="157">
        <f t="shared" si="55"/>
        <v>10.246790495181889</v>
      </c>
      <c r="AE157" s="157">
        <f t="shared" si="55"/>
        <v>10.382734915786159</v>
      </c>
      <c r="AF157" s="157">
        <f t="shared" si="55"/>
        <v>10.525363542008577</v>
      </c>
      <c r="AG157" s="157">
        <f t="shared" ref="K157:AV159" si="57">AG98*AG$34/1000</f>
        <v>10.65805398613341</v>
      </c>
      <c r="AH157" s="157">
        <f t="shared" si="57"/>
        <v>10.795520176760977</v>
      </c>
      <c r="AI157" s="157">
        <f t="shared" si="57"/>
        <v>10.926695447115369</v>
      </c>
      <c r="AJ157" s="157">
        <f t="shared" si="57"/>
        <v>11.058729518221529</v>
      </c>
      <c r="AK157" s="157">
        <f t="shared" si="57"/>
        <v>11.200219947037208</v>
      </c>
      <c r="AL157" s="157">
        <f t="shared" si="57"/>
        <v>11.339764299961937</v>
      </c>
      <c r="AM157" s="157">
        <f t="shared" si="57"/>
        <v>11.481769719637093</v>
      </c>
      <c r="AN157" s="157">
        <f t="shared" si="57"/>
        <v>11.621602254769519</v>
      </c>
      <c r="AO157" s="157">
        <f t="shared" si="57"/>
        <v>11.759352378405694</v>
      </c>
      <c r="AP157" s="157">
        <f t="shared" si="57"/>
        <v>11.895104537981954</v>
      </c>
      <c r="AQ157" s="157">
        <f t="shared" si="57"/>
        <v>12.028937699422043</v>
      </c>
      <c r="AR157" s="157">
        <f t="shared" si="57"/>
        <v>12.131323746264817</v>
      </c>
      <c r="AS157" s="157">
        <f t="shared" si="57"/>
        <v>12.232635495207886</v>
      </c>
      <c r="AT157" s="157">
        <f t="shared" si="57"/>
        <v>12.332903879482117</v>
      </c>
      <c r="AU157" s="157">
        <f t="shared" si="57"/>
        <v>12.432158396072863</v>
      </c>
      <c r="AV157" s="157">
        <f t="shared" si="57"/>
        <v>12.534062228317671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3.1545157422249002</v>
      </c>
      <c r="T158" s="157">
        <f t="shared" si="57"/>
        <v>3.1908291563618723</v>
      </c>
      <c r="U158" s="157">
        <f t="shared" si="57"/>
        <v>3.2262348418002054</v>
      </c>
      <c r="V158" s="157">
        <f t="shared" si="57"/>
        <v>3.2622928552453492</v>
      </c>
      <c r="W158" s="157">
        <f t="shared" si="57"/>
        <v>3.2975858631083996</v>
      </c>
      <c r="X158" s="157">
        <f t="shared" si="57"/>
        <v>3.3293737653458324</v>
      </c>
      <c r="Y158" s="157">
        <f t="shared" si="57"/>
        <v>3.3605356409071292</v>
      </c>
      <c r="Z158" s="157">
        <f t="shared" si="57"/>
        <v>3.3921461893867355</v>
      </c>
      <c r="AA158" s="157">
        <f t="shared" si="57"/>
        <v>3.4259554155859835</v>
      </c>
      <c r="AB158" s="157">
        <f t="shared" si="57"/>
        <v>3.4625171485432906</v>
      </c>
      <c r="AC158" s="157">
        <f t="shared" si="57"/>
        <v>3.4991466867292091</v>
      </c>
      <c r="AD158" s="157">
        <f t="shared" si="57"/>
        <v>3.540773683865289</v>
      </c>
      <c r="AE158" s="157">
        <f t="shared" si="57"/>
        <v>3.5877492150982393</v>
      </c>
      <c r="AF158" s="157">
        <f t="shared" si="57"/>
        <v>3.637034470469827</v>
      </c>
      <c r="AG158" s="157">
        <f t="shared" si="57"/>
        <v>3.6828855916456251</v>
      </c>
      <c r="AH158" s="157">
        <f t="shared" si="57"/>
        <v>3.7303869698014651</v>
      </c>
      <c r="AI158" s="157">
        <f t="shared" si="57"/>
        <v>3.7757145233864766</v>
      </c>
      <c r="AJ158" s="157">
        <f t="shared" si="57"/>
        <v>3.8213388351713342</v>
      </c>
      <c r="AK158" s="157">
        <f t="shared" si="57"/>
        <v>3.8702307869590613</v>
      </c>
      <c r="AL158" s="157">
        <f t="shared" si="57"/>
        <v>3.9184502731289217</v>
      </c>
      <c r="AM158" s="157">
        <f t="shared" si="57"/>
        <v>3.9675201797683193</v>
      </c>
      <c r="AN158" s="157">
        <f t="shared" si="57"/>
        <v>4.0158392471658493</v>
      </c>
      <c r="AO158" s="157">
        <f t="shared" si="57"/>
        <v>4.063438738240591</v>
      </c>
      <c r="AP158" s="157">
        <f t="shared" si="57"/>
        <v>4.1103478337648447</v>
      </c>
      <c r="AQ158" s="157">
        <f t="shared" si="57"/>
        <v>4.1565938203767869</v>
      </c>
      <c r="AR158" s="157">
        <f t="shared" si="57"/>
        <v>4.1919732711839801</v>
      </c>
      <c r="AS158" s="157">
        <f t="shared" si="57"/>
        <v>4.2269814988522096</v>
      </c>
      <c r="AT158" s="157">
        <f t="shared" si="57"/>
        <v>4.2616291923449987</v>
      </c>
      <c r="AU158" s="157">
        <f t="shared" si="57"/>
        <v>4.2959265443319001</v>
      </c>
      <c r="AV158" s="157">
        <f t="shared" si="57"/>
        <v>4.3311393661093236</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3.4986590289947403</v>
      </c>
      <c r="T159" s="157">
        <f t="shared" si="57"/>
        <v>3.5389340710696087</v>
      </c>
      <c r="U159" s="157">
        <f t="shared" si="57"/>
        <v>3.5782023553829414</v>
      </c>
      <c r="V159" s="157">
        <f t="shared" si="57"/>
        <v>3.6181941337148156</v>
      </c>
      <c r="W159" s="157">
        <f t="shared" si="57"/>
        <v>3.6573374478430738</v>
      </c>
      <c r="X159" s="157">
        <f t="shared" si="57"/>
        <v>3.6925932653009239</v>
      </c>
      <c r="Y159" s="157">
        <f t="shared" si="57"/>
        <v>3.727154759426182</v>
      </c>
      <c r="Z159" s="157">
        <f t="shared" si="57"/>
        <v>3.7622138746397424</v>
      </c>
      <c r="AA159" s="157">
        <f t="shared" si="57"/>
        <v>3.7997115332888938</v>
      </c>
      <c r="AB159" s="157">
        <f t="shared" si="57"/>
        <v>3.8402619846353678</v>
      </c>
      <c r="AC159" s="157">
        <f t="shared" si="57"/>
        <v>3.8808876384517861</v>
      </c>
      <c r="AD159" s="157">
        <f t="shared" si="57"/>
        <v>3.9270559512075707</v>
      </c>
      <c r="AE159" s="157">
        <f t="shared" si="57"/>
        <v>3.9791562987474651</v>
      </c>
      <c r="AF159" s="157">
        <f t="shared" si="57"/>
        <v>4.0338183508000247</v>
      </c>
      <c r="AG159" s="157">
        <f t="shared" si="57"/>
        <v>4.0846716202714575</v>
      </c>
      <c r="AH159" s="157">
        <f t="shared" si="57"/>
        <v>4.1373551822363144</v>
      </c>
      <c r="AI159" s="157">
        <f t="shared" si="57"/>
        <v>4.187627765279629</v>
      </c>
      <c r="AJ159" s="157">
        <f t="shared" si="57"/>
        <v>4.2382294814895403</v>
      </c>
      <c r="AK159" s="157">
        <f t="shared" si="57"/>
        <v>4.2924553223302198</v>
      </c>
      <c r="AL159" s="157">
        <f t="shared" si="57"/>
        <v>4.3459353346197398</v>
      </c>
      <c r="AM159" s="157">
        <f t="shared" si="57"/>
        <v>4.4003585443751527</v>
      </c>
      <c r="AN159" s="157">
        <f t="shared" si="57"/>
        <v>4.4539490017503125</v>
      </c>
      <c r="AO159" s="157">
        <f t="shared" si="57"/>
        <v>4.5067413803062495</v>
      </c>
      <c r="AP159" s="157">
        <f t="shared" si="57"/>
        <v>4.5587680443044931</v>
      </c>
      <c r="AQ159" s="157">
        <f t="shared" si="57"/>
        <v>4.610059257231053</v>
      </c>
      <c r="AR159" s="157">
        <f t="shared" si="57"/>
        <v>4.649298444834586</v>
      </c>
      <c r="AS159" s="157">
        <f t="shared" si="57"/>
        <v>4.6881259105470141</v>
      </c>
      <c r="AT159" s="157">
        <f t="shared" si="57"/>
        <v>4.7265535094490554</v>
      </c>
      <c r="AU159" s="157">
        <f t="shared" si="57"/>
        <v>4.7645925461840397</v>
      </c>
      <c r="AV159" s="157">
        <f t="shared" si="57"/>
        <v>4.8036469262902788</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75.056804362174589</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7.1578925878938682</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5.1497601318721449</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15.889223507854599</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6.0213498509308208</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10.607526849375478</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6.6457277786788094</v>
      </c>
      <c r="T186" s="157">
        <f t="shared" si="70"/>
        <v>8.7479080726871956</v>
      </c>
      <c r="U186" s="157">
        <f t="shared" si="70"/>
        <v>10.821593875408137</v>
      </c>
      <c r="V186" s="157">
        <f>INDEX(V$49:V$52,MATCH($I$185,$B$49:$B$52,0),1)*INDEX(V$81:V$89,MATCH($B186,$B$81:$B$89,0))*INDEX(V$116:V$124,MATCH($B186,$B$116:$B$124,0))/1000</f>
        <v>12.915756892008622</v>
      </c>
      <c r="W186" s="157">
        <f t="shared" si="70"/>
        <v>14.985905635482725</v>
      </c>
      <c r="X186" s="157">
        <f t="shared" si="70"/>
        <v>16.946025686616853</v>
      </c>
      <c r="Y186" s="157">
        <f t="shared" si="70"/>
        <v>18.886494148354714</v>
      </c>
      <c r="Z186" s="157">
        <f t="shared" ref="Z186:AO194" si="71">INDEX(Z$49:Z$52,MATCH($I$185,$B$49:$B$52,0),1)*INDEX(Z$81:Z$89,MATCH($B186,$B$81:$B$89,0))*INDEX(Z$116:Z$124,MATCH($B186,$B$116:$B$124,0))/1000</f>
        <v>20.841046891641547</v>
      </c>
      <c r="AA186" s="157">
        <f t="shared" si="71"/>
        <v>22.864618278075952</v>
      </c>
      <c r="AB186" s="157">
        <f t="shared" si="71"/>
        <v>24.974593542622497</v>
      </c>
      <c r="AC186" s="157">
        <f t="shared" si="71"/>
        <v>24.974593542622497</v>
      </c>
      <c r="AD186" s="157">
        <f t="shared" si="71"/>
        <v>24.974593542622497</v>
      </c>
      <c r="AE186" s="157">
        <f t="shared" si="71"/>
        <v>24.974593542622497</v>
      </c>
      <c r="AF186" s="157">
        <f t="shared" si="71"/>
        <v>24.974593542622497</v>
      </c>
      <c r="AG186" s="157">
        <f t="shared" si="71"/>
        <v>24.974593542622497</v>
      </c>
      <c r="AH186" s="157">
        <f t="shared" si="71"/>
        <v>24.974593542622497</v>
      </c>
      <c r="AI186" s="157">
        <f t="shared" si="71"/>
        <v>24.974593542622497</v>
      </c>
      <c r="AJ186" s="157">
        <f t="shared" si="71"/>
        <v>24.974593542622497</v>
      </c>
      <c r="AK186" s="157">
        <f t="shared" si="71"/>
        <v>24.974593542622497</v>
      </c>
      <c r="AL186" s="157">
        <f t="shared" si="71"/>
        <v>24.974593542622497</v>
      </c>
      <c r="AM186" s="157">
        <f t="shared" si="71"/>
        <v>24.974593542622497</v>
      </c>
      <c r="AN186" s="157">
        <f t="shared" si="71"/>
        <v>24.974593542622497</v>
      </c>
      <c r="AO186" s="157">
        <f t="shared" si="71"/>
        <v>24.974593542622497</v>
      </c>
      <c r="AP186" s="157">
        <f t="shared" ref="AN186:AV194" si="72">INDEX(AP$49:AP$52,MATCH($I$185,$B$49:$B$52,0),1)*INDEX(AP$81:AP$89,MATCH($B186,$B$81:$B$89,0))*INDEX(AP$116:AP$124,MATCH($B186,$B$116:$B$124,0))/1000</f>
        <v>24.974593542622497</v>
      </c>
      <c r="AQ186" s="157">
        <f t="shared" si="72"/>
        <v>24.974593542622497</v>
      </c>
      <c r="AR186" s="157">
        <f t="shared" si="72"/>
        <v>24.974593542622497</v>
      </c>
      <c r="AS186" s="157">
        <f t="shared" si="72"/>
        <v>24.974593542622497</v>
      </c>
      <c r="AT186" s="157">
        <f t="shared" si="72"/>
        <v>24.974593542622497</v>
      </c>
      <c r="AU186" s="157">
        <f t="shared" si="72"/>
        <v>24.974593542622497</v>
      </c>
      <c r="AV186" s="157">
        <f t="shared" si="72"/>
        <v>24.974593542622497</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0.63377872282740533</v>
      </c>
      <c r="T187" s="157">
        <f t="shared" si="70"/>
        <v>0.83425595967180155</v>
      </c>
      <c r="U187" s="157">
        <f t="shared" si="70"/>
        <v>1.0320157812236674</v>
      </c>
      <c r="V187" s="157">
        <f t="shared" si="70"/>
        <v>1.2317284396794583</v>
      </c>
      <c r="W187" s="157">
        <f t="shared" si="70"/>
        <v>1.4291509448430095</v>
      </c>
      <c r="X187" s="157">
        <f t="shared" si="70"/>
        <v>1.6160804165228058</v>
      </c>
      <c r="Y187" s="157">
        <f t="shared" si="70"/>
        <v>1.8011357880823637</v>
      </c>
      <c r="Z187" s="157">
        <f t="shared" si="71"/>
        <v>1.9875343259992146</v>
      </c>
      <c r="AA187" s="157">
        <f t="shared" si="71"/>
        <v>2.1805149191795512</v>
      </c>
      <c r="AB187" s="157">
        <f t="shared" si="71"/>
        <v>2.3817355338204318</v>
      </c>
      <c r="AC187" s="157">
        <f t="shared" si="71"/>
        <v>2.3817355338204318</v>
      </c>
      <c r="AD187" s="157">
        <f t="shared" si="71"/>
        <v>2.3817355338204318</v>
      </c>
      <c r="AE187" s="157">
        <f t="shared" si="71"/>
        <v>2.3817355338204318</v>
      </c>
      <c r="AF187" s="157">
        <f t="shared" si="71"/>
        <v>2.3817355338204318</v>
      </c>
      <c r="AG187" s="157">
        <f t="shared" si="71"/>
        <v>2.3817355338204318</v>
      </c>
      <c r="AH187" s="157">
        <f t="shared" si="71"/>
        <v>2.3817355338204318</v>
      </c>
      <c r="AI187" s="157">
        <f t="shared" si="71"/>
        <v>2.3817355338204318</v>
      </c>
      <c r="AJ187" s="157">
        <f t="shared" si="71"/>
        <v>2.3817355338204318</v>
      </c>
      <c r="AK187" s="157">
        <f t="shared" si="71"/>
        <v>2.3817355338204318</v>
      </c>
      <c r="AL187" s="157">
        <f t="shared" si="71"/>
        <v>2.3817355338204318</v>
      </c>
      <c r="AM187" s="157">
        <f t="shared" si="71"/>
        <v>2.3817355338204318</v>
      </c>
      <c r="AN187" s="157">
        <f t="shared" si="72"/>
        <v>2.3817355338204318</v>
      </c>
      <c r="AO187" s="157">
        <f t="shared" si="72"/>
        <v>2.3817355338204318</v>
      </c>
      <c r="AP187" s="157">
        <f t="shared" si="72"/>
        <v>2.3817355338204318</v>
      </c>
      <c r="AQ187" s="157">
        <f t="shared" si="72"/>
        <v>2.3817355338204318</v>
      </c>
      <c r="AR187" s="157">
        <f t="shared" si="72"/>
        <v>2.3817355338204318</v>
      </c>
      <c r="AS187" s="157">
        <f t="shared" si="72"/>
        <v>2.3817355338204318</v>
      </c>
      <c r="AT187" s="157">
        <f t="shared" si="72"/>
        <v>2.3817355338204318</v>
      </c>
      <c r="AU187" s="157">
        <f t="shared" si="72"/>
        <v>2.3817355338204318</v>
      </c>
      <c r="AV187" s="157">
        <f t="shared" si="72"/>
        <v>2.3817355338204318</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0.45597336914017006</v>
      </c>
      <c r="T188" s="157">
        <f t="shared" si="70"/>
        <v>0.60020711796664361</v>
      </c>
      <c r="U188" s="157">
        <f t="shared" si="70"/>
        <v>0.74248581692845717</v>
      </c>
      <c r="V188" s="157">
        <f t="shared" si="70"/>
        <v>0.88616948830476205</v>
      </c>
      <c r="W188" s="157">
        <f t="shared" si="70"/>
        <v>1.0282055043166656</v>
      </c>
      <c r="X188" s="157">
        <f t="shared" si="70"/>
        <v>1.1626922864118108</v>
      </c>
      <c r="Y188" s="157">
        <f t="shared" si="70"/>
        <v>1.2958307434288927</v>
      </c>
      <c r="Z188" s="157">
        <f t="shared" si="71"/>
        <v>1.4299355441668846</v>
      </c>
      <c r="AA188" s="157">
        <f t="shared" si="71"/>
        <v>1.5687758177225335</v>
      </c>
      <c r="AB188" s="157">
        <f t="shared" si="71"/>
        <v>1.7135443911907919</v>
      </c>
      <c r="AC188" s="157">
        <f t="shared" si="71"/>
        <v>1.7135443911907919</v>
      </c>
      <c r="AD188" s="157">
        <f t="shared" si="71"/>
        <v>1.7135443911907919</v>
      </c>
      <c r="AE188" s="157">
        <f t="shared" si="71"/>
        <v>1.7135443911907919</v>
      </c>
      <c r="AF188" s="157">
        <f t="shared" si="71"/>
        <v>1.7135443911907919</v>
      </c>
      <c r="AG188" s="157">
        <f t="shared" si="71"/>
        <v>1.7135443911907919</v>
      </c>
      <c r="AH188" s="157">
        <f t="shared" si="71"/>
        <v>1.7135443911907919</v>
      </c>
      <c r="AI188" s="157">
        <f t="shared" si="71"/>
        <v>1.7135443911907919</v>
      </c>
      <c r="AJ188" s="157">
        <f t="shared" si="71"/>
        <v>1.7135443911907919</v>
      </c>
      <c r="AK188" s="157">
        <f t="shared" si="71"/>
        <v>1.7135443911907919</v>
      </c>
      <c r="AL188" s="157">
        <f t="shared" si="71"/>
        <v>1.7135443911907919</v>
      </c>
      <c r="AM188" s="157">
        <f t="shared" si="71"/>
        <v>1.7135443911907919</v>
      </c>
      <c r="AN188" s="157">
        <f t="shared" si="72"/>
        <v>1.7135443911907919</v>
      </c>
      <c r="AO188" s="157">
        <f t="shared" si="72"/>
        <v>1.7135443911907919</v>
      </c>
      <c r="AP188" s="157">
        <f t="shared" si="72"/>
        <v>1.7135443911907919</v>
      </c>
      <c r="AQ188" s="157">
        <f t="shared" si="72"/>
        <v>1.7135443911907919</v>
      </c>
      <c r="AR188" s="157">
        <f t="shared" si="72"/>
        <v>1.7135443911907919</v>
      </c>
      <c r="AS188" s="157">
        <f t="shared" si="72"/>
        <v>1.7135443911907919</v>
      </c>
      <c r="AT188" s="157">
        <f t="shared" si="72"/>
        <v>1.7135443911907919</v>
      </c>
      <c r="AU188" s="157">
        <f t="shared" si="72"/>
        <v>1.7135443911907919</v>
      </c>
      <c r="AV188" s="157">
        <f t="shared" si="72"/>
        <v>1.7135443911907919</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5.7833176807052684</v>
      </c>
      <c r="T189" s="157">
        <f t="shared" si="70"/>
        <v>7.6126999345757191</v>
      </c>
      <c r="U189" s="157">
        <f t="shared" si="70"/>
        <v>9.4172854015849783</v>
      </c>
      <c r="V189" s="157">
        <f t="shared" si="70"/>
        <v>11.239690772903456</v>
      </c>
      <c r="W189" s="157">
        <f t="shared" si="70"/>
        <v>13.041198181653156</v>
      </c>
      <c r="X189" s="157">
        <f t="shared" si="70"/>
        <v>14.746955222198466</v>
      </c>
      <c r="Y189" s="157">
        <f t="shared" si="70"/>
        <v>16.435610842373531</v>
      </c>
      <c r="Z189" s="157">
        <f t="shared" si="71"/>
        <v>18.136523039587992</v>
      </c>
      <c r="AA189" s="157">
        <f t="shared" si="71"/>
        <v>19.897497392898313</v>
      </c>
      <c r="AB189" s="157">
        <f t="shared" si="71"/>
        <v>21.733663071012913</v>
      </c>
      <c r="AC189" s="157">
        <f t="shared" si="71"/>
        <v>21.733663071012913</v>
      </c>
      <c r="AD189" s="157">
        <f t="shared" si="71"/>
        <v>21.733663071012913</v>
      </c>
      <c r="AE189" s="157">
        <f t="shared" si="71"/>
        <v>21.733663071012913</v>
      </c>
      <c r="AF189" s="157">
        <f t="shared" si="71"/>
        <v>21.733663071012913</v>
      </c>
      <c r="AG189" s="157">
        <f t="shared" si="71"/>
        <v>21.733663071012913</v>
      </c>
      <c r="AH189" s="157">
        <f t="shared" si="71"/>
        <v>21.733663071012913</v>
      </c>
      <c r="AI189" s="157">
        <f t="shared" si="71"/>
        <v>21.733663071012913</v>
      </c>
      <c r="AJ189" s="157">
        <f t="shared" si="71"/>
        <v>21.733663071012913</v>
      </c>
      <c r="AK189" s="157">
        <f t="shared" si="71"/>
        <v>21.733663071012913</v>
      </c>
      <c r="AL189" s="157">
        <f t="shared" si="71"/>
        <v>21.733663071012913</v>
      </c>
      <c r="AM189" s="157">
        <f t="shared" si="71"/>
        <v>21.733663071012913</v>
      </c>
      <c r="AN189" s="157">
        <f t="shared" si="72"/>
        <v>21.733663071012913</v>
      </c>
      <c r="AO189" s="157">
        <f t="shared" si="72"/>
        <v>21.733663071012913</v>
      </c>
      <c r="AP189" s="157">
        <f t="shared" si="72"/>
        <v>21.733663071012913</v>
      </c>
      <c r="AQ189" s="157">
        <f t="shared" si="72"/>
        <v>21.733663071012913</v>
      </c>
      <c r="AR189" s="157">
        <f t="shared" si="72"/>
        <v>21.733663071012913</v>
      </c>
      <c r="AS189" s="157">
        <f t="shared" si="72"/>
        <v>21.733663071012913</v>
      </c>
      <c r="AT189" s="157">
        <f t="shared" si="72"/>
        <v>21.733663071012913</v>
      </c>
      <c r="AU189" s="157">
        <f t="shared" si="72"/>
        <v>21.733663071012913</v>
      </c>
      <c r="AV189" s="157">
        <f t="shared" si="72"/>
        <v>21.733663071012913</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1.4068738330272059</v>
      </c>
      <c r="T190" s="157">
        <f t="shared" si="70"/>
        <v>1.8518969435786583</v>
      </c>
      <c r="U190" s="157">
        <f t="shared" si="70"/>
        <v>2.2908878849662844</v>
      </c>
      <c r="V190" s="157">
        <f t="shared" si="70"/>
        <v>2.7342137701463507</v>
      </c>
      <c r="W190" s="157">
        <f t="shared" si="70"/>
        <v>3.1724559303220516</v>
      </c>
      <c r="X190" s="157">
        <f t="shared" si="70"/>
        <v>3.5874054590071975</v>
      </c>
      <c r="Y190" s="157">
        <f t="shared" si="70"/>
        <v>3.9981948252812827</v>
      </c>
      <c r="Z190" s="157">
        <f t="shared" si="71"/>
        <v>4.4119657772940748</v>
      </c>
      <c r="AA190" s="157">
        <f t="shared" si="71"/>
        <v>4.8403476983788893</v>
      </c>
      <c r="AB190" s="157">
        <f t="shared" si="71"/>
        <v>5.2870209728318089</v>
      </c>
      <c r="AC190" s="157">
        <f t="shared" si="71"/>
        <v>5.2870209728318089</v>
      </c>
      <c r="AD190" s="157">
        <f t="shared" si="71"/>
        <v>5.2870209728318089</v>
      </c>
      <c r="AE190" s="157">
        <f t="shared" si="71"/>
        <v>5.2870209728318089</v>
      </c>
      <c r="AF190" s="157">
        <f t="shared" si="71"/>
        <v>5.2870209728318089</v>
      </c>
      <c r="AG190" s="157">
        <f t="shared" si="71"/>
        <v>5.2870209728318089</v>
      </c>
      <c r="AH190" s="157">
        <f t="shared" si="71"/>
        <v>5.2870209728318089</v>
      </c>
      <c r="AI190" s="157">
        <f t="shared" si="71"/>
        <v>5.2870209728318089</v>
      </c>
      <c r="AJ190" s="157">
        <f t="shared" si="71"/>
        <v>5.2870209728318089</v>
      </c>
      <c r="AK190" s="157">
        <f t="shared" si="71"/>
        <v>5.2870209728318089</v>
      </c>
      <c r="AL190" s="157">
        <f t="shared" si="71"/>
        <v>5.2870209728318089</v>
      </c>
      <c r="AM190" s="157">
        <f t="shared" si="71"/>
        <v>5.2870209728318089</v>
      </c>
      <c r="AN190" s="157">
        <f t="shared" si="72"/>
        <v>5.2870209728318089</v>
      </c>
      <c r="AO190" s="157">
        <f t="shared" si="72"/>
        <v>5.2870209728318089</v>
      </c>
      <c r="AP190" s="157">
        <f t="shared" si="72"/>
        <v>5.2870209728318089</v>
      </c>
      <c r="AQ190" s="157">
        <f t="shared" si="72"/>
        <v>5.2870209728318089</v>
      </c>
      <c r="AR190" s="157">
        <f t="shared" si="72"/>
        <v>5.2870209728318089</v>
      </c>
      <c r="AS190" s="157">
        <f t="shared" si="72"/>
        <v>5.2870209728318089</v>
      </c>
      <c r="AT190" s="157">
        <f t="shared" si="72"/>
        <v>5.2870209728318089</v>
      </c>
      <c r="AU190" s="157">
        <f t="shared" si="72"/>
        <v>5.2870209728318089</v>
      </c>
      <c r="AV190" s="157">
        <f t="shared" si="72"/>
        <v>5.2870209728318089</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0.53314622584226279</v>
      </c>
      <c r="T191" s="157">
        <f t="shared" si="70"/>
        <v>0.70179133546987416</v>
      </c>
      <c r="U191" s="157">
        <f t="shared" si="70"/>
        <v>0.86815050577027786</v>
      </c>
      <c r="V191" s="157">
        <f t="shared" si="70"/>
        <v>1.0361524381065674</v>
      </c>
      <c r="W191" s="157">
        <f t="shared" si="70"/>
        <v>1.2022278517063008</v>
      </c>
      <c r="X191" s="157">
        <f t="shared" si="70"/>
        <v>1.3594763340790856</v>
      </c>
      <c r="Y191" s="157">
        <f t="shared" si="70"/>
        <v>1.5151482892350876</v>
      </c>
      <c r="Z191" s="157">
        <f t="shared" si="71"/>
        <v>1.6719501404388368</v>
      </c>
      <c r="AA191" s="157">
        <f t="shared" si="71"/>
        <v>1.8342889366292483</v>
      </c>
      <c r="AB191" s="157">
        <f t="shared" si="71"/>
        <v>2.0035593892232542</v>
      </c>
      <c r="AC191" s="157">
        <f t="shared" si="71"/>
        <v>2.0035593892232542</v>
      </c>
      <c r="AD191" s="157">
        <f t="shared" si="71"/>
        <v>2.0035593892232542</v>
      </c>
      <c r="AE191" s="157">
        <f t="shared" si="71"/>
        <v>2.0035593892232542</v>
      </c>
      <c r="AF191" s="157">
        <f t="shared" si="71"/>
        <v>2.0035593892232542</v>
      </c>
      <c r="AG191" s="157">
        <f t="shared" si="71"/>
        <v>2.0035593892232542</v>
      </c>
      <c r="AH191" s="157">
        <f t="shared" si="71"/>
        <v>2.0035593892232542</v>
      </c>
      <c r="AI191" s="157">
        <f t="shared" si="71"/>
        <v>2.0035593892232542</v>
      </c>
      <c r="AJ191" s="157">
        <f t="shared" si="71"/>
        <v>2.0035593892232542</v>
      </c>
      <c r="AK191" s="157">
        <f t="shared" si="71"/>
        <v>2.0035593892232542</v>
      </c>
      <c r="AL191" s="157">
        <f t="shared" si="71"/>
        <v>2.0035593892232542</v>
      </c>
      <c r="AM191" s="157">
        <f t="shared" si="71"/>
        <v>2.0035593892232542</v>
      </c>
      <c r="AN191" s="157">
        <f t="shared" si="72"/>
        <v>2.0035593892232542</v>
      </c>
      <c r="AO191" s="157">
        <f t="shared" si="72"/>
        <v>2.0035593892232542</v>
      </c>
      <c r="AP191" s="157">
        <f t="shared" si="72"/>
        <v>2.0035593892232542</v>
      </c>
      <c r="AQ191" s="157">
        <f t="shared" si="72"/>
        <v>2.0035593892232542</v>
      </c>
      <c r="AR191" s="157">
        <f t="shared" si="72"/>
        <v>2.0035593892232542</v>
      </c>
      <c r="AS191" s="157">
        <f t="shared" si="72"/>
        <v>2.0035593892232542</v>
      </c>
      <c r="AT191" s="157">
        <f t="shared" si="72"/>
        <v>2.0035593892232542</v>
      </c>
      <c r="AU191" s="157">
        <f t="shared" si="72"/>
        <v>2.0035593892232542</v>
      </c>
      <c r="AV191" s="157">
        <f t="shared" si="72"/>
        <v>2.0035593892232542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0.93921845520913561</v>
      </c>
      <c r="T194" s="157">
        <f t="shared" si="70"/>
        <v>1.236312557474962</v>
      </c>
      <c r="U194" s="157">
        <f t="shared" si="70"/>
        <v>1.5293796286946433</v>
      </c>
      <c r="V194" s="157">
        <f t="shared" si="70"/>
        <v>1.8253406759884934</v>
      </c>
      <c r="W194" s="157">
        <f t="shared" si="70"/>
        <v>2.1179078664678803</v>
      </c>
      <c r="X194" s="157">
        <f t="shared" si="70"/>
        <v>2.3949250702656322</v>
      </c>
      <c r="Y194" s="157">
        <f t="shared" si="70"/>
        <v>2.6691649807330164</v>
      </c>
      <c r="Z194" s="157">
        <f t="shared" si="71"/>
        <v>2.9453953755536109</v>
      </c>
      <c r="AA194" s="157">
        <f t="shared" si="71"/>
        <v>3.2313799441165694</v>
      </c>
      <c r="AB194" s="157">
        <f t="shared" si="71"/>
        <v>3.5295756834688166</v>
      </c>
      <c r="AC194" s="157">
        <f t="shared" si="71"/>
        <v>3.5295756834688166</v>
      </c>
      <c r="AD194" s="157">
        <f t="shared" si="71"/>
        <v>3.5295756834688166</v>
      </c>
      <c r="AE194" s="157">
        <f t="shared" si="71"/>
        <v>3.5295756834688166</v>
      </c>
      <c r="AF194" s="157">
        <f t="shared" si="71"/>
        <v>3.5295756834688166</v>
      </c>
      <c r="AG194" s="157">
        <f t="shared" si="71"/>
        <v>3.5295756834688166</v>
      </c>
      <c r="AH194" s="157">
        <f t="shared" si="71"/>
        <v>3.5295756834688166</v>
      </c>
      <c r="AI194" s="157">
        <f t="shared" si="71"/>
        <v>3.5295756834688166</v>
      </c>
      <c r="AJ194" s="157">
        <f t="shared" si="71"/>
        <v>3.5295756834688166</v>
      </c>
      <c r="AK194" s="157">
        <f t="shared" si="71"/>
        <v>3.5295756834688166</v>
      </c>
      <c r="AL194" s="157">
        <f t="shared" si="71"/>
        <v>3.5295756834688166</v>
      </c>
      <c r="AM194" s="157">
        <f t="shared" si="71"/>
        <v>3.5295756834688166</v>
      </c>
      <c r="AN194" s="157">
        <f t="shared" si="72"/>
        <v>3.5295756834688166</v>
      </c>
      <c r="AO194" s="157">
        <f t="shared" si="72"/>
        <v>3.5295756834688166</v>
      </c>
      <c r="AP194" s="157">
        <f t="shared" si="72"/>
        <v>3.5295756834688166</v>
      </c>
      <c r="AQ194" s="157">
        <f t="shared" si="72"/>
        <v>3.5295756834688166</v>
      </c>
      <c r="AR194" s="157">
        <f t="shared" si="72"/>
        <v>3.5295756834688166</v>
      </c>
      <c r="AS194" s="157">
        <f t="shared" si="72"/>
        <v>3.5295756834688166</v>
      </c>
      <c r="AT194" s="157">
        <f t="shared" si="72"/>
        <v>3.5295756834688166</v>
      </c>
      <c r="AU194" s="157">
        <f t="shared" si="72"/>
        <v>3.5295756834688166</v>
      </c>
      <c r="AV194" s="157">
        <f t="shared" si="72"/>
        <v>3.5295756834688166</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2.0909826995925331</v>
      </c>
      <c r="AD197" s="157">
        <f t="shared" si="75"/>
        <v>4.3372717701535022</v>
      </c>
      <c r="AE197" s="157">
        <f t="shared" si="75"/>
        <v>6.7497775978443881</v>
      </c>
      <c r="AF197" s="157">
        <f t="shared" si="75"/>
        <v>9.2340628793512067</v>
      </c>
      <c r="AG197" s="157">
        <f t="shared" si="75"/>
        <v>11.611625339383027</v>
      </c>
      <c r="AH197" s="157">
        <f t="shared" si="75"/>
        <v>14.040472947585451</v>
      </c>
      <c r="AI197" s="157">
        <f t="shared" si="75"/>
        <v>16.401764462064197</v>
      </c>
      <c r="AJ197" s="157">
        <f t="shared" si="75"/>
        <v>18.772278351260319</v>
      </c>
      <c r="AK197" s="157">
        <f t="shared" si="75"/>
        <v>21.244340910598229</v>
      </c>
      <c r="AL197" s="157">
        <f t="shared" si="75"/>
        <v>23.695505210289891</v>
      </c>
      <c r="AM197" s="157">
        <f t="shared" si="75"/>
        <v>23.695505210289891</v>
      </c>
      <c r="AN197" s="157">
        <f t="shared" si="75"/>
        <v>23.695505210289891</v>
      </c>
      <c r="AO197" s="157">
        <f t="shared" si="75"/>
        <v>23.695505210289891</v>
      </c>
      <c r="AP197" s="157">
        <f t="shared" ref="AN197:AV205" si="76">INDEX(AP$49:AP$52,MATCH($I$196,$B$49:$B$52,0),1)*INDEX(AP$81:AP$89,MATCH($B197,$B$81:$B$89,0))*INDEX(AP$127:AP$135,MATCH($B197,$B$127:$B$135,0))/1000</f>
        <v>23.695505210289891</v>
      </c>
      <c r="AQ197" s="157">
        <f t="shared" si="76"/>
        <v>23.695505210289891</v>
      </c>
      <c r="AR197" s="157">
        <f t="shared" si="76"/>
        <v>23.695505210289891</v>
      </c>
      <c r="AS197" s="157">
        <f t="shared" si="76"/>
        <v>23.695505210289891</v>
      </c>
      <c r="AT197" s="157">
        <f t="shared" si="76"/>
        <v>23.695505210289891</v>
      </c>
      <c r="AU197" s="157">
        <f t="shared" si="76"/>
        <v>23.695505210289891</v>
      </c>
      <c r="AV197" s="157">
        <f t="shared" si="76"/>
        <v>23.695505210289891</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0.19940936326847467</v>
      </c>
      <c r="AD198" s="157">
        <f t="shared" si="75"/>
        <v>0.41362972643302121</v>
      </c>
      <c r="AE198" s="157">
        <f t="shared" si="75"/>
        <v>0.64370157307004527</v>
      </c>
      <c r="AF198" s="157">
        <f t="shared" si="75"/>
        <v>0.88061876337441924</v>
      </c>
      <c r="AG198" s="157">
        <f t="shared" si="75"/>
        <v>1.1073581889939437</v>
      </c>
      <c r="AH198" s="157">
        <f t="shared" si="75"/>
        <v>1.3389884913977774</v>
      </c>
      <c r="AI198" s="157">
        <f t="shared" si="75"/>
        <v>1.5641762165210964</v>
      </c>
      <c r="AJ198" s="157">
        <f t="shared" si="75"/>
        <v>1.7902434457505823</v>
      </c>
      <c r="AK198" s="157">
        <f t="shared" si="75"/>
        <v>2.0259949997990541</v>
      </c>
      <c r="AL198" s="157">
        <f t="shared" si="75"/>
        <v>2.2597535633506221</v>
      </c>
      <c r="AM198" s="157">
        <f t="shared" si="75"/>
        <v>2.2597535633506221</v>
      </c>
      <c r="AN198" s="157">
        <f t="shared" si="76"/>
        <v>2.2597535633506221</v>
      </c>
      <c r="AO198" s="157">
        <f t="shared" si="76"/>
        <v>2.2597535633506221</v>
      </c>
      <c r="AP198" s="157">
        <f t="shared" si="76"/>
        <v>2.2597535633506221</v>
      </c>
      <c r="AQ198" s="157">
        <f t="shared" si="76"/>
        <v>2.2597535633506221</v>
      </c>
      <c r="AR198" s="157">
        <f t="shared" si="76"/>
        <v>2.2597535633506221</v>
      </c>
      <c r="AS198" s="157">
        <f t="shared" si="76"/>
        <v>2.2597535633506221</v>
      </c>
      <c r="AT198" s="157">
        <f t="shared" si="76"/>
        <v>2.2597535633506221</v>
      </c>
      <c r="AU198" s="157">
        <f t="shared" si="76"/>
        <v>2.2597535633506221</v>
      </c>
      <c r="AV198" s="157">
        <f t="shared" si="76"/>
        <v>2.2597535633506221</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0.14346546504746552</v>
      </c>
      <c r="AD199" s="157">
        <f t="shared" si="75"/>
        <v>0.2975867335791792</v>
      </c>
      <c r="AE199" s="157">
        <f t="shared" si="75"/>
        <v>0.46311238358424134</v>
      </c>
      <c r="AF199" s="157">
        <f t="shared" si="75"/>
        <v>0.63356292977546635</v>
      </c>
      <c r="AG199" s="157">
        <f t="shared" si="75"/>
        <v>0.79669106281756696</v>
      </c>
      <c r="AH199" s="157">
        <f t="shared" si="75"/>
        <v>0.96333794693960606</v>
      </c>
      <c r="AI199" s="157">
        <f t="shared" si="75"/>
        <v>1.1253497059576705</v>
      </c>
      <c r="AJ199" s="157">
        <f t="shared" si="75"/>
        <v>1.287994225963154</v>
      </c>
      <c r="AK199" s="157">
        <f t="shared" si="75"/>
        <v>1.4576061528198192</v>
      </c>
      <c r="AL199" s="157">
        <f t="shared" si="75"/>
        <v>1.625784218679253</v>
      </c>
      <c r="AM199" s="157">
        <f t="shared" si="75"/>
        <v>1.625784218679253</v>
      </c>
      <c r="AN199" s="157">
        <f t="shared" si="76"/>
        <v>1.625784218679253</v>
      </c>
      <c r="AO199" s="157">
        <f t="shared" si="76"/>
        <v>1.625784218679253</v>
      </c>
      <c r="AP199" s="157">
        <f t="shared" si="76"/>
        <v>1.625784218679253</v>
      </c>
      <c r="AQ199" s="157">
        <f t="shared" si="76"/>
        <v>1.625784218679253</v>
      </c>
      <c r="AR199" s="157">
        <f t="shared" si="76"/>
        <v>1.625784218679253</v>
      </c>
      <c r="AS199" s="157">
        <f t="shared" si="76"/>
        <v>1.625784218679253</v>
      </c>
      <c r="AT199" s="157">
        <f t="shared" si="76"/>
        <v>1.625784218679253</v>
      </c>
      <c r="AU199" s="157">
        <f t="shared" si="76"/>
        <v>1.625784218679253</v>
      </c>
      <c r="AV199" s="157">
        <f t="shared" si="76"/>
        <v>1.625784218679253</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1.8196377611793209</v>
      </c>
      <c r="AD200" s="157">
        <f t="shared" si="75"/>
        <v>3.7744279256860147</v>
      </c>
      <c r="AE200" s="157">
        <f t="shared" si="75"/>
        <v>5.8738650487128865</v>
      </c>
      <c r="AF200" s="157">
        <f t="shared" si="75"/>
        <v>8.0357668705943901</v>
      </c>
      <c r="AG200" s="157">
        <f t="shared" si="75"/>
        <v>10.104795195256935</v>
      </c>
      <c r="AH200" s="157">
        <f t="shared" si="75"/>
        <v>12.218453440682138</v>
      </c>
      <c r="AI200" s="157">
        <f t="shared" si="75"/>
        <v>14.27332228571616</v>
      </c>
      <c r="AJ200" s="157">
        <f t="shared" si="75"/>
        <v>16.336216726221039</v>
      </c>
      <c r="AK200" s="157">
        <f t="shared" si="75"/>
        <v>18.48748195756199</v>
      </c>
      <c r="AL200" s="157">
        <f t="shared" si="75"/>
        <v>20.62056087755629</v>
      </c>
      <c r="AM200" s="157">
        <f t="shared" si="75"/>
        <v>20.62056087755629</v>
      </c>
      <c r="AN200" s="157">
        <f t="shared" si="76"/>
        <v>20.62056087755629</v>
      </c>
      <c r="AO200" s="157">
        <f t="shared" si="76"/>
        <v>20.62056087755629</v>
      </c>
      <c r="AP200" s="157">
        <f t="shared" si="76"/>
        <v>20.62056087755629</v>
      </c>
      <c r="AQ200" s="157">
        <f t="shared" si="76"/>
        <v>20.62056087755629</v>
      </c>
      <c r="AR200" s="157">
        <f t="shared" si="76"/>
        <v>20.62056087755629</v>
      </c>
      <c r="AS200" s="157">
        <f t="shared" si="76"/>
        <v>20.62056087755629</v>
      </c>
      <c r="AT200" s="157">
        <f t="shared" si="76"/>
        <v>20.62056087755629</v>
      </c>
      <c r="AU200" s="157">
        <f t="shared" si="76"/>
        <v>20.62056087755629</v>
      </c>
      <c r="AV200" s="157">
        <f t="shared" si="76"/>
        <v>20.62056087755629</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0.44265262486483464</v>
      </c>
      <c r="AD201" s="157">
        <f t="shared" si="75"/>
        <v>0.91818298362044048</v>
      </c>
      <c r="AE201" s="157">
        <f t="shared" si="75"/>
        <v>1.4289007611215079</v>
      </c>
      <c r="AF201" s="157">
        <f t="shared" si="75"/>
        <v>1.9548139602055363</v>
      </c>
      <c r="AG201" s="157">
        <f t="shared" si="75"/>
        <v>2.4581343673606342</v>
      </c>
      <c r="AH201" s="157">
        <f t="shared" si="75"/>
        <v>2.972311634048201</v>
      </c>
      <c r="AI201" s="157">
        <f t="shared" si="75"/>
        <v>3.4721875474925166</v>
      </c>
      <c r="AJ201" s="157">
        <f t="shared" si="75"/>
        <v>3.9740158005601716</v>
      </c>
      <c r="AK201" s="157">
        <f t="shared" si="75"/>
        <v>4.4973414985366515</v>
      </c>
      <c r="AL201" s="157">
        <f t="shared" si="75"/>
        <v>5.0162431190258712</v>
      </c>
      <c r="AM201" s="157">
        <f t="shared" si="75"/>
        <v>5.0162431190258712</v>
      </c>
      <c r="AN201" s="157">
        <f t="shared" si="76"/>
        <v>5.0162431190258712</v>
      </c>
      <c r="AO201" s="157">
        <f t="shared" si="76"/>
        <v>5.0162431190258712</v>
      </c>
      <c r="AP201" s="157">
        <f t="shared" si="76"/>
        <v>5.0162431190258712</v>
      </c>
      <c r="AQ201" s="157">
        <f t="shared" si="76"/>
        <v>5.0162431190258712</v>
      </c>
      <c r="AR201" s="157">
        <f t="shared" si="76"/>
        <v>5.0162431190258712</v>
      </c>
      <c r="AS201" s="157">
        <f t="shared" si="76"/>
        <v>5.0162431190258712</v>
      </c>
      <c r="AT201" s="157">
        <f t="shared" si="76"/>
        <v>5.0162431190258712</v>
      </c>
      <c r="AU201" s="157">
        <f t="shared" si="76"/>
        <v>5.0162431190258712</v>
      </c>
      <c r="AV201" s="157">
        <f t="shared" si="76"/>
        <v>5.0162431190258712</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0.16774679489066441</v>
      </c>
      <c r="AD202" s="157">
        <f t="shared" si="75"/>
        <v>0.34795287314179485</v>
      </c>
      <c r="AE202" s="157">
        <f t="shared" si="75"/>
        <v>0.54149350852297562</v>
      </c>
      <c r="AF202" s="157">
        <f t="shared" si="75"/>
        <v>0.7407925719002233</v>
      </c>
      <c r="AG202" s="157">
        <f t="shared" si="75"/>
        <v>0.93152991391669249</v>
      </c>
      <c r="AH202" s="157">
        <f t="shared" si="75"/>
        <v>1.1263815507251695</v>
      </c>
      <c r="AI202" s="157">
        <f t="shared" si="75"/>
        <v>1.3158135739712344</v>
      </c>
      <c r="AJ202" s="157">
        <f t="shared" si="75"/>
        <v>1.505985452119218</v>
      </c>
      <c r="AK202" s="157">
        <f t="shared" si="75"/>
        <v>1.7043039610092992</v>
      </c>
      <c r="AL202" s="157">
        <f t="shared" si="75"/>
        <v>1.9009459299284208</v>
      </c>
      <c r="AM202" s="157">
        <f t="shared" si="75"/>
        <v>1.9009459299284208</v>
      </c>
      <c r="AN202" s="157">
        <f t="shared" si="76"/>
        <v>1.9009459299284208</v>
      </c>
      <c r="AO202" s="157">
        <f t="shared" si="76"/>
        <v>1.9009459299284208</v>
      </c>
      <c r="AP202" s="157">
        <f t="shared" si="76"/>
        <v>1.9009459299284208</v>
      </c>
      <c r="AQ202" s="157">
        <f t="shared" si="76"/>
        <v>1.9009459299284208</v>
      </c>
      <c r="AR202" s="157">
        <f t="shared" si="76"/>
        <v>1.9009459299284208</v>
      </c>
      <c r="AS202" s="157">
        <f t="shared" si="76"/>
        <v>1.9009459299284208</v>
      </c>
      <c r="AT202" s="157">
        <f t="shared" si="76"/>
        <v>1.9009459299284208</v>
      </c>
      <c r="AU202" s="157">
        <f t="shared" si="76"/>
        <v>1.9009459299284208</v>
      </c>
      <c r="AV202" s="157">
        <f t="shared" si="76"/>
        <v>1.9009459299284208</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0.2955115837397051</v>
      </c>
      <c r="AD205" s="157">
        <f t="shared" si="75"/>
        <v>0.61297209687930043</v>
      </c>
      <c r="AE205" s="157">
        <f t="shared" si="75"/>
        <v>0.95392346776397008</v>
      </c>
      <c r="AF205" s="157">
        <f t="shared" si="75"/>
        <v>1.3050191885187992</v>
      </c>
      <c r="AG205" s="157">
        <f t="shared" si="75"/>
        <v>1.6410321302523614</v>
      </c>
      <c r="AH205" s="157">
        <f t="shared" si="75"/>
        <v>1.9842930302598847</v>
      </c>
      <c r="AI205" s="157">
        <f t="shared" si="75"/>
        <v>2.3180064537380982</v>
      </c>
      <c r="AJ205" s="157">
        <f t="shared" si="75"/>
        <v>2.6530232445560338</v>
      </c>
      <c r="AK205" s="157">
        <f t="shared" si="75"/>
        <v>3.0023915689118166</v>
      </c>
      <c r="AL205" s="157">
        <f t="shared" si="75"/>
        <v>3.3488064122050014</v>
      </c>
      <c r="AM205" s="157">
        <f t="shared" si="75"/>
        <v>3.3488064122050014</v>
      </c>
      <c r="AN205" s="157">
        <f t="shared" si="76"/>
        <v>3.3488064122050014</v>
      </c>
      <c r="AO205" s="157">
        <f t="shared" si="76"/>
        <v>3.3488064122050014</v>
      </c>
      <c r="AP205" s="157">
        <f t="shared" si="76"/>
        <v>3.3488064122050014</v>
      </c>
      <c r="AQ205" s="157">
        <f t="shared" si="76"/>
        <v>3.3488064122050014</v>
      </c>
      <c r="AR205" s="157">
        <f t="shared" si="76"/>
        <v>3.3488064122050014</v>
      </c>
      <c r="AS205" s="157">
        <f t="shared" si="76"/>
        <v>3.3488064122050014</v>
      </c>
      <c r="AT205" s="157">
        <f t="shared" si="76"/>
        <v>3.3488064122050014</v>
      </c>
      <c r="AU205" s="157">
        <f t="shared" si="76"/>
        <v>3.3488064122050014</v>
      </c>
      <c r="AV205" s="157">
        <f t="shared" si="76"/>
        <v>3.3488064122050014</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2.4280410168541344</v>
      </c>
      <c r="AN208" s="157">
        <f t="shared" si="79"/>
        <v>4.8332148292713484</v>
      </c>
      <c r="AO208" s="157">
        <f t="shared" si="79"/>
        <v>7.2164735659125174</v>
      </c>
      <c r="AP208" s="157">
        <f t="shared" ref="AN208:AV216" si="80">INDEX(AP$49:AP$52,MATCH($I$207,$B$49:$B$52,0),1)*INDEX(AP$81:AP$89,MATCH($B208,$B$81:$B$89,0))*INDEX(AP$138:AP$146,MATCH($B208,$B$138:$B$146,0))/1000</f>
        <v>9.5787059425620225</v>
      </c>
      <c r="AQ208" s="157">
        <f t="shared" si="80"/>
        <v>11.920742988152382</v>
      </c>
      <c r="AR208" s="157">
        <f t="shared" si="80"/>
        <v>13.93183396444801</v>
      </c>
      <c r="AS208" s="157">
        <f t="shared" si="80"/>
        <v>15.931619144593117</v>
      </c>
      <c r="AT208" s="157">
        <f t="shared" si="80"/>
        <v>17.920424066599626</v>
      </c>
      <c r="AU208" s="157">
        <f t="shared" si="80"/>
        <v>19.898559153585314</v>
      </c>
      <c r="AV208" s="157">
        <f t="shared" si="80"/>
        <v>21.904575355047168</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0.2315533807405355</v>
      </c>
      <c r="AN209" s="157">
        <f t="shared" si="80"/>
        <v>0.46092599992939248</v>
      </c>
      <c r="AO209" s="157">
        <f t="shared" si="80"/>
        <v>0.68820865859043967</v>
      </c>
      <c r="AP209" s="157">
        <f t="shared" si="80"/>
        <v>0.91348611029372095</v>
      </c>
      <c r="AQ209" s="157">
        <f t="shared" si="80"/>
        <v>1.1368376072254562</v>
      </c>
      <c r="AR209" s="157">
        <f t="shared" si="80"/>
        <v>1.3286279893918103</v>
      </c>
      <c r="AS209" s="157">
        <f t="shared" si="80"/>
        <v>1.519340179179022</v>
      </c>
      <c r="AT209" s="157">
        <f t="shared" si="80"/>
        <v>1.7090052219552285</v>
      </c>
      <c r="AU209" s="157">
        <f t="shared" si="80"/>
        <v>1.8976527216364609</v>
      </c>
      <c r="AV209" s="157">
        <f t="shared" si="80"/>
        <v>2.0889591411098039</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0.1665915426776032</v>
      </c>
      <c r="AN210" s="157">
        <f t="shared" si="80"/>
        <v>0.33161413209723944</v>
      </c>
      <c r="AO210" s="157">
        <f t="shared" si="80"/>
        <v>0.49513309523705351</v>
      </c>
      <c r="AP210" s="157">
        <f t="shared" si="80"/>
        <v>0.65720940822244645</v>
      </c>
      <c r="AQ210" s="157">
        <f t="shared" si="80"/>
        <v>0.8179000891972289</v>
      </c>
      <c r="AR210" s="157">
        <f t="shared" si="80"/>
        <v>0.95588406305948892</v>
      </c>
      <c r="AS210" s="157">
        <f t="shared" si="80"/>
        <v>1.093092329259135</v>
      </c>
      <c r="AT210" s="157">
        <f t="shared" si="80"/>
        <v>1.2295472234483376</v>
      </c>
      <c r="AU210" s="157">
        <f t="shared" si="80"/>
        <v>1.3652700442236665</v>
      </c>
      <c r="AV210" s="157">
        <f t="shared" si="80"/>
        <v>1.5029058301589384</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2.1129563247084624</v>
      </c>
      <c r="AN211" s="157">
        <f t="shared" si="80"/>
        <v>4.206012901468684</v>
      </c>
      <c r="AO211" s="157">
        <f t="shared" si="80"/>
        <v>6.2799983020642367</v>
      </c>
      <c r="AP211" s="157">
        <f t="shared" si="80"/>
        <v>8.335685914433979</v>
      </c>
      <c r="AQ211" s="157">
        <f t="shared" si="80"/>
        <v>10.373798925635619</v>
      </c>
      <c r="AR211" s="157">
        <f t="shared" si="80"/>
        <v>12.123912440370882</v>
      </c>
      <c r="AS211" s="157">
        <f t="shared" si="80"/>
        <v>13.864187301921833</v>
      </c>
      <c r="AT211" s="157">
        <f t="shared" si="80"/>
        <v>15.594906803526289</v>
      </c>
      <c r="AU211" s="157">
        <f t="shared" si="80"/>
        <v>17.316341084974113</v>
      </c>
      <c r="AV211" s="157">
        <f t="shared" si="80"/>
        <v>19.062038373827246</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0.51400651454428825</v>
      </c>
      <c r="AN212" s="157">
        <f t="shared" si="80"/>
        <v>1.0231721339107753</v>
      </c>
      <c r="AO212" s="157">
        <f t="shared" si="80"/>
        <v>1.527698419906274</v>
      </c>
      <c r="AP212" s="157">
        <f t="shared" si="80"/>
        <v>2.0277735100867735</v>
      </c>
      <c r="AQ212" s="157">
        <f t="shared" si="80"/>
        <v>2.5235733299338139</v>
      </c>
      <c r="AR212" s="157">
        <f t="shared" si="80"/>
        <v>2.9493131984046137</v>
      </c>
      <c r="AS212" s="157">
        <f t="shared" si="80"/>
        <v>3.3726596753168936</v>
      </c>
      <c r="AT212" s="157">
        <f t="shared" si="80"/>
        <v>3.7936816757580423</v>
      </c>
      <c r="AU212" s="157">
        <f t="shared" si="80"/>
        <v>4.2124449150531715</v>
      </c>
      <c r="AV212" s="157">
        <f t="shared" si="80"/>
        <v>4.637110474108975</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0.19478692890176466</v>
      </c>
      <c r="AN213" s="157">
        <f t="shared" si="80"/>
        <v>0.38773936139514181</v>
      </c>
      <c r="AO213" s="157">
        <f t="shared" si="80"/>
        <v>0.57893368095820441</v>
      </c>
      <c r="AP213" s="157">
        <f t="shared" si="80"/>
        <v>0.7684411838405234</v>
      </c>
      <c r="AQ213" s="157">
        <f t="shared" si="80"/>
        <v>0.95632853842721688</v>
      </c>
      <c r="AR213" s="157">
        <f t="shared" si="80"/>
        <v>1.1176661073955632</v>
      </c>
      <c r="AS213" s="157">
        <f t="shared" si="80"/>
        <v>1.2780966812614116</v>
      </c>
      <c r="AT213" s="157">
        <f t="shared" si="80"/>
        <v>1.4376463759549067</v>
      </c>
      <c r="AU213" s="157">
        <f t="shared" si="80"/>
        <v>1.5963400948303799</v>
      </c>
      <c r="AV213" s="157">
        <f t="shared" si="80"/>
        <v>1.7572705455507736</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0.34314690715296214</v>
      </c>
      <c r="AN216" s="157">
        <f t="shared" si="80"/>
        <v>0.68306206886863752</v>
      </c>
      <c r="AO216" s="157">
        <f t="shared" si="80"/>
        <v>1.0198800463026749</v>
      </c>
      <c r="AP216" s="157">
        <f t="shared" si="80"/>
        <v>1.3537264386812129</v>
      </c>
      <c r="AQ216" s="157">
        <f t="shared" si="80"/>
        <v>1.6847186925407667</v>
      </c>
      <c r="AR216" s="157">
        <f t="shared" si="80"/>
        <v>1.9689394465267089</v>
      </c>
      <c r="AS216" s="157">
        <f t="shared" si="80"/>
        <v>2.2515623901976594</v>
      </c>
      <c r="AT216" s="157">
        <f t="shared" si="80"/>
        <v>2.5326335307508496</v>
      </c>
      <c r="AU216" s="157">
        <f t="shared" si="80"/>
        <v>2.8121967392461347</v>
      </c>
      <c r="AV216" s="157">
        <f t="shared" si="80"/>
        <v>3.0957002922965819</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6.6457277786788094</v>
      </c>
      <c r="T220" s="157">
        <f t="shared" si="82"/>
        <v>8.7479080726871956</v>
      </c>
      <c r="U220" s="157">
        <f t="shared" si="82"/>
        <v>10.821593875408137</v>
      </c>
      <c r="V220" s="157">
        <f t="shared" si="82"/>
        <v>12.915756892008622</v>
      </c>
      <c r="W220" s="157">
        <f t="shared" si="82"/>
        <v>14.985905635482725</v>
      </c>
      <c r="X220" s="157">
        <f t="shared" si="82"/>
        <v>16.946025686616853</v>
      </c>
      <c r="Y220" s="157">
        <f t="shared" si="82"/>
        <v>18.886494148354714</v>
      </c>
      <c r="Z220" s="157">
        <f t="shared" si="82"/>
        <v>20.841046891641547</v>
      </c>
      <c r="AA220" s="157">
        <f t="shared" si="82"/>
        <v>22.864618278075952</v>
      </c>
      <c r="AB220" s="157">
        <f t="shared" si="82"/>
        <v>24.974593542622497</v>
      </c>
      <c r="AC220" s="157">
        <f t="shared" si="82"/>
        <v>27.06557624221503</v>
      </c>
      <c r="AD220" s="157">
        <f t="shared" si="82"/>
        <v>29.311865312776</v>
      </c>
      <c r="AE220" s="157">
        <f t="shared" si="82"/>
        <v>31.724371140466886</v>
      </c>
      <c r="AF220" s="157">
        <f t="shared" si="82"/>
        <v>34.2086564219737</v>
      </c>
      <c r="AG220" s="157">
        <f t="shared" si="82"/>
        <v>36.586218882005525</v>
      </c>
      <c r="AH220" s="157">
        <f t="shared" si="82"/>
        <v>39.01506649020795</v>
      </c>
      <c r="AI220" s="157">
        <f t="shared" si="82"/>
        <v>41.376358004686693</v>
      </c>
      <c r="AJ220" s="157">
        <f t="shared" si="82"/>
        <v>43.746871893882812</v>
      </c>
      <c r="AK220" s="157">
        <f t="shared" si="82"/>
        <v>46.218934453220726</v>
      </c>
      <c r="AL220" s="157">
        <f t="shared" si="82"/>
        <v>48.670098752912388</v>
      </c>
      <c r="AM220" s="157">
        <f t="shared" si="82"/>
        <v>51.098139769766519</v>
      </c>
      <c r="AN220" s="157">
        <f t="shared" si="82"/>
        <v>53.503313582183736</v>
      </c>
      <c r="AO220" s="157">
        <f t="shared" si="82"/>
        <v>55.886572318824904</v>
      </c>
      <c r="AP220" s="157">
        <f t="shared" si="82"/>
        <v>58.248804695474412</v>
      </c>
      <c r="AQ220" s="157">
        <f t="shared" si="82"/>
        <v>60.590841741064771</v>
      </c>
      <c r="AR220" s="157">
        <f t="shared" si="82"/>
        <v>62.601932717360398</v>
      </c>
      <c r="AS220" s="157">
        <f t="shared" si="82"/>
        <v>64.601717897505509</v>
      </c>
      <c r="AT220" s="157">
        <f t="shared" si="82"/>
        <v>66.590522819512017</v>
      </c>
      <c r="AU220" s="157">
        <f t="shared" si="82"/>
        <v>68.568657906497705</v>
      </c>
      <c r="AV220" s="157">
        <f t="shared" si="82"/>
        <v>70.574674107959552</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0.63377872282740533</v>
      </c>
      <c r="T221" s="157">
        <f t="shared" si="82"/>
        <v>0.83425595967180155</v>
      </c>
      <c r="U221" s="157">
        <f t="shared" si="82"/>
        <v>1.0320157812236674</v>
      </c>
      <c r="V221" s="157">
        <f t="shared" si="82"/>
        <v>1.2317284396794583</v>
      </c>
      <c r="W221" s="157">
        <f t="shared" si="82"/>
        <v>1.4291509448430095</v>
      </c>
      <c r="X221" s="157">
        <f t="shared" si="82"/>
        <v>1.6160804165228058</v>
      </c>
      <c r="Y221" s="157">
        <f t="shared" si="82"/>
        <v>1.8011357880823637</v>
      </c>
      <c r="Z221" s="157">
        <f t="shared" si="82"/>
        <v>1.9875343259992146</v>
      </c>
      <c r="AA221" s="157">
        <f t="shared" si="82"/>
        <v>2.1805149191795512</v>
      </c>
      <c r="AB221" s="157">
        <f t="shared" si="82"/>
        <v>2.3817355338204318</v>
      </c>
      <c r="AC221" s="157">
        <f t="shared" si="82"/>
        <v>2.5811448970889064</v>
      </c>
      <c r="AD221" s="157">
        <f t="shared" si="82"/>
        <v>2.7953652602534529</v>
      </c>
      <c r="AE221" s="157">
        <f t="shared" si="82"/>
        <v>3.0254371068904771</v>
      </c>
      <c r="AF221" s="157">
        <f t="shared" si="82"/>
        <v>3.2623542971948511</v>
      </c>
      <c r="AG221" s="157">
        <f t="shared" si="82"/>
        <v>3.4890937228143755</v>
      </c>
      <c r="AH221" s="157">
        <f t="shared" si="82"/>
        <v>3.7207240252182094</v>
      </c>
      <c r="AI221" s="157">
        <f t="shared" si="82"/>
        <v>3.9459117503415282</v>
      </c>
      <c r="AJ221" s="157">
        <f t="shared" si="82"/>
        <v>4.1719789795710138</v>
      </c>
      <c r="AK221" s="157">
        <f t="shared" si="82"/>
        <v>4.4077305336194854</v>
      </c>
      <c r="AL221" s="157">
        <f t="shared" si="82"/>
        <v>4.6414890971710534</v>
      </c>
      <c r="AM221" s="157">
        <f t="shared" si="82"/>
        <v>4.8730424779115893</v>
      </c>
      <c r="AN221" s="157">
        <f t="shared" si="82"/>
        <v>5.1024150971004456</v>
      </c>
      <c r="AO221" s="157">
        <f t="shared" si="82"/>
        <v>5.3296977557614929</v>
      </c>
      <c r="AP221" s="157">
        <f t="shared" si="82"/>
        <v>5.554975207464774</v>
      </c>
      <c r="AQ221" s="157">
        <f t="shared" si="82"/>
        <v>5.7783267043965099</v>
      </c>
      <c r="AR221" s="157">
        <f t="shared" si="82"/>
        <v>5.9701170865628637</v>
      </c>
      <c r="AS221" s="157">
        <f t="shared" si="82"/>
        <v>6.1608292763500749</v>
      </c>
      <c r="AT221" s="157">
        <f t="shared" si="82"/>
        <v>6.3504943191262822</v>
      </c>
      <c r="AU221" s="157">
        <f t="shared" si="82"/>
        <v>6.5391418188075141</v>
      </c>
      <c r="AV221" s="157">
        <f t="shared" si="82"/>
        <v>6.7304482382808573</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0.45597336914017006</v>
      </c>
      <c r="T222" s="157">
        <f t="shared" si="82"/>
        <v>0.60020711796664361</v>
      </c>
      <c r="U222" s="157">
        <f t="shared" si="82"/>
        <v>0.74248581692845717</v>
      </c>
      <c r="V222" s="157">
        <f t="shared" si="82"/>
        <v>0.88616948830476205</v>
      </c>
      <c r="W222" s="157">
        <f t="shared" si="82"/>
        <v>1.0282055043166656</v>
      </c>
      <c r="X222" s="157">
        <f t="shared" si="82"/>
        <v>1.1626922864118108</v>
      </c>
      <c r="Y222" s="157">
        <f t="shared" si="82"/>
        <v>1.2958307434288927</v>
      </c>
      <c r="Z222" s="157">
        <f t="shared" si="82"/>
        <v>1.4299355441668846</v>
      </c>
      <c r="AA222" s="157">
        <f t="shared" si="82"/>
        <v>1.5687758177225335</v>
      </c>
      <c r="AB222" s="157">
        <f t="shared" si="82"/>
        <v>1.7135443911907919</v>
      </c>
      <c r="AC222" s="157">
        <f t="shared" si="82"/>
        <v>1.8570098562382575</v>
      </c>
      <c r="AD222" s="157">
        <f t="shared" si="82"/>
        <v>2.011131124769971</v>
      </c>
      <c r="AE222" s="157">
        <f t="shared" si="82"/>
        <v>2.1766567747750334</v>
      </c>
      <c r="AF222" s="157">
        <f t="shared" si="82"/>
        <v>2.3471073209662583</v>
      </c>
      <c r="AG222" s="157">
        <f t="shared" si="82"/>
        <v>2.5102354540083587</v>
      </c>
      <c r="AH222" s="157">
        <f t="shared" si="82"/>
        <v>2.6768823381303979</v>
      </c>
      <c r="AI222" s="157">
        <f t="shared" si="82"/>
        <v>2.8388940971484624</v>
      </c>
      <c r="AJ222" s="157">
        <f t="shared" si="82"/>
        <v>3.0015386171539458</v>
      </c>
      <c r="AK222" s="157">
        <f t="shared" si="82"/>
        <v>3.1711505440106111</v>
      </c>
      <c r="AL222" s="157">
        <f t="shared" si="82"/>
        <v>3.3393286098700452</v>
      </c>
      <c r="AM222" s="157">
        <f t="shared" si="82"/>
        <v>3.5059201525476484</v>
      </c>
      <c r="AN222" s="157">
        <f t="shared" si="82"/>
        <v>3.6709427419672847</v>
      </c>
      <c r="AO222" s="157">
        <f t="shared" si="82"/>
        <v>3.8344617051070986</v>
      </c>
      <c r="AP222" s="157">
        <f t="shared" si="82"/>
        <v>3.9965380180924917</v>
      </c>
      <c r="AQ222" s="157">
        <f t="shared" si="82"/>
        <v>4.1572286990672742</v>
      </c>
      <c r="AR222" s="157">
        <f t="shared" si="82"/>
        <v>4.2952126729295337</v>
      </c>
      <c r="AS222" s="157">
        <f t="shared" si="82"/>
        <v>4.4324209391291802</v>
      </c>
      <c r="AT222" s="157">
        <f t="shared" si="82"/>
        <v>4.5688758333183825</v>
      </c>
      <c r="AU222" s="157">
        <f t="shared" si="82"/>
        <v>4.7045986540937115</v>
      </c>
      <c r="AV222" s="157">
        <f t="shared" si="82"/>
        <v>4.8422344400289834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5.7833176807052684</v>
      </c>
      <c r="T223" s="157">
        <f t="shared" si="82"/>
        <v>7.6126999345757191</v>
      </c>
      <c r="U223" s="157">
        <f t="shared" si="82"/>
        <v>9.4172854015849783</v>
      </c>
      <c r="V223" s="157">
        <f t="shared" si="82"/>
        <v>11.239690772903456</v>
      </c>
      <c r="W223" s="157">
        <f t="shared" si="82"/>
        <v>13.041198181653156</v>
      </c>
      <c r="X223" s="157">
        <f t="shared" si="82"/>
        <v>14.746955222198466</v>
      </c>
      <c r="Y223" s="157">
        <f t="shared" si="82"/>
        <v>16.435610842373531</v>
      </c>
      <c r="Z223" s="157">
        <f t="shared" si="82"/>
        <v>18.136523039587992</v>
      </c>
      <c r="AA223" s="157">
        <f t="shared" si="82"/>
        <v>19.897497392898313</v>
      </c>
      <c r="AB223" s="157">
        <f t="shared" si="82"/>
        <v>21.733663071012913</v>
      </c>
      <c r="AC223" s="157">
        <f t="shared" si="82"/>
        <v>23.553300832192235</v>
      </c>
      <c r="AD223" s="157">
        <f t="shared" si="82"/>
        <v>25.508090996698929</v>
      </c>
      <c r="AE223" s="157">
        <f t="shared" si="82"/>
        <v>27.607528119725799</v>
      </c>
      <c r="AF223" s="157">
        <f t="shared" si="82"/>
        <v>29.769429941607303</v>
      </c>
      <c r="AG223" s="157">
        <f t="shared" si="82"/>
        <v>31.838458266269846</v>
      </c>
      <c r="AH223" s="157">
        <f t="shared" si="82"/>
        <v>33.952116511695053</v>
      </c>
      <c r="AI223" s="157">
        <f t="shared" si="82"/>
        <v>36.006985356729075</v>
      </c>
      <c r="AJ223" s="157">
        <f t="shared" si="82"/>
        <v>38.069879797233952</v>
      </c>
      <c r="AK223" s="157">
        <f t="shared" si="82"/>
        <v>40.221145028574902</v>
      </c>
      <c r="AL223" s="157">
        <f t="shared" si="82"/>
        <v>42.354223948569199</v>
      </c>
      <c r="AM223" s="157">
        <f t="shared" si="82"/>
        <v>44.467180273277663</v>
      </c>
      <c r="AN223" s="157">
        <f t="shared" si="82"/>
        <v>46.560236850037882</v>
      </c>
      <c r="AO223" s="157">
        <f t="shared" si="82"/>
        <v>48.634222250633435</v>
      </c>
      <c r="AP223" s="157">
        <f t="shared" si="82"/>
        <v>50.68990986300318</v>
      </c>
      <c r="AQ223" s="157">
        <f t="shared" si="82"/>
        <v>52.728022874204818</v>
      </c>
      <c r="AR223" s="157">
        <f t="shared" si="82"/>
        <v>54.478136388940079</v>
      </c>
      <c r="AS223" s="157">
        <f t="shared" si="82"/>
        <v>56.21841125049103</v>
      </c>
      <c r="AT223" s="157">
        <f t="shared" si="82"/>
        <v>57.949130752095485</v>
      </c>
      <c r="AU223" s="157">
        <f t="shared" si="82"/>
        <v>59.670565033543312</v>
      </c>
      <c r="AV223" s="157">
        <f t="shared" si="82"/>
        <v>61.416262322396449</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1.4068738330272059</v>
      </c>
      <c r="T224" s="157">
        <f t="shared" si="82"/>
        <v>1.8518969435786583</v>
      </c>
      <c r="U224" s="157">
        <f t="shared" si="82"/>
        <v>2.2908878849662844</v>
      </c>
      <c r="V224" s="157">
        <f t="shared" si="82"/>
        <v>2.7342137701463507</v>
      </c>
      <c r="W224" s="157">
        <f t="shared" si="82"/>
        <v>3.1724559303220516</v>
      </c>
      <c r="X224" s="157">
        <f t="shared" si="82"/>
        <v>3.5874054590071975</v>
      </c>
      <c r="Y224" s="157">
        <f t="shared" si="82"/>
        <v>3.9981948252812827</v>
      </c>
      <c r="Z224" s="157">
        <f t="shared" si="82"/>
        <v>4.4119657772940748</v>
      </c>
      <c r="AA224" s="157">
        <f t="shared" si="82"/>
        <v>4.8403476983788893</v>
      </c>
      <c r="AB224" s="157">
        <f t="shared" si="82"/>
        <v>5.2870209728318089</v>
      </c>
      <c r="AC224" s="157">
        <f t="shared" si="82"/>
        <v>5.7296735976966433</v>
      </c>
      <c r="AD224" s="157">
        <f t="shared" si="82"/>
        <v>6.2052039564522499</v>
      </c>
      <c r="AE224" s="157">
        <f t="shared" si="82"/>
        <v>6.7159217339533166</v>
      </c>
      <c r="AF224" s="157">
        <f t="shared" si="82"/>
        <v>7.241834933037345</v>
      </c>
      <c r="AG224" s="157">
        <f t="shared" si="82"/>
        <v>7.7451553401924436</v>
      </c>
      <c r="AH224" s="157">
        <f t="shared" si="82"/>
        <v>8.2593326068800099</v>
      </c>
      <c r="AI224" s="157">
        <f t="shared" si="82"/>
        <v>8.7592085203243251</v>
      </c>
      <c r="AJ224" s="157">
        <f t="shared" si="82"/>
        <v>9.2610367733919805</v>
      </c>
      <c r="AK224" s="157">
        <f t="shared" si="82"/>
        <v>9.7843624713684605</v>
      </c>
      <c r="AL224" s="157">
        <f t="shared" si="82"/>
        <v>10.303264091857681</v>
      </c>
      <c r="AM224" s="157">
        <f t="shared" si="82"/>
        <v>10.817270606401969</v>
      </c>
      <c r="AN224" s="157">
        <f t="shared" si="82"/>
        <v>11.326436225768456</v>
      </c>
      <c r="AO224" s="157">
        <f t="shared" si="82"/>
        <v>11.830962511763955</v>
      </c>
      <c r="AP224" s="157">
        <f t="shared" si="82"/>
        <v>12.331037601944455</v>
      </c>
      <c r="AQ224" s="157">
        <f t="shared" si="82"/>
        <v>12.826837421791495</v>
      </c>
      <c r="AR224" s="157">
        <f t="shared" si="82"/>
        <v>13.252577290262295</v>
      </c>
      <c r="AS224" s="157">
        <f t="shared" si="82"/>
        <v>13.675923767174574</v>
      </c>
      <c r="AT224" s="157">
        <f t="shared" si="82"/>
        <v>14.096945767615724</v>
      </c>
      <c r="AU224" s="157">
        <f t="shared" si="82"/>
        <v>14.515709006910853</v>
      </c>
      <c r="AV224" s="157">
        <f t="shared" si="82"/>
        <v>14.940374565966657</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0.53314622584226279</v>
      </c>
      <c r="T225" s="157">
        <f t="shared" si="82"/>
        <v>0.70179133546987416</v>
      </c>
      <c r="U225" s="157">
        <f t="shared" si="82"/>
        <v>0.86815050577027786</v>
      </c>
      <c r="V225" s="157">
        <f t="shared" si="82"/>
        <v>1.0361524381065674</v>
      </c>
      <c r="W225" s="157">
        <f t="shared" si="82"/>
        <v>1.2022278517063008</v>
      </c>
      <c r="X225" s="157">
        <f t="shared" si="82"/>
        <v>1.3594763340790856</v>
      </c>
      <c r="Y225" s="157">
        <f t="shared" si="82"/>
        <v>1.5151482892350876</v>
      </c>
      <c r="Z225" s="157">
        <f t="shared" si="82"/>
        <v>1.6719501404388368</v>
      </c>
      <c r="AA225" s="157">
        <f t="shared" si="82"/>
        <v>1.8342889366292483</v>
      </c>
      <c r="AB225" s="157">
        <f t="shared" si="82"/>
        <v>2.0035593892232542</v>
      </c>
      <c r="AC225" s="157">
        <f t="shared" si="82"/>
        <v>2.1713061841139187</v>
      </c>
      <c r="AD225" s="157">
        <f t="shared" si="82"/>
        <v>2.3515122623650488</v>
      </c>
      <c r="AE225" s="157">
        <f t="shared" si="82"/>
        <v>2.5450528977462299</v>
      </c>
      <c r="AF225" s="157">
        <f t="shared" si="82"/>
        <v>2.7443519611234777</v>
      </c>
      <c r="AG225" s="157">
        <f t="shared" si="82"/>
        <v>2.9350893031399465</v>
      </c>
      <c r="AH225" s="157">
        <f t="shared" si="82"/>
        <v>3.1299409399484235</v>
      </c>
      <c r="AI225" s="157">
        <f t="shared" si="82"/>
        <v>3.3193729631944886</v>
      </c>
      <c r="AJ225" s="157">
        <f t="shared" si="82"/>
        <v>3.5095448413424721</v>
      </c>
      <c r="AK225" s="157">
        <f t="shared" si="82"/>
        <v>3.7078633502325533</v>
      </c>
      <c r="AL225" s="157">
        <f t="shared" si="82"/>
        <v>3.9045053191516752</v>
      </c>
      <c r="AM225" s="157">
        <f t="shared" si="82"/>
        <v>4.0992922480534402</v>
      </c>
      <c r="AN225" s="157">
        <f t="shared" si="82"/>
        <v>4.2922446805468173</v>
      </c>
      <c r="AO225" s="157">
        <f t="shared" si="82"/>
        <v>4.4834390001098798</v>
      </c>
      <c r="AP225" s="157">
        <f t="shared" si="82"/>
        <v>4.6729465029921986</v>
      </c>
      <c r="AQ225" s="157">
        <f t="shared" si="82"/>
        <v>4.8608338575788919</v>
      </c>
      <c r="AR225" s="157">
        <f t="shared" si="82"/>
        <v>5.0221714265472386</v>
      </c>
      <c r="AS225" s="157">
        <f t="shared" si="82"/>
        <v>5.1826020004130866</v>
      </c>
      <c r="AT225" s="157">
        <f t="shared" si="82"/>
        <v>5.3421516951065815</v>
      </c>
      <c r="AU225" s="157">
        <f t="shared" si="82"/>
        <v>5.5008454139820548</v>
      </c>
      <c r="AV225" s="157">
        <f t="shared" si="82"/>
        <v>5.6617758647024488</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0.93921845520913561</v>
      </c>
      <c r="T228" s="157">
        <f t="shared" si="84"/>
        <v>1.236312557474962</v>
      </c>
      <c r="U228" s="157">
        <f t="shared" si="84"/>
        <v>1.5293796286946433</v>
      </c>
      <c r="V228" s="157">
        <f t="shared" si="84"/>
        <v>1.8253406759884934</v>
      </c>
      <c r="W228" s="157">
        <f t="shared" si="84"/>
        <v>2.1179078664678803</v>
      </c>
      <c r="X228" s="157">
        <f t="shared" si="84"/>
        <v>2.3949250702656322</v>
      </c>
      <c r="Y228" s="157">
        <f t="shared" si="84"/>
        <v>2.6691649807330164</v>
      </c>
      <c r="Z228" s="157">
        <f t="shared" si="84"/>
        <v>2.9453953755536109</v>
      </c>
      <c r="AA228" s="157">
        <f t="shared" si="84"/>
        <v>3.2313799441165694</v>
      </c>
      <c r="AB228" s="157">
        <f t="shared" si="84"/>
        <v>3.5295756834688166</v>
      </c>
      <c r="AC228" s="157">
        <f t="shared" si="84"/>
        <v>3.8250872672085219</v>
      </c>
      <c r="AD228" s="157">
        <f t="shared" si="84"/>
        <v>4.1425477803481172</v>
      </c>
      <c r="AE228" s="157">
        <f t="shared" si="84"/>
        <v>4.4834991512327864</v>
      </c>
      <c r="AF228" s="157">
        <f t="shared" si="84"/>
        <v>4.8345948719876155</v>
      </c>
      <c r="AG228" s="157">
        <f t="shared" si="84"/>
        <v>5.1706078137211779</v>
      </c>
      <c r="AH228" s="157">
        <f t="shared" si="84"/>
        <v>5.5138687137287015</v>
      </c>
      <c r="AI228" s="157">
        <f t="shared" si="83"/>
        <v>5.8475821372069152</v>
      </c>
      <c r="AJ228" s="157">
        <f t="shared" si="83"/>
        <v>6.1825989280248503</v>
      </c>
      <c r="AK228" s="157">
        <f t="shared" si="83"/>
        <v>6.5319672523806336</v>
      </c>
      <c r="AL228" s="157">
        <f t="shared" si="83"/>
        <v>6.8783820956738175</v>
      </c>
      <c r="AM228" s="157">
        <f t="shared" si="83"/>
        <v>7.22152900282678</v>
      </c>
      <c r="AN228" s="157">
        <f t="shared" si="83"/>
        <v>7.561444164542455</v>
      </c>
      <c r="AO228" s="157">
        <f t="shared" si="83"/>
        <v>7.8982621419764927</v>
      </c>
      <c r="AP228" s="157">
        <f t="shared" si="83"/>
        <v>8.2321085343550298</v>
      </c>
      <c r="AQ228" s="157">
        <f t="shared" si="83"/>
        <v>8.5631007882145838</v>
      </c>
      <c r="AR228" s="157">
        <f t="shared" si="83"/>
        <v>8.8473215422005271</v>
      </c>
      <c r="AS228" s="157">
        <f t="shared" si="84"/>
        <v>9.1299444858714764</v>
      </c>
      <c r="AT228" s="157">
        <f t="shared" si="84"/>
        <v>9.4110156264246676</v>
      </c>
      <c r="AU228" s="157">
        <f t="shared" si="84"/>
        <v>9.6905788349199522</v>
      </c>
      <c r="AV228" s="157">
        <f t="shared" si="84"/>
        <v>9.9740823879703999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117.13343865570756</v>
      </c>
      <c r="T233" s="94">
        <f t="shared" si="86"/>
        <v>116.45615032596969</v>
      </c>
      <c r="U233" s="94">
        <f t="shared" si="86"/>
        <v>115.77173837340996</v>
      </c>
      <c r="V233" s="94">
        <f t="shared" si="86"/>
        <v>115.09244572432009</v>
      </c>
      <c r="W233" s="94">
        <f t="shared" si="86"/>
        <v>114.40714950694863</v>
      </c>
      <c r="X233" s="94">
        <f t="shared" si="86"/>
        <v>113.69434611649218</v>
      </c>
      <c r="Y233" s="94">
        <f t="shared" si="86"/>
        <v>112.97662982868667</v>
      </c>
      <c r="Z233" s="94">
        <f t="shared" si="86"/>
        <v>112.26243461126842</v>
      </c>
      <c r="AA233" s="94">
        <f t="shared" si="86"/>
        <v>111.56549405463703</v>
      </c>
      <c r="AB233" s="94">
        <f t="shared" si="86"/>
        <v>110.89015446753368</v>
      </c>
      <c r="AC233" s="94">
        <f t="shared" si="86"/>
        <v>110.21534699853426</v>
      </c>
      <c r="AD233" s="94">
        <f t="shared" si="86"/>
        <v>109.57975831008238</v>
      </c>
      <c r="AE233" s="94">
        <f t="shared" si="86"/>
        <v>108.98614355019869</v>
      </c>
      <c r="AF233" s="94">
        <f t="shared" si="86"/>
        <v>108.41065491501598</v>
      </c>
      <c r="AG233" s="94">
        <f t="shared" si="86"/>
        <v>107.80821607239011</v>
      </c>
      <c r="AH233" s="94">
        <f t="shared" si="86"/>
        <v>107.2187280247568</v>
      </c>
      <c r="AI233" s="94">
        <f t="shared" si="86"/>
        <v>106.6121803574963</v>
      </c>
      <c r="AJ233" s="94">
        <f t="shared" si="86"/>
        <v>106.0079615727402</v>
      </c>
      <c r="AK233" s="94">
        <f t="shared" si="86"/>
        <v>105.42938639155523</v>
      </c>
      <c r="AL233" s="94">
        <f t="shared" si="86"/>
        <v>104.84553387207578</v>
      </c>
      <c r="AM233" s="94">
        <f t="shared" si="86"/>
        <v>104.26835523508353</v>
      </c>
      <c r="AN233" s="94">
        <f t="shared" si="86"/>
        <v>103.68528420362699</v>
      </c>
      <c r="AO233" s="94">
        <f t="shared" si="86"/>
        <v>103.09656612110467</v>
      </c>
      <c r="AP233" s="94">
        <f t="shared" si="86"/>
        <v>102.50242999075937</v>
      </c>
      <c r="AQ233" s="94">
        <f t="shared" si="86"/>
        <v>101.90308995115325</v>
      </c>
      <c r="AR233" s="94">
        <f t="shared" si="86"/>
        <v>101.21847211591358</v>
      </c>
      <c r="AS233" s="94">
        <f t="shared" si="86"/>
        <v>100.53094101635972</v>
      </c>
      <c r="AT233" s="94">
        <f t="shared" si="86"/>
        <v>99.840580536745435</v>
      </c>
      <c r="AU233" s="94">
        <f t="shared" si="86"/>
        <v>99.147470666536179</v>
      </c>
      <c r="AV233" s="94">
        <f t="shared" si="86"/>
        <v>98.461545169259381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11.170587123620498</v>
      </c>
      <c r="T234" s="94">
        <f t="shared" si="86"/>
        <v>11.105996615717913</v>
      </c>
      <c r="U234" s="94">
        <f t="shared" si="86"/>
        <v>11.040726753992196</v>
      </c>
      <c r="V234" s="94">
        <f t="shared" si="86"/>
        <v>10.97594510149246</v>
      </c>
      <c r="W234" s="94">
        <f t="shared" si="86"/>
        <v>10.910590910669663</v>
      </c>
      <c r="X234" s="94">
        <f t="shared" si="86"/>
        <v>10.842613461475928</v>
      </c>
      <c r="Y234" s="94">
        <f t="shared" si="86"/>
        <v>10.774167487252134</v>
      </c>
      <c r="Z234" s="94">
        <f t="shared" si="86"/>
        <v>10.706057304617662</v>
      </c>
      <c r="AA234" s="94">
        <f t="shared" si="86"/>
        <v>10.639592635799064</v>
      </c>
      <c r="AB234" s="94">
        <f t="shared" si="86"/>
        <v>10.575187972345599</v>
      </c>
      <c r="AC234" s="94">
        <f t="shared" si="86"/>
        <v>10.510834055047189</v>
      </c>
      <c r="AD234" s="94">
        <f t="shared" si="86"/>
        <v>10.450220289237681</v>
      </c>
      <c r="AE234" s="94">
        <f t="shared" si="86"/>
        <v>10.393609423294965</v>
      </c>
      <c r="AF234" s="94">
        <f t="shared" si="86"/>
        <v>10.338727179490464</v>
      </c>
      <c r="AG234" s="94">
        <f t="shared" si="86"/>
        <v>10.281274793088782</v>
      </c>
      <c r="AH234" s="94">
        <f t="shared" si="86"/>
        <v>10.225057476582126</v>
      </c>
      <c r="AI234" s="94">
        <f t="shared" si="86"/>
        <v>10.167213246620797</v>
      </c>
      <c r="AJ234" s="94">
        <f t="shared" si="86"/>
        <v>10.109591113655974</v>
      </c>
      <c r="AK234" s="94">
        <f t="shared" si="86"/>
        <v>10.054414517261598</v>
      </c>
      <c r="AL234" s="94">
        <f t="shared" si="86"/>
        <v>9.9987346404387161</v>
      </c>
      <c r="AM234" s="94">
        <f t="shared" si="86"/>
        <v>9.9436912273501132</v>
      </c>
      <c r="AN234" s="94">
        <f t="shared" si="86"/>
        <v>9.888085878178309</v>
      </c>
      <c r="AO234" s="94">
        <f t="shared" si="86"/>
        <v>9.8319419904248235</v>
      </c>
      <c r="AP234" s="94">
        <f t="shared" si="86"/>
        <v>9.7752814032903395</v>
      </c>
      <c r="AQ234" s="94">
        <f t="shared" si="86"/>
        <v>9.7181245383854105</v>
      </c>
      <c r="AR234" s="94">
        <f t="shared" si="86"/>
        <v>9.6528350423824136</v>
      </c>
      <c r="AS234" s="94">
        <f t="shared" si="86"/>
        <v>9.5872677190296045</v>
      </c>
      <c r="AT234" s="94">
        <f t="shared" si="86"/>
        <v>9.5214305680610991</v>
      </c>
      <c r="AU234" s="94">
        <f t="shared" si="86"/>
        <v>9.4553312177793156</v>
      </c>
      <c r="AV234" s="94">
        <f t="shared" si="86"/>
        <v>9.3899170148362519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8.0367012374729594</v>
      </c>
      <c r="T235" s="94">
        <f t="shared" si="86"/>
        <v>7.9902314674380364</v>
      </c>
      <c r="U235" s="94">
        <f t="shared" si="86"/>
        <v>7.9432729349369504</v>
      </c>
      <c r="V235" s="94">
        <f t="shared" si="86"/>
        <v>7.8966656455394855</v>
      </c>
      <c r="W235" s="94">
        <f t="shared" si="86"/>
        <v>7.8496464423009193</v>
      </c>
      <c r="X235" s="94">
        <f t="shared" si="86"/>
        <v>7.8007399305831644</v>
      </c>
      <c r="Y235" s="94">
        <f t="shared" si="86"/>
        <v>7.7514963375958956</v>
      </c>
      <c r="Z235" s="94">
        <f t="shared" si="86"/>
        <v>7.702494330538852</v>
      </c>
      <c r="AA235" s="94">
        <f t="shared" si="86"/>
        <v>7.6546761916862236</v>
      </c>
      <c r="AB235" s="94">
        <f t="shared" si="86"/>
        <v>7.608340127811748</v>
      </c>
      <c r="AC235" s="94">
        <f t="shared" si="86"/>
        <v>7.5620405733599716</v>
      </c>
      <c r="AD235" s="94">
        <f t="shared" si="86"/>
        <v>7.5184318783739128</v>
      </c>
      <c r="AE235" s="94">
        <f t="shared" si="86"/>
        <v>7.4777030776993074</v>
      </c>
      <c r="AF235" s="94">
        <f t="shared" si="86"/>
        <v>7.4382179376777717</v>
      </c>
      <c r="AG235" s="94">
        <f t="shared" si="86"/>
        <v>7.3968837034266608</v>
      </c>
      <c r="AH235" s="94">
        <f t="shared" si="86"/>
        <v>7.3564380426805851</v>
      </c>
      <c r="AI235" s="94">
        <f t="shared" si="86"/>
        <v>7.3148218957971398</v>
      </c>
      <c r="AJ235" s="94">
        <f t="shared" si="86"/>
        <v>7.2733655370418333</v>
      </c>
      <c r="AK235" s="94">
        <f t="shared" si="86"/>
        <v>7.2336686244610657</v>
      </c>
      <c r="AL235" s="94">
        <f t="shared" si="86"/>
        <v>7.1936096257698861</v>
      </c>
      <c r="AM235" s="94">
        <f t="shared" si="86"/>
        <v>7.1540085321847071</v>
      </c>
      <c r="AN235" s="94">
        <f t="shared" si="86"/>
        <v>7.1140031525610876</v>
      </c>
      <c r="AO235" s="94">
        <f t="shared" si="86"/>
        <v>7.073610320278271</v>
      </c>
      <c r="AP235" s="94">
        <f t="shared" si="86"/>
        <v>7.0328457475928516</v>
      </c>
      <c r="AQ235" s="94">
        <f t="shared" si="86"/>
        <v>6.9917241268733621</v>
      </c>
      <c r="AR235" s="94">
        <f t="shared" si="86"/>
        <v>6.9447514684522353</v>
      </c>
      <c r="AS235" s="94">
        <f t="shared" si="86"/>
        <v>6.8975789265888761</v>
      </c>
      <c r="AT235" s="94">
        <f t="shared" si="86"/>
        <v>6.8502122567079837</v>
      </c>
      <c r="AU235" s="94">
        <f t="shared" si="86"/>
        <v>6.8026569470069829</v>
      </c>
      <c r="AV235" s="94">
        <f t="shared" si="86"/>
        <v>6.7555945679285205</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101.93313800073113</v>
      </c>
      <c r="T236" s="94">
        <f t="shared" si="86"/>
        <v>101.34374076648464</v>
      </c>
      <c r="U236" s="94">
        <f t="shared" si="86"/>
        <v>100.74814433552285</v>
      </c>
      <c r="V236" s="94">
        <f t="shared" si="86"/>
        <v>100.15700288063836</v>
      </c>
      <c r="W236" s="94">
        <f t="shared" si="86"/>
        <v>99.560636935111646</v>
      </c>
      <c r="X236" s="94">
        <f t="shared" si="86"/>
        <v>98.940333397533863</v>
      </c>
      <c r="Y236" s="94">
        <f t="shared" si="86"/>
        <v>98.315754504863534</v>
      </c>
      <c r="Z236" s="94">
        <f t="shared" si="86"/>
        <v>97.694239756453015</v>
      </c>
      <c r="AA236" s="94">
        <f t="shared" si="86"/>
        <v>97.087740547066517</v>
      </c>
      <c r="AB236" s="94">
        <f t="shared" si="86"/>
        <v>96.500039168881031</v>
      </c>
      <c r="AC236" s="94">
        <f t="shared" si="86"/>
        <v>95.912800856313225</v>
      </c>
      <c r="AD236" s="94">
        <f t="shared" si="86"/>
        <v>95.359691938525032</v>
      </c>
      <c r="AE236" s="94">
        <f t="shared" si="86"/>
        <v>94.843110030464175</v>
      </c>
      <c r="AF236" s="94">
        <f t="shared" si="86"/>
        <v>94.342302036255475</v>
      </c>
      <c r="AG236" s="94">
        <f t="shared" si="86"/>
        <v>93.818041138708679</v>
      </c>
      <c r="AH236" s="94">
        <f t="shared" si="86"/>
        <v>93.305050423172659</v>
      </c>
      <c r="AI236" s="94">
        <f t="shared" si="86"/>
        <v>92.777213899457024</v>
      </c>
      <c r="AJ236" s="94">
        <f t="shared" si="86"/>
        <v>92.251404041264351</v>
      </c>
      <c r="AK236" s="94">
        <f t="shared" si="86"/>
        <v>91.747910039343395</v>
      </c>
      <c r="AL236" s="94">
        <f t="shared" si="86"/>
        <v>91.239823534557146</v>
      </c>
      <c r="AM236" s="94">
        <f t="shared" si="86"/>
        <v>90.737544848548993</v>
      </c>
      <c r="AN236" s="94">
        <f t="shared" si="86"/>
        <v>90.230138418789977</v>
      </c>
      <c r="AO236" s="94">
        <f t="shared" si="86"/>
        <v>89.717817750687175</v>
      </c>
      <c r="AP236" s="94">
        <f t="shared" si="86"/>
        <v>89.200782129939086</v>
      </c>
      <c r="AQ236" s="94">
        <f t="shared" si="86"/>
        <v>88.679217906539961</v>
      </c>
      <c r="AR236" s="94">
        <f t="shared" si="86"/>
        <v>88.08344231010787</v>
      </c>
      <c r="AS236" s="94">
        <f t="shared" si="86"/>
        <v>87.485131501043242</v>
      </c>
      <c r="AT236" s="94">
        <f t="shared" si="86"/>
        <v>86.884358478015926</v>
      </c>
      <c r="AU236" s="94">
        <f t="shared" si="86"/>
        <v>86.281192850330626</v>
      </c>
      <c r="AV236" s="94">
        <f t="shared" si="86"/>
        <v>85.684279285984161</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24.796677701110038</v>
      </c>
      <c r="T237" s="94">
        <f t="shared" si="86"/>
        <v>24.653298486634846</v>
      </c>
      <c r="U237" s="94">
        <f t="shared" si="86"/>
        <v>24.508411229868699</v>
      </c>
      <c r="V237" s="94">
        <f t="shared" si="86"/>
        <v>24.364607709050663</v>
      </c>
      <c r="W237" s="94">
        <f t="shared" si="86"/>
        <v>24.219533256981528</v>
      </c>
      <c r="X237" s="94">
        <f t="shared" si="86"/>
        <v>24.068635647039763</v>
      </c>
      <c r="Y237" s="94">
        <f t="shared" si="86"/>
        <v>23.91669799649523</v>
      </c>
      <c r="Z237" s="94">
        <f t="shared" si="86"/>
        <v>23.765505742385375</v>
      </c>
      <c r="AA237" s="94">
        <f t="shared" si="86"/>
        <v>23.617966230543523</v>
      </c>
      <c r="AB237" s="94">
        <f t="shared" si="86"/>
        <v>23.474999557043699</v>
      </c>
      <c r="AC237" s="94">
        <f t="shared" si="86"/>
        <v>23.332145530805604</v>
      </c>
      <c r="AD237" s="94">
        <f t="shared" si="86"/>
        <v>23.197593962620729</v>
      </c>
      <c r="AE237" s="94">
        <f t="shared" si="86"/>
        <v>23.071928106240271</v>
      </c>
      <c r="AF237" s="94">
        <f t="shared" si="86"/>
        <v>22.95009947753227</v>
      </c>
      <c r="AG237" s="94">
        <f t="shared" si="86"/>
        <v>22.822565598337167</v>
      </c>
      <c r="AH237" s="94">
        <f t="shared" si="86"/>
        <v>22.697773350337137</v>
      </c>
      <c r="AI237" s="94">
        <f t="shared" si="86"/>
        <v>22.569369649497897</v>
      </c>
      <c r="AJ237" s="94">
        <f t="shared" si="86"/>
        <v>22.441458963715061</v>
      </c>
      <c r="AK237" s="94">
        <f t="shared" si="86"/>
        <v>22.318976925636466</v>
      </c>
      <c r="AL237" s="94">
        <f t="shared" si="86"/>
        <v>22.195377696273219</v>
      </c>
      <c r="AM237" s="94">
        <f t="shared" si="86"/>
        <v>22.073191300981509</v>
      </c>
      <c r="AN237" s="94">
        <f t="shared" si="86"/>
        <v>21.949757509488556</v>
      </c>
      <c r="AO237" s="94">
        <f t="shared" si="86"/>
        <v>21.825128260004725</v>
      </c>
      <c r="AP237" s="94">
        <f t="shared" si="86"/>
        <v>21.699352031595165</v>
      </c>
      <c r="AQ237" s="94">
        <f t="shared" si="86"/>
        <v>21.57247415653195</v>
      </c>
      <c r="AR237" s="94">
        <f t="shared" si="86"/>
        <v>21.427543315230793</v>
      </c>
      <c r="AS237" s="94">
        <f t="shared" si="86"/>
        <v>21.281995747595232</v>
      </c>
      <c r="AT237" s="94">
        <f t="shared" si="86"/>
        <v>21.135849211584315</v>
      </c>
      <c r="AU237" s="94">
        <f t="shared" si="86"/>
        <v>20.98912064064605</v>
      </c>
      <c r="AV237" s="94">
        <f t="shared" si="86"/>
        <v>20.843912972552733</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9.3969017117387565</v>
      </c>
      <c r="T238" s="94">
        <f t="shared" si="86"/>
        <v>9.3425669979448429</v>
      </c>
      <c r="U238" s="94">
        <f t="shared" si="86"/>
        <v>9.2876607993191307</v>
      </c>
      <c r="V238" s="94">
        <f t="shared" si="86"/>
        <v>9.233165291202388</v>
      </c>
      <c r="W238" s="94">
        <f t="shared" si="86"/>
        <v>9.1781881534015053</v>
      </c>
      <c r="X238" s="94">
        <f t="shared" si="86"/>
        <v>9.1210042827938889</v>
      </c>
      <c r="Y238" s="94">
        <f t="shared" si="86"/>
        <v>9.0634262803820747</v>
      </c>
      <c r="Z238" s="94">
        <f t="shared" si="86"/>
        <v>9.0061307519821963</v>
      </c>
      <c r="AA238" s="94">
        <f t="shared" si="86"/>
        <v>8.9502194598289844</v>
      </c>
      <c r="AB238" s="94">
        <f t="shared" si="86"/>
        <v>8.8960410817766729</v>
      </c>
      <c r="AC238" s="94">
        <f t="shared" si="86"/>
        <v>8.8419053923159261</v>
      </c>
      <c r="AD238" s="94">
        <f t="shared" si="86"/>
        <v>8.7909159865320614</v>
      </c>
      <c r="AE238" s="94">
        <f t="shared" si="86"/>
        <v>8.7432938931547781</v>
      </c>
      <c r="AF238" s="94">
        <f t="shared" si="86"/>
        <v>8.6971259482613483</v>
      </c>
      <c r="AG238" s="94">
        <f t="shared" si="86"/>
        <v>8.6487959525192402</v>
      </c>
      <c r="AH238" s="94">
        <f t="shared" si="86"/>
        <v>8.6015049201084448</v>
      </c>
      <c r="AI238" s="94">
        <f t="shared" si="86"/>
        <v>8.5528452984142103</v>
      </c>
      <c r="AJ238" s="94">
        <f t="shared" si="86"/>
        <v>8.5043725087659183</v>
      </c>
      <c r="AK238" s="94">
        <f t="shared" si="86"/>
        <v>8.4579569491030018</v>
      </c>
      <c r="AL238" s="94">
        <f t="shared" si="86"/>
        <v>8.4111180207605525</v>
      </c>
      <c r="AM238" s="94">
        <f t="shared" si="86"/>
        <v>8.3648144973245699</v>
      </c>
      <c r="AN238" s="94">
        <f t="shared" si="86"/>
        <v>8.3180382630020731</v>
      </c>
      <c r="AO238" s="94">
        <f t="shared" si="86"/>
        <v>8.2708090001982555</v>
      </c>
      <c r="AP238" s="94">
        <f t="shared" si="86"/>
        <v>8.2231450804472246</v>
      </c>
      <c r="AQ238" s="94">
        <f t="shared" si="86"/>
        <v>8.1750636827803955</v>
      </c>
      <c r="AR238" s="94">
        <f t="shared" si="86"/>
        <v>8.1201409674423797</v>
      </c>
      <c r="AS238" s="94">
        <f t="shared" si="86"/>
        <v>8.0649845386683445</v>
      </c>
      <c r="AT238" s="94">
        <f t="shared" si="86"/>
        <v>8.0096011259805948</v>
      </c>
      <c r="AU238" s="94">
        <f t="shared" si="86"/>
        <v>7.9539971464463104</v>
      </c>
      <c r="AV238" s="94">
        <f t="shared" si="86"/>
        <v>7.8989695253548531</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9.1289827620514838</v>
      </c>
      <c r="T239" s="94">
        <f t="shared" si="86"/>
        <v>9.2340716437616894</v>
      </c>
      <c r="U239" s="94">
        <f t="shared" si="86"/>
        <v>9.3365336120818068</v>
      </c>
      <c r="V239" s="94">
        <f t="shared" si="86"/>
        <v>9.4408833792325542</v>
      </c>
      <c r="W239" s="94">
        <f t="shared" si="86"/>
        <v>9.5430192652863344</v>
      </c>
      <c r="X239" s="94">
        <f t="shared" si="86"/>
        <v>9.635011582104708</v>
      </c>
      <c r="Y239" s="94">
        <f t="shared" si="86"/>
        <v>9.7251922145943173</v>
      </c>
      <c r="Z239" s="94">
        <f t="shared" si="86"/>
        <v>9.816671280083396</v>
      </c>
      <c r="AA239" s="94">
        <f t="shared" si="86"/>
        <v>9.9145131893945049</v>
      </c>
      <c r="AB239" s="94">
        <f t="shared" si="86"/>
        <v>10.020320691145178</v>
      </c>
      <c r="AC239" s="94">
        <f t="shared" si="86"/>
        <v>10.12632441723383</v>
      </c>
      <c r="AD239" s="94">
        <f t="shared" si="86"/>
        <v>10.246790495181889</v>
      </c>
      <c r="AE239" s="94">
        <f t="shared" ref="K239:AV241" si="87">AE168+AE180+AE157</f>
        <v>10.382734915786159</v>
      </c>
      <c r="AF239" s="94">
        <f t="shared" si="87"/>
        <v>10.525363542008577</v>
      </c>
      <c r="AG239" s="94">
        <f t="shared" si="87"/>
        <v>10.65805398613341</v>
      </c>
      <c r="AH239" s="94">
        <f t="shared" si="87"/>
        <v>10.795520176760977</v>
      </c>
      <c r="AI239" s="94">
        <f t="shared" si="87"/>
        <v>10.926695447115369</v>
      </c>
      <c r="AJ239" s="94">
        <f t="shared" si="87"/>
        <v>11.058729518221529</v>
      </c>
      <c r="AK239" s="94">
        <f t="shared" si="87"/>
        <v>11.200219947037208</v>
      </c>
      <c r="AL239" s="94">
        <f t="shared" si="87"/>
        <v>11.339764299961937</v>
      </c>
      <c r="AM239" s="94">
        <f t="shared" si="87"/>
        <v>11.481769719637093</v>
      </c>
      <c r="AN239" s="94">
        <f t="shared" si="87"/>
        <v>11.621602254769519</v>
      </c>
      <c r="AO239" s="94">
        <f t="shared" si="87"/>
        <v>11.759352378405694</v>
      </c>
      <c r="AP239" s="94">
        <f t="shared" si="87"/>
        <v>11.895104537981954</v>
      </c>
      <c r="AQ239" s="94">
        <f t="shared" si="87"/>
        <v>12.028937699422043</v>
      </c>
      <c r="AR239" s="94">
        <f t="shared" si="87"/>
        <v>12.131323746264817</v>
      </c>
      <c r="AS239" s="94">
        <f t="shared" si="87"/>
        <v>12.232635495207886</v>
      </c>
      <c r="AT239" s="94">
        <f t="shared" si="87"/>
        <v>12.332903879482117</v>
      </c>
      <c r="AU239" s="94">
        <f t="shared" si="87"/>
        <v>12.432158396072863</v>
      </c>
      <c r="AV239" s="94">
        <f t="shared" si="87"/>
        <v>12.534062228317671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3.1545157422249002</v>
      </c>
      <c r="T240" s="94">
        <f t="shared" si="87"/>
        <v>3.1908291563618723</v>
      </c>
      <c r="U240" s="94">
        <f t="shared" si="87"/>
        <v>3.2262348418002054</v>
      </c>
      <c r="V240" s="94">
        <f t="shared" si="87"/>
        <v>3.2622928552453492</v>
      </c>
      <c r="W240" s="94">
        <f t="shared" si="87"/>
        <v>3.2975858631083996</v>
      </c>
      <c r="X240" s="94">
        <f t="shared" si="87"/>
        <v>3.3293737653458324</v>
      </c>
      <c r="Y240" s="94">
        <f t="shared" si="87"/>
        <v>3.3605356409071292</v>
      </c>
      <c r="Z240" s="94">
        <f t="shared" si="87"/>
        <v>3.3921461893867355</v>
      </c>
      <c r="AA240" s="94">
        <f t="shared" si="87"/>
        <v>3.4259554155859835</v>
      </c>
      <c r="AB240" s="94">
        <f t="shared" si="87"/>
        <v>3.4625171485432906</v>
      </c>
      <c r="AC240" s="94">
        <f t="shared" si="87"/>
        <v>3.4991466867292091</v>
      </c>
      <c r="AD240" s="94">
        <f t="shared" si="87"/>
        <v>3.540773683865289</v>
      </c>
      <c r="AE240" s="94">
        <f t="shared" si="87"/>
        <v>3.5877492150982393</v>
      </c>
      <c r="AF240" s="94">
        <f t="shared" si="87"/>
        <v>3.637034470469827</v>
      </c>
      <c r="AG240" s="94">
        <f t="shared" si="87"/>
        <v>3.6828855916456251</v>
      </c>
      <c r="AH240" s="94">
        <f t="shared" si="87"/>
        <v>3.7303869698014651</v>
      </c>
      <c r="AI240" s="94">
        <f t="shared" si="87"/>
        <v>3.7757145233864766</v>
      </c>
      <c r="AJ240" s="94">
        <f t="shared" si="87"/>
        <v>3.8213388351713342</v>
      </c>
      <c r="AK240" s="94">
        <f t="shared" si="87"/>
        <v>3.8702307869590613</v>
      </c>
      <c r="AL240" s="94">
        <f t="shared" si="87"/>
        <v>3.9184502731289217</v>
      </c>
      <c r="AM240" s="94">
        <f t="shared" si="87"/>
        <v>3.9675201797683193</v>
      </c>
      <c r="AN240" s="94">
        <f t="shared" si="87"/>
        <v>4.0158392471658493</v>
      </c>
      <c r="AO240" s="94">
        <f t="shared" si="87"/>
        <v>4.063438738240591</v>
      </c>
      <c r="AP240" s="94">
        <f t="shared" si="87"/>
        <v>4.1103478337648447</v>
      </c>
      <c r="AQ240" s="94">
        <f t="shared" si="87"/>
        <v>4.1565938203767869</v>
      </c>
      <c r="AR240" s="94">
        <f t="shared" si="87"/>
        <v>4.1919732711839801</v>
      </c>
      <c r="AS240" s="94">
        <f t="shared" si="87"/>
        <v>4.2269814988522096</v>
      </c>
      <c r="AT240" s="94">
        <f t="shared" si="87"/>
        <v>4.2616291923449987</v>
      </c>
      <c r="AU240" s="94">
        <f t="shared" si="87"/>
        <v>4.2959265443319001</v>
      </c>
      <c r="AV240" s="94">
        <f t="shared" si="87"/>
        <v>4.3311393661093236</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16.554076689764564</v>
      </c>
      <c r="T241" s="94">
        <f t="shared" si="87"/>
        <v>16.458357797873081</v>
      </c>
      <c r="U241" s="94">
        <f t="shared" si="87"/>
        <v>16.361632148220064</v>
      </c>
      <c r="V241" s="94">
        <f t="shared" si="87"/>
        <v>16.265629992585584</v>
      </c>
      <c r="W241" s="94">
        <f t="shared" si="87"/>
        <v>16.168779372747487</v>
      </c>
      <c r="X241" s="94">
        <f t="shared" si="87"/>
        <v>16.068041256238985</v>
      </c>
      <c r="Y241" s="94">
        <f t="shared" si="87"/>
        <v>15.966608816397891</v>
      </c>
      <c r="Z241" s="94">
        <f t="shared" si="87"/>
        <v>15.8656739976451</v>
      </c>
      <c r="AA241" s="94">
        <f t="shared" si="87"/>
        <v>15.767177722327899</v>
      </c>
      <c r="AB241" s="94">
        <f t="shared" si="87"/>
        <v>15.671734239708019</v>
      </c>
      <c r="AC241" s="94">
        <f t="shared" si="87"/>
        <v>15.576365959558089</v>
      </c>
      <c r="AD241" s="94">
        <f t="shared" si="87"/>
        <v>15.486540338347519</v>
      </c>
      <c r="AE241" s="94">
        <f t="shared" si="87"/>
        <v>15.402646751921061</v>
      </c>
      <c r="AF241" s="94">
        <f t="shared" si="87"/>
        <v>15.321314870007267</v>
      </c>
      <c r="AG241" s="94">
        <f t="shared" si="87"/>
        <v>15.236174205512349</v>
      </c>
      <c r="AH241" s="94">
        <f t="shared" si="87"/>
        <v>15.152863833510853</v>
      </c>
      <c r="AI241" s="94">
        <f t="shared" si="87"/>
        <v>15.067142482587816</v>
      </c>
      <c r="AJ241" s="94">
        <f t="shared" si="87"/>
        <v>14.981750264831375</v>
      </c>
      <c r="AK241" s="94">
        <f t="shared" si="87"/>
        <v>14.899982171705698</v>
      </c>
      <c r="AL241" s="94">
        <f t="shared" si="87"/>
        <v>14.817468250028867</v>
      </c>
      <c r="AM241" s="94">
        <f t="shared" si="87"/>
        <v>14.735897525817926</v>
      </c>
      <c r="AN241" s="94">
        <f t="shared" si="87"/>
        <v>14.653494049226733</v>
      </c>
      <c r="AO241" s="94">
        <f t="shared" si="87"/>
        <v>14.570292493816318</v>
      </c>
      <c r="AP241" s="94">
        <f t="shared" si="87"/>
        <v>14.486325223848212</v>
      </c>
      <c r="AQ241" s="94">
        <f t="shared" si="87"/>
        <v>14.401622502808419</v>
      </c>
      <c r="AR241" s="94">
        <f t="shared" si="87"/>
        <v>14.304867756445599</v>
      </c>
      <c r="AS241" s="94">
        <f t="shared" si="87"/>
        <v>14.207701288191675</v>
      </c>
      <c r="AT241" s="94">
        <f t="shared" si="87"/>
        <v>14.110134953127364</v>
      </c>
      <c r="AU241" s="94">
        <f t="shared" si="87"/>
        <v>14.012180055895996</v>
      </c>
      <c r="AV241" s="94">
        <f t="shared" si="87"/>
        <v>13.915240502035882</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8" t="s">
        <v>481</v>
      </c>
      <c r="C245" s="269"/>
      <c r="D245" s="269"/>
      <c r="E245" s="270"/>
      <c r="F245" s="270"/>
      <c r="G245" s="269"/>
      <c r="H245" s="269"/>
      <c r="I245" s="269"/>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317.70305568985202</v>
      </c>
      <c r="T245" s="162">
        <f t="shared" si="89"/>
        <v>321.36031517961152</v>
      </c>
      <c r="U245" s="162">
        <f t="shared" si="89"/>
        <v>324.92615392372824</v>
      </c>
      <c r="V245" s="162">
        <f t="shared" si="89"/>
        <v>328.55769105644464</v>
      </c>
      <c r="W245" s="162">
        <f t="shared" si="89"/>
        <v>332.11218162134793</v>
      </c>
      <c r="X245" s="162">
        <f t="shared" si="89"/>
        <v>335.31365991471017</v>
      </c>
      <c r="Y245" s="162">
        <f t="shared" si="89"/>
        <v>338.45208872466372</v>
      </c>
      <c r="Z245" s="162">
        <f t="shared" si="89"/>
        <v>341.63570505904289</v>
      </c>
      <c r="AA245" s="162">
        <f t="shared" si="89"/>
        <v>345.04075843387074</v>
      </c>
      <c r="AB245" s="162">
        <f t="shared" si="89"/>
        <v>348.7230270389594</v>
      </c>
      <c r="AC245" s="162">
        <f t="shared" si="89"/>
        <v>352.36000934665077</v>
      </c>
      <c r="AD245" s="162">
        <f t="shared" si="89"/>
        <v>356.49643357643026</v>
      </c>
      <c r="AE245" s="162">
        <f t="shared" si="89"/>
        <v>361.1673858886482</v>
      </c>
      <c r="AF245" s="162">
        <f t="shared" si="89"/>
        <v>366.06917012460951</v>
      </c>
      <c r="AG245" s="162">
        <f t="shared" si="89"/>
        <v>370.62774982391375</v>
      </c>
      <c r="AH245" s="162">
        <f t="shared" si="89"/>
        <v>375.35125484351983</v>
      </c>
      <c r="AI245" s="162">
        <f t="shared" ref="AI245:AR245" si="90">SUM(AI220:AI241)</f>
        <v>379.85750963000447</v>
      </c>
      <c r="AJ245" s="162">
        <f t="shared" si="90"/>
        <v>384.39342218600854</v>
      </c>
      <c r="AK245" s="162">
        <f t="shared" si="90"/>
        <v>389.25589998647013</v>
      </c>
      <c r="AL245" s="162">
        <f t="shared" si="90"/>
        <v>394.0511721282009</v>
      </c>
      <c r="AM245" s="162">
        <f t="shared" si="90"/>
        <v>398.80916759748237</v>
      </c>
      <c r="AN245" s="162">
        <f t="shared" si="90"/>
        <v>403.49327631895613</v>
      </c>
      <c r="AO245" s="162">
        <f t="shared" si="90"/>
        <v>408.10657473733772</v>
      </c>
      <c r="AP245" s="162">
        <f t="shared" si="90"/>
        <v>412.65193440254558</v>
      </c>
      <c r="AQ245" s="162">
        <f t="shared" si="90"/>
        <v>417.1320404711899</v>
      </c>
      <c r="AR245" s="162">
        <f t="shared" si="90"/>
        <v>420.54281911822653</v>
      </c>
      <c r="AS245" s="162">
        <f t="shared" si="89"/>
        <v>423.91706734847179</v>
      </c>
      <c r="AT245" s="162">
        <f t="shared" si="89"/>
        <v>427.25583701524903</v>
      </c>
      <c r="AU245" s="162">
        <f t="shared" si="89"/>
        <v>430.56013113380129</v>
      </c>
      <c r="AV245" s="162">
        <f t="shared" si="89"/>
        <v>433.95451255968419</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117.13343865570756</v>
      </c>
      <c r="T248" s="10">
        <f t="shared" si="95"/>
        <v>116.45615032596969</v>
      </c>
      <c r="U248" s="10">
        <f t="shared" si="95"/>
        <v>115.77173837340996</v>
      </c>
      <c r="V248" s="10">
        <f t="shared" si="95"/>
        <v>115.09244572432009</v>
      </c>
      <c r="W248" s="10">
        <f t="shared" si="95"/>
        <v>114.40714950694863</v>
      </c>
      <c r="X248" s="10">
        <f t="shared" si="95"/>
        <v>113.69434611649218</v>
      </c>
      <c r="Y248" s="10">
        <f t="shared" si="95"/>
        <v>112.97662982868667</v>
      </c>
      <c r="Z248" s="10">
        <f t="shared" ref="Z248:AN256" si="96">INDEX($J$233:$AV$241,MATCH($D248,$B$233:$B$241,0),MATCH(Z$247,$J$104:$AV$104,0))</f>
        <v>112.26243461126842</v>
      </c>
      <c r="AA248" s="10">
        <f t="shared" si="96"/>
        <v>111.56549405463703</v>
      </c>
      <c r="AB248" s="10">
        <f t="shared" si="96"/>
        <v>110.89015446753368</v>
      </c>
      <c r="AC248" s="10">
        <f t="shared" si="96"/>
        <v>110.21534699853426</v>
      </c>
      <c r="AD248" s="10">
        <f t="shared" si="96"/>
        <v>109.57975831008238</v>
      </c>
      <c r="AE248" s="10">
        <f t="shared" si="96"/>
        <v>108.98614355019869</v>
      </c>
      <c r="AF248" s="10">
        <f t="shared" si="96"/>
        <v>108.41065491501598</v>
      </c>
      <c r="AG248" s="10">
        <f t="shared" si="96"/>
        <v>107.80821607239011</v>
      </c>
      <c r="AH248" s="10">
        <f t="shared" si="96"/>
        <v>107.2187280247568</v>
      </c>
      <c r="AI248" s="10">
        <f t="shared" si="96"/>
        <v>106.6121803574963</v>
      </c>
      <c r="AJ248" s="10">
        <f t="shared" si="96"/>
        <v>106.0079615727402</v>
      </c>
      <c r="AK248" s="10">
        <f t="shared" si="96"/>
        <v>105.42938639155523</v>
      </c>
      <c r="AL248" s="10">
        <f t="shared" si="96"/>
        <v>104.84553387207578</v>
      </c>
      <c r="AM248" s="10">
        <f>INDEX($J$233:$AV$241,MATCH($D248,$B$233:$B$241,0),MATCH(AM$247,$J$104:$AV$104,0))</f>
        <v>101.90308995115325</v>
      </c>
      <c r="AN248" s="10">
        <f>INDEX($J$233:$AV$241,MATCH($D248,$B$233:$B$241,0),MATCH(AN$247,$J$104:$AV$104,0))</f>
        <v>98.461545169259381</v>
      </c>
      <c r="AO248" s="186">
        <f>AN248</f>
        <v>98.461545169259381</v>
      </c>
      <c r="AP248" s="186">
        <f>AO248</f>
        <v>98.461545169259381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11.170587123620498</v>
      </c>
      <c r="T249" s="10">
        <f t="shared" si="95"/>
        <v>11.105996615717913</v>
      </c>
      <c r="U249" s="10">
        <f t="shared" si="95"/>
        <v>11.040726753992196</v>
      </c>
      <c r="V249" s="10">
        <f t="shared" si="95"/>
        <v>10.97594510149246</v>
      </c>
      <c r="W249" s="10">
        <f t="shared" si="95"/>
        <v>10.910590910669663</v>
      </c>
      <c r="X249" s="10">
        <f t="shared" si="95"/>
        <v>10.842613461475928</v>
      </c>
      <c r="Y249" s="10">
        <f t="shared" si="95"/>
        <v>10.774167487252134</v>
      </c>
      <c r="Z249" s="10">
        <f t="shared" si="96"/>
        <v>10.706057304617662</v>
      </c>
      <c r="AA249" s="10">
        <f t="shared" si="96"/>
        <v>10.639592635799064</v>
      </c>
      <c r="AB249" s="10">
        <f t="shared" si="96"/>
        <v>10.575187972345599</v>
      </c>
      <c r="AC249" s="10">
        <f t="shared" si="96"/>
        <v>10.510834055047189</v>
      </c>
      <c r="AD249" s="10">
        <f t="shared" si="96"/>
        <v>10.450220289237681</v>
      </c>
      <c r="AE249" s="10">
        <f t="shared" si="96"/>
        <v>10.393609423294965</v>
      </c>
      <c r="AF249" s="10">
        <f t="shared" si="96"/>
        <v>10.338727179490464</v>
      </c>
      <c r="AG249" s="10">
        <f t="shared" si="96"/>
        <v>10.281274793088782</v>
      </c>
      <c r="AH249" s="10">
        <f t="shared" si="96"/>
        <v>10.225057476582126</v>
      </c>
      <c r="AI249" s="10">
        <f t="shared" si="96"/>
        <v>10.167213246620797</v>
      </c>
      <c r="AJ249" s="10">
        <f t="shared" si="96"/>
        <v>10.109591113655974</v>
      </c>
      <c r="AK249" s="10">
        <f t="shared" si="96"/>
        <v>10.054414517261598</v>
      </c>
      <c r="AL249" s="10">
        <f t="shared" si="96"/>
        <v>9.9987346404387161</v>
      </c>
      <c r="AM249" s="10">
        <f t="shared" si="96"/>
        <v>9.7181245383854105</v>
      </c>
      <c r="AN249" s="10">
        <f t="shared" si="96"/>
        <v>9.3899170148362519</v>
      </c>
      <c r="AO249" s="186">
        <f t="shared" ref="AO249:AP264" si="97">AN249</f>
        <v>9.3899170148362519</v>
      </c>
      <c r="AP249" s="186">
        <f t="shared" si="97"/>
        <v>9.3899170148362519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8.0367012374729594</v>
      </c>
      <c r="T250" s="10">
        <f t="shared" si="95"/>
        <v>7.9902314674380364</v>
      </c>
      <c r="U250" s="10">
        <f t="shared" si="95"/>
        <v>7.9432729349369504</v>
      </c>
      <c r="V250" s="10">
        <f t="shared" si="95"/>
        <v>7.8966656455394855</v>
      </c>
      <c r="W250" s="10">
        <f t="shared" si="95"/>
        <v>7.8496464423009193</v>
      </c>
      <c r="X250" s="10">
        <f t="shared" si="95"/>
        <v>7.8007399305831644</v>
      </c>
      <c r="Y250" s="10">
        <f t="shared" si="95"/>
        <v>7.7514963375958956</v>
      </c>
      <c r="Z250" s="10">
        <f t="shared" si="96"/>
        <v>7.702494330538852</v>
      </c>
      <c r="AA250" s="10">
        <f t="shared" si="96"/>
        <v>7.6546761916862236</v>
      </c>
      <c r="AB250" s="10">
        <f t="shared" si="96"/>
        <v>7.608340127811748</v>
      </c>
      <c r="AC250" s="10">
        <f t="shared" si="96"/>
        <v>7.5620405733599716</v>
      </c>
      <c r="AD250" s="10">
        <f t="shared" si="96"/>
        <v>7.5184318783739128</v>
      </c>
      <c r="AE250" s="10">
        <f t="shared" si="96"/>
        <v>7.4777030776993074</v>
      </c>
      <c r="AF250" s="10">
        <f t="shared" si="96"/>
        <v>7.4382179376777717</v>
      </c>
      <c r="AG250" s="10">
        <f t="shared" si="96"/>
        <v>7.3968837034266608</v>
      </c>
      <c r="AH250" s="10">
        <f t="shared" si="96"/>
        <v>7.3564380426805851</v>
      </c>
      <c r="AI250" s="10">
        <f t="shared" si="96"/>
        <v>7.3148218957971398</v>
      </c>
      <c r="AJ250" s="10">
        <f t="shared" si="96"/>
        <v>7.2733655370418333</v>
      </c>
      <c r="AK250" s="10">
        <f t="shared" si="96"/>
        <v>7.2336686244610657</v>
      </c>
      <c r="AL250" s="10">
        <f t="shared" si="96"/>
        <v>7.1936096257698861</v>
      </c>
      <c r="AM250" s="10">
        <f t="shared" si="96"/>
        <v>6.9917241268733621</v>
      </c>
      <c r="AN250" s="10">
        <f t="shared" si="96"/>
        <v>6.7555945679285205</v>
      </c>
      <c r="AO250" s="186">
        <f t="shared" si="97"/>
        <v>6.7555945679285205</v>
      </c>
      <c r="AP250" s="186">
        <f t="shared" si="97"/>
        <v>6.7555945679285205</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101.93313800073113</v>
      </c>
      <c r="T251" s="10">
        <f t="shared" si="95"/>
        <v>101.34374076648464</v>
      </c>
      <c r="U251" s="10">
        <f t="shared" si="95"/>
        <v>100.74814433552285</v>
      </c>
      <c r="V251" s="10">
        <f t="shared" si="95"/>
        <v>100.15700288063836</v>
      </c>
      <c r="W251" s="10">
        <f t="shared" si="95"/>
        <v>99.560636935111646</v>
      </c>
      <c r="X251" s="10">
        <f t="shared" si="95"/>
        <v>98.940333397533863</v>
      </c>
      <c r="Y251" s="10">
        <f t="shared" si="95"/>
        <v>98.315754504863534</v>
      </c>
      <c r="Z251" s="10">
        <f t="shared" si="96"/>
        <v>97.694239756453015</v>
      </c>
      <c r="AA251" s="10">
        <f t="shared" si="96"/>
        <v>97.087740547066517</v>
      </c>
      <c r="AB251" s="10">
        <f t="shared" si="96"/>
        <v>96.500039168881031</v>
      </c>
      <c r="AC251" s="10">
        <f t="shared" si="96"/>
        <v>95.912800856313225</v>
      </c>
      <c r="AD251" s="10">
        <f t="shared" si="96"/>
        <v>95.359691938525032</v>
      </c>
      <c r="AE251" s="10">
        <f t="shared" si="96"/>
        <v>94.843110030464175</v>
      </c>
      <c r="AF251" s="10">
        <f t="shared" si="96"/>
        <v>94.342302036255475</v>
      </c>
      <c r="AG251" s="10">
        <f t="shared" si="96"/>
        <v>93.818041138708679</v>
      </c>
      <c r="AH251" s="10">
        <f t="shared" si="96"/>
        <v>93.305050423172659</v>
      </c>
      <c r="AI251" s="10">
        <f t="shared" si="96"/>
        <v>92.777213899457024</v>
      </c>
      <c r="AJ251" s="10">
        <f t="shared" si="96"/>
        <v>92.251404041264351</v>
      </c>
      <c r="AK251" s="10">
        <f t="shared" si="96"/>
        <v>91.747910039343395</v>
      </c>
      <c r="AL251" s="10">
        <f t="shared" si="96"/>
        <v>91.239823534557146</v>
      </c>
      <c r="AM251" s="10">
        <f t="shared" si="96"/>
        <v>88.679217906539961</v>
      </c>
      <c r="AN251" s="10">
        <f t="shared" si="96"/>
        <v>85.684279285984161</v>
      </c>
      <c r="AO251" s="186">
        <f t="shared" si="97"/>
        <v>85.684279285984161</v>
      </c>
      <c r="AP251" s="186">
        <f t="shared" si="97"/>
        <v>85.684279285984161</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24.796677701110038</v>
      </c>
      <c r="T252" s="10">
        <f t="shared" si="95"/>
        <v>24.653298486634846</v>
      </c>
      <c r="U252" s="10">
        <f t="shared" si="95"/>
        <v>24.508411229868699</v>
      </c>
      <c r="V252" s="10">
        <f t="shared" si="95"/>
        <v>24.364607709050663</v>
      </c>
      <c r="W252" s="10">
        <f t="shared" si="95"/>
        <v>24.219533256981528</v>
      </c>
      <c r="X252" s="10">
        <f t="shared" si="95"/>
        <v>24.068635647039763</v>
      </c>
      <c r="Y252" s="10">
        <f t="shared" si="95"/>
        <v>23.91669799649523</v>
      </c>
      <c r="Z252" s="10">
        <f t="shared" si="96"/>
        <v>23.765505742385375</v>
      </c>
      <c r="AA252" s="10">
        <f t="shared" si="96"/>
        <v>23.617966230543523</v>
      </c>
      <c r="AB252" s="10">
        <f t="shared" si="96"/>
        <v>23.474999557043699</v>
      </c>
      <c r="AC252" s="10">
        <f t="shared" si="96"/>
        <v>23.332145530805604</v>
      </c>
      <c r="AD252" s="10">
        <f t="shared" si="96"/>
        <v>23.197593962620729</v>
      </c>
      <c r="AE252" s="10">
        <f t="shared" si="96"/>
        <v>23.071928106240271</v>
      </c>
      <c r="AF252" s="10">
        <f t="shared" si="96"/>
        <v>22.95009947753227</v>
      </c>
      <c r="AG252" s="10">
        <f t="shared" si="96"/>
        <v>22.822565598337167</v>
      </c>
      <c r="AH252" s="10">
        <f t="shared" si="96"/>
        <v>22.697773350337137</v>
      </c>
      <c r="AI252" s="10">
        <f t="shared" si="96"/>
        <v>22.569369649497897</v>
      </c>
      <c r="AJ252" s="10">
        <f t="shared" si="96"/>
        <v>22.441458963715061</v>
      </c>
      <c r="AK252" s="10">
        <f t="shared" si="96"/>
        <v>22.318976925636466</v>
      </c>
      <c r="AL252" s="10">
        <f t="shared" si="96"/>
        <v>22.195377696273219</v>
      </c>
      <c r="AM252" s="10">
        <f t="shared" si="96"/>
        <v>21.57247415653195</v>
      </c>
      <c r="AN252" s="10">
        <f t="shared" si="96"/>
        <v>20.843912972552733</v>
      </c>
      <c r="AO252" s="186">
        <f t="shared" si="97"/>
        <v>20.843912972552733</v>
      </c>
      <c r="AP252" s="186">
        <f t="shared" si="97"/>
        <v>20.843912972552733</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9.3969017117387565</v>
      </c>
      <c r="T253" s="10">
        <f t="shared" si="95"/>
        <v>9.3425669979448429</v>
      </c>
      <c r="U253" s="10">
        <f t="shared" si="95"/>
        <v>9.2876607993191307</v>
      </c>
      <c r="V253" s="10">
        <f t="shared" si="95"/>
        <v>9.233165291202388</v>
      </c>
      <c r="W253" s="10">
        <f t="shared" si="95"/>
        <v>9.1781881534015053</v>
      </c>
      <c r="X253" s="10">
        <f t="shared" si="95"/>
        <v>9.1210042827938889</v>
      </c>
      <c r="Y253" s="10">
        <f t="shared" si="95"/>
        <v>9.0634262803820747</v>
      </c>
      <c r="Z253" s="10">
        <f t="shared" si="96"/>
        <v>9.0061307519821963</v>
      </c>
      <c r="AA253" s="10">
        <f t="shared" si="96"/>
        <v>8.9502194598289844</v>
      </c>
      <c r="AB253" s="10">
        <f t="shared" si="96"/>
        <v>8.8960410817766729</v>
      </c>
      <c r="AC253" s="10">
        <f t="shared" si="96"/>
        <v>8.8419053923159261</v>
      </c>
      <c r="AD253" s="10">
        <f t="shared" si="96"/>
        <v>8.7909159865320614</v>
      </c>
      <c r="AE253" s="10">
        <f t="shared" si="96"/>
        <v>8.7432938931547781</v>
      </c>
      <c r="AF253" s="10">
        <f t="shared" si="96"/>
        <v>8.6971259482613483</v>
      </c>
      <c r="AG253" s="10">
        <f t="shared" si="96"/>
        <v>8.6487959525192402</v>
      </c>
      <c r="AH253" s="10">
        <f t="shared" si="96"/>
        <v>8.6015049201084448</v>
      </c>
      <c r="AI253" s="10">
        <f t="shared" si="96"/>
        <v>8.5528452984142103</v>
      </c>
      <c r="AJ253" s="10">
        <f t="shared" si="96"/>
        <v>8.5043725087659183</v>
      </c>
      <c r="AK253" s="10">
        <f t="shared" si="96"/>
        <v>8.4579569491030018</v>
      </c>
      <c r="AL253" s="10">
        <f t="shared" si="96"/>
        <v>8.4111180207605525</v>
      </c>
      <c r="AM253" s="10">
        <f t="shared" si="96"/>
        <v>8.1750636827803955</v>
      </c>
      <c r="AN253" s="10">
        <f t="shared" si="96"/>
        <v>7.8989695253548531</v>
      </c>
      <c r="AO253" s="186">
        <f t="shared" si="97"/>
        <v>7.8989695253548531</v>
      </c>
      <c r="AP253" s="186">
        <f t="shared" si="97"/>
        <v>7.8989695253548531</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9.1289827620514838</v>
      </c>
      <c r="T254" s="10">
        <f t="shared" si="95"/>
        <v>9.2340716437616894</v>
      </c>
      <c r="U254" s="10">
        <f t="shared" si="95"/>
        <v>9.3365336120818068</v>
      </c>
      <c r="V254" s="10">
        <f t="shared" si="95"/>
        <v>9.4408833792325542</v>
      </c>
      <c r="W254" s="10">
        <f t="shared" si="95"/>
        <v>9.5430192652863344</v>
      </c>
      <c r="X254" s="10">
        <f t="shared" si="95"/>
        <v>9.635011582104708</v>
      </c>
      <c r="Y254" s="10">
        <f t="shared" si="95"/>
        <v>9.7251922145943173</v>
      </c>
      <c r="Z254" s="10">
        <f t="shared" si="96"/>
        <v>9.816671280083396</v>
      </c>
      <c r="AA254" s="10">
        <f t="shared" si="96"/>
        <v>9.9145131893945049</v>
      </c>
      <c r="AB254" s="10">
        <f t="shared" si="96"/>
        <v>10.020320691145178</v>
      </c>
      <c r="AC254" s="10">
        <f t="shared" si="96"/>
        <v>10.12632441723383</v>
      </c>
      <c r="AD254" s="10">
        <f t="shared" si="96"/>
        <v>10.246790495181889</v>
      </c>
      <c r="AE254" s="10">
        <f t="shared" si="96"/>
        <v>10.382734915786159</v>
      </c>
      <c r="AF254" s="10">
        <f t="shared" si="96"/>
        <v>10.525363542008577</v>
      </c>
      <c r="AG254" s="10">
        <f t="shared" si="96"/>
        <v>10.65805398613341</v>
      </c>
      <c r="AH254" s="10">
        <f t="shared" si="96"/>
        <v>10.795520176760977</v>
      </c>
      <c r="AI254" s="10">
        <f t="shared" si="96"/>
        <v>10.926695447115369</v>
      </c>
      <c r="AJ254" s="10">
        <f t="shared" si="96"/>
        <v>11.058729518221529</v>
      </c>
      <c r="AK254" s="10">
        <f t="shared" si="96"/>
        <v>11.200219947037208</v>
      </c>
      <c r="AL254" s="10">
        <f t="shared" si="96"/>
        <v>11.339764299961937</v>
      </c>
      <c r="AM254" s="10">
        <f t="shared" si="96"/>
        <v>12.028937699422043</v>
      </c>
      <c r="AN254" s="10">
        <f t="shared" si="96"/>
        <v>12.534062228317671</v>
      </c>
      <c r="AO254" s="186">
        <f t="shared" si="97"/>
        <v>12.534062228317671</v>
      </c>
      <c r="AP254" s="186">
        <f t="shared" si="97"/>
        <v>12.534062228317671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3.1545157422249002</v>
      </c>
      <c r="T255" s="10">
        <f t="shared" si="95"/>
        <v>3.1908291563618723</v>
      </c>
      <c r="U255" s="10">
        <f t="shared" si="95"/>
        <v>3.2262348418002054</v>
      </c>
      <c r="V255" s="10">
        <f t="shared" si="95"/>
        <v>3.2622928552453492</v>
      </c>
      <c r="W255" s="10">
        <f t="shared" si="95"/>
        <v>3.2975858631083996</v>
      </c>
      <c r="X255" s="10">
        <f t="shared" si="95"/>
        <v>3.3293737653458324</v>
      </c>
      <c r="Y255" s="10">
        <f t="shared" si="95"/>
        <v>3.3605356409071292</v>
      </c>
      <c r="Z255" s="10">
        <f t="shared" si="96"/>
        <v>3.3921461893867355</v>
      </c>
      <c r="AA255" s="10">
        <f t="shared" si="96"/>
        <v>3.4259554155859835</v>
      </c>
      <c r="AB255" s="10">
        <f t="shared" si="96"/>
        <v>3.4625171485432906</v>
      </c>
      <c r="AC255" s="10">
        <f t="shared" si="96"/>
        <v>3.4991466867292091</v>
      </c>
      <c r="AD255" s="10">
        <f t="shared" si="96"/>
        <v>3.540773683865289</v>
      </c>
      <c r="AE255" s="10">
        <f t="shared" si="96"/>
        <v>3.5877492150982393</v>
      </c>
      <c r="AF255" s="10">
        <f t="shared" si="96"/>
        <v>3.637034470469827</v>
      </c>
      <c r="AG255" s="10">
        <f t="shared" si="96"/>
        <v>3.6828855916456251</v>
      </c>
      <c r="AH255" s="10">
        <f t="shared" si="96"/>
        <v>3.7303869698014651</v>
      </c>
      <c r="AI255" s="10">
        <f t="shared" si="96"/>
        <v>3.7757145233864766</v>
      </c>
      <c r="AJ255" s="10">
        <f t="shared" si="96"/>
        <v>3.8213388351713342</v>
      </c>
      <c r="AK255" s="10">
        <f t="shared" si="96"/>
        <v>3.8702307869590613</v>
      </c>
      <c r="AL255" s="10">
        <f t="shared" si="96"/>
        <v>3.9184502731289217</v>
      </c>
      <c r="AM255" s="10">
        <f t="shared" si="96"/>
        <v>4.1565938203767869</v>
      </c>
      <c r="AN255" s="10">
        <f t="shared" si="96"/>
        <v>4.3311393661093236</v>
      </c>
      <c r="AO255" s="186">
        <f t="shared" si="97"/>
        <v>4.3311393661093236</v>
      </c>
      <c r="AP255" s="186">
        <f t="shared" si="97"/>
        <v>4.3311393661093236</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16.554076689764564</v>
      </c>
      <c r="T256" s="10">
        <f t="shared" si="95"/>
        <v>16.458357797873081</v>
      </c>
      <c r="U256" s="10">
        <f t="shared" si="95"/>
        <v>16.361632148220064</v>
      </c>
      <c r="V256" s="10">
        <f t="shared" si="95"/>
        <v>16.265629992585584</v>
      </c>
      <c r="W256" s="10">
        <f t="shared" si="95"/>
        <v>16.168779372747487</v>
      </c>
      <c r="X256" s="10">
        <f t="shared" si="95"/>
        <v>16.068041256238985</v>
      </c>
      <c r="Y256" s="10">
        <f t="shared" si="95"/>
        <v>15.966608816397891</v>
      </c>
      <c r="Z256" s="10">
        <f t="shared" si="96"/>
        <v>15.8656739976451</v>
      </c>
      <c r="AA256" s="10">
        <f t="shared" si="96"/>
        <v>15.767177722327899</v>
      </c>
      <c r="AB256" s="10">
        <f t="shared" si="96"/>
        <v>15.671734239708019</v>
      </c>
      <c r="AC256" s="10">
        <f t="shared" si="96"/>
        <v>15.576365959558089</v>
      </c>
      <c r="AD256" s="10">
        <f t="shared" si="96"/>
        <v>15.486540338347519</v>
      </c>
      <c r="AE256" s="10">
        <f t="shared" si="96"/>
        <v>15.402646751921061</v>
      </c>
      <c r="AF256" s="10">
        <f t="shared" si="96"/>
        <v>15.321314870007267</v>
      </c>
      <c r="AG256" s="10">
        <f t="shared" si="96"/>
        <v>15.236174205512349</v>
      </c>
      <c r="AH256" s="10">
        <f t="shared" si="96"/>
        <v>15.152863833510853</v>
      </c>
      <c r="AI256" s="10">
        <f t="shared" si="96"/>
        <v>15.067142482587816</v>
      </c>
      <c r="AJ256" s="10">
        <f t="shared" si="96"/>
        <v>14.981750264831375</v>
      </c>
      <c r="AK256" s="10">
        <f t="shared" si="96"/>
        <v>14.899982171705698</v>
      </c>
      <c r="AL256" s="10">
        <f t="shared" si="96"/>
        <v>14.817468250028867</v>
      </c>
      <c r="AM256" s="10">
        <f t="shared" si="96"/>
        <v>14.401622502808419</v>
      </c>
      <c r="AN256" s="10">
        <f t="shared" si="96"/>
        <v>13.915240502035882</v>
      </c>
      <c r="AO256" s="186">
        <f t="shared" si="97"/>
        <v>13.915240502035882</v>
      </c>
      <c r="AP256" s="186">
        <f t="shared" si="97"/>
        <v>13.915240502035882</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2" customFormat="1">
      <c r="B258" s="223" t="str">
        <f t="shared" ref="B258:B266" si="98">IF(A258="*","","COM_PROJ")</f>
        <v>COM_PROJ</v>
      </c>
      <c r="C258" s="223" t="str">
        <f t="shared" si="92"/>
        <v>-</v>
      </c>
      <c r="D258" s="223" t="str">
        <f>COM!B174</f>
        <v>CNC</v>
      </c>
      <c r="E258" s="223" t="str">
        <f t="shared" si="93"/>
        <v>-</v>
      </c>
      <c r="F258" s="223" t="str">
        <f t="shared" si="93"/>
        <v>-</v>
      </c>
      <c r="G258" s="223" t="str">
        <f t="shared" si="93"/>
        <v>-</v>
      </c>
      <c r="H258" s="223" t="str">
        <f t="shared" si="93"/>
        <v>-</v>
      </c>
      <c r="I258" s="223">
        <f t="shared" si="94"/>
        <v>0</v>
      </c>
      <c r="J258" s="224">
        <f t="shared" ref="J258:Y266" si="99">INDEX($J$220:$AV$228,MATCH($D258,$B$220:$B$228,0),MATCH(J$247,$J$104:$AV$104,0))</f>
        <v>0</v>
      </c>
      <c r="K258" s="224">
        <f t="shared" si="99"/>
        <v>0</v>
      </c>
      <c r="L258" s="224">
        <f t="shared" si="99"/>
        <v>0</v>
      </c>
      <c r="M258" s="224">
        <f t="shared" si="99"/>
        <v>0</v>
      </c>
      <c r="N258" s="224">
        <f t="shared" si="99"/>
        <v>0</v>
      </c>
      <c r="O258" s="224">
        <f t="shared" si="99"/>
        <v>0</v>
      </c>
      <c r="P258" s="224">
        <f t="shared" si="99"/>
        <v>1.6544946889303713</v>
      </c>
      <c r="Q258" s="224">
        <f t="shared" si="99"/>
        <v>3.1875183888127405</v>
      </c>
      <c r="R258" s="224">
        <f t="shared" si="99"/>
        <v>4.1497851114047242</v>
      </c>
      <c r="S258" s="224">
        <f t="shared" si="99"/>
        <v>6.6457277786788094</v>
      </c>
      <c r="T258" s="224">
        <f t="shared" si="99"/>
        <v>8.7479080726871956</v>
      </c>
      <c r="U258" s="224">
        <f t="shared" si="99"/>
        <v>10.821593875408137</v>
      </c>
      <c r="V258" s="224">
        <f t="shared" si="99"/>
        <v>12.915756892008622</v>
      </c>
      <c r="W258" s="224">
        <f t="shared" si="99"/>
        <v>14.985905635482725</v>
      </c>
      <c r="X258" s="224">
        <f t="shared" si="99"/>
        <v>16.946025686616853</v>
      </c>
      <c r="Y258" s="224">
        <f t="shared" si="99"/>
        <v>18.886494148354714</v>
      </c>
      <c r="Z258" s="224">
        <f t="shared" ref="Z258:AN266" si="100">INDEX($J$220:$AV$228,MATCH($D258,$B$220:$B$228,0),MATCH(Z$247,$J$104:$AV$104,0))</f>
        <v>20.841046891641547</v>
      </c>
      <c r="AA258" s="224">
        <f t="shared" si="100"/>
        <v>22.864618278075952</v>
      </c>
      <c r="AB258" s="224">
        <f t="shared" si="100"/>
        <v>24.974593542622497</v>
      </c>
      <c r="AC258" s="224">
        <f t="shared" si="100"/>
        <v>27.06557624221503</v>
      </c>
      <c r="AD258" s="224">
        <f t="shared" si="100"/>
        <v>29.311865312776</v>
      </c>
      <c r="AE258" s="224">
        <f t="shared" si="100"/>
        <v>31.724371140466886</v>
      </c>
      <c r="AF258" s="224">
        <f t="shared" si="100"/>
        <v>34.2086564219737</v>
      </c>
      <c r="AG258" s="224">
        <f t="shared" si="100"/>
        <v>36.586218882005525</v>
      </c>
      <c r="AH258" s="224">
        <f t="shared" si="100"/>
        <v>39.01506649020795</v>
      </c>
      <c r="AI258" s="224">
        <f t="shared" si="100"/>
        <v>41.376358004686693</v>
      </c>
      <c r="AJ258" s="224">
        <f t="shared" si="100"/>
        <v>43.746871893882812</v>
      </c>
      <c r="AK258" s="224">
        <f t="shared" si="100"/>
        <v>46.218934453220726</v>
      </c>
      <c r="AL258" s="224">
        <f t="shared" si="100"/>
        <v>48.670098752912388</v>
      </c>
      <c r="AM258" s="224">
        <f>INDEX($J$220:$AV$228,MATCH($D258,$B$220:$B$228,0),MATCH(AM$247,$J$104:$AV$104,0))</f>
        <v>60.590841741064771</v>
      </c>
      <c r="AN258" s="224">
        <f t="shared" si="100"/>
        <v>70.574674107959552</v>
      </c>
      <c r="AO258" s="225">
        <f t="shared" si="97"/>
        <v>70.574674107959552</v>
      </c>
      <c r="AP258" s="225">
        <f t="shared" si="97"/>
        <v>70.574674107959552</v>
      </c>
      <c r="AQ258" s="225"/>
      <c r="AR258" s="225"/>
      <c r="AS258" s="225"/>
      <c r="AT258" s="225"/>
      <c r="AU258" s="225"/>
      <c r="AV258" s="225"/>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0.63377872282740533</v>
      </c>
      <c r="T259" s="10">
        <f t="shared" si="99"/>
        <v>0.83425595967180155</v>
      </c>
      <c r="U259" s="10">
        <f t="shared" si="99"/>
        <v>1.0320157812236674</v>
      </c>
      <c r="V259" s="10">
        <f t="shared" si="99"/>
        <v>1.2317284396794583</v>
      </c>
      <c r="W259" s="10">
        <f t="shared" si="99"/>
        <v>1.4291509448430095</v>
      </c>
      <c r="X259" s="10">
        <f t="shared" si="99"/>
        <v>1.6160804165228058</v>
      </c>
      <c r="Y259" s="10">
        <f t="shared" si="99"/>
        <v>1.8011357880823637</v>
      </c>
      <c r="Z259" s="10">
        <f t="shared" si="100"/>
        <v>1.9875343259992146</v>
      </c>
      <c r="AA259" s="10">
        <f t="shared" si="100"/>
        <v>2.1805149191795512</v>
      </c>
      <c r="AB259" s="10">
        <f t="shared" si="100"/>
        <v>2.3817355338204318</v>
      </c>
      <c r="AC259" s="10">
        <f t="shared" si="100"/>
        <v>2.5811448970889064</v>
      </c>
      <c r="AD259" s="10">
        <f t="shared" si="100"/>
        <v>2.7953652602534529</v>
      </c>
      <c r="AE259" s="10">
        <f t="shared" si="100"/>
        <v>3.0254371068904771</v>
      </c>
      <c r="AF259" s="10">
        <f t="shared" si="100"/>
        <v>3.2623542971948511</v>
      </c>
      <c r="AG259" s="10">
        <f t="shared" si="100"/>
        <v>3.4890937228143755</v>
      </c>
      <c r="AH259" s="10">
        <f t="shared" si="100"/>
        <v>3.7207240252182094</v>
      </c>
      <c r="AI259" s="10">
        <f t="shared" si="100"/>
        <v>3.9459117503415282</v>
      </c>
      <c r="AJ259" s="10">
        <f t="shared" si="100"/>
        <v>4.1719789795710138</v>
      </c>
      <c r="AK259" s="10">
        <f t="shared" si="100"/>
        <v>4.4077305336194854</v>
      </c>
      <c r="AL259" s="10">
        <f t="shared" si="100"/>
        <v>4.6414890971710534</v>
      </c>
      <c r="AM259" s="10">
        <f t="shared" si="100"/>
        <v>5.7783267043965099</v>
      </c>
      <c r="AN259" s="10">
        <f t="shared" si="100"/>
        <v>6.7304482382808573</v>
      </c>
      <c r="AO259" s="186">
        <f t="shared" si="97"/>
        <v>6.7304482382808573</v>
      </c>
      <c r="AP259" s="186">
        <f t="shared" si="97"/>
        <v>6.7304482382808573</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0.45597336914017006</v>
      </c>
      <c r="T260" s="10">
        <f t="shared" si="99"/>
        <v>0.60020711796664361</v>
      </c>
      <c r="U260" s="10">
        <f t="shared" si="99"/>
        <v>0.74248581692845717</v>
      </c>
      <c r="V260" s="10">
        <f t="shared" si="99"/>
        <v>0.88616948830476205</v>
      </c>
      <c r="W260" s="10">
        <f t="shared" si="99"/>
        <v>1.0282055043166656</v>
      </c>
      <c r="X260" s="10">
        <f t="shared" si="99"/>
        <v>1.1626922864118108</v>
      </c>
      <c r="Y260" s="10">
        <f t="shared" si="99"/>
        <v>1.2958307434288927</v>
      </c>
      <c r="Z260" s="10">
        <f t="shared" si="100"/>
        <v>1.4299355441668846</v>
      </c>
      <c r="AA260" s="10">
        <f t="shared" si="100"/>
        <v>1.5687758177225335</v>
      </c>
      <c r="AB260" s="10">
        <f t="shared" si="100"/>
        <v>1.7135443911907919</v>
      </c>
      <c r="AC260" s="10">
        <f t="shared" si="100"/>
        <v>1.8570098562382575</v>
      </c>
      <c r="AD260" s="10">
        <f t="shared" si="100"/>
        <v>2.011131124769971</v>
      </c>
      <c r="AE260" s="10">
        <f t="shared" si="100"/>
        <v>2.1766567747750334</v>
      </c>
      <c r="AF260" s="10">
        <f t="shared" si="100"/>
        <v>2.3471073209662583</v>
      </c>
      <c r="AG260" s="10">
        <f t="shared" si="100"/>
        <v>2.5102354540083587</v>
      </c>
      <c r="AH260" s="10">
        <f t="shared" si="100"/>
        <v>2.6768823381303979</v>
      </c>
      <c r="AI260" s="10">
        <f t="shared" si="100"/>
        <v>2.8388940971484624</v>
      </c>
      <c r="AJ260" s="10">
        <f t="shared" si="100"/>
        <v>3.0015386171539458</v>
      </c>
      <c r="AK260" s="10">
        <f t="shared" si="100"/>
        <v>3.1711505440106111</v>
      </c>
      <c r="AL260" s="10">
        <f t="shared" si="100"/>
        <v>3.3393286098700452</v>
      </c>
      <c r="AM260" s="10">
        <f t="shared" si="100"/>
        <v>4.1572286990672742</v>
      </c>
      <c r="AN260" s="10">
        <f t="shared" si="100"/>
        <v>4.8422344400289834</v>
      </c>
      <c r="AO260" s="186">
        <f t="shared" si="97"/>
        <v>4.8422344400289834</v>
      </c>
      <c r="AP260" s="186">
        <f t="shared" si="97"/>
        <v>4.8422344400289834</v>
      </c>
      <c r="AQ260" s="186"/>
      <c r="AR260" s="186"/>
      <c r="AS260" s="186"/>
      <c r="AT260" s="186"/>
      <c r="AU260" s="186"/>
      <c r="AV260" s="186"/>
    </row>
    <row r="261" spans="1:48" s="222" customFormat="1">
      <c r="B261" s="223" t="str">
        <f t="shared" si="98"/>
        <v>COM_PROJ</v>
      </c>
      <c r="C261" s="223" t="str">
        <f t="shared" si="92"/>
        <v>-</v>
      </c>
      <c r="D261" s="223" t="str">
        <f>COM!B177</f>
        <v>CNL</v>
      </c>
      <c r="E261" s="223" t="str">
        <f t="shared" si="93"/>
        <v>-</v>
      </c>
      <c r="F261" s="223" t="str">
        <f t="shared" si="93"/>
        <v>-</v>
      </c>
      <c r="G261" s="223" t="str">
        <f t="shared" si="93"/>
        <v>-</v>
      </c>
      <c r="H261" s="223" t="str">
        <f t="shared" si="93"/>
        <v>-</v>
      </c>
      <c r="I261" s="223">
        <f t="shared" si="94"/>
        <v>0</v>
      </c>
      <c r="J261" s="224">
        <f t="shared" si="99"/>
        <v>0</v>
      </c>
      <c r="K261" s="224">
        <f t="shared" si="99"/>
        <v>0</v>
      </c>
      <c r="L261" s="224">
        <f t="shared" si="99"/>
        <v>0</v>
      </c>
      <c r="M261" s="224">
        <f t="shared" si="99"/>
        <v>0</v>
      </c>
      <c r="N261" s="224">
        <f t="shared" si="99"/>
        <v>0</v>
      </c>
      <c r="O261" s="224">
        <f t="shared" si="99"/>
        <v>0</v>
      </c>
      <c r="P261" s="224">
        <f t="shared" si="99"/>
        <v>1.439792405855393</v>
      </c>
      <c r="Q261" s="224">
        <f t="shared" si="99"/>
        <v>2.7738770033187716</v>
      </c>
      <c r="R261" s="224">
        <f t="shared" si="99"/>
        <v>3.6112712414900638</v>
      </c>
      <c r="S261" s="224">
        <f t="shared" si="99"/>
        <v>5.7833176807052684</v>
      </c>
      <c r="T261" s="224">
        <f t="shared" si="99"/>
        <v>7.6126999345757191</v>
      </c>
      <c r="U261" s="224">
        <f t="shared" si="99"/>
        <v>9.4172854015849783</v>
      </c>
      <c r="V261" s="224">
        <f t="shared" si="99"/>
        <v>11.239690772903456</v>
      </c>
      <c r="W261" s="224">
        <f t="shared" si="99"/>
        <v>13.041198181653156</v>
      </c>
      <c r="X261" s="224">
        <f t="shared" si="99"/>
        <v>14.746955222198466</v>
      </c>
      <c r="Y261" s="224">
        <f t="shared" si="99"/>
        <v>16.435610842373531</v>
      </c>
      <c r="Z261" s="224">
        <f t="shared" si="100"/>
        <v>18.136523039587992</v>
      </c>
      <c r="AA261" s="224">
        <f t="shared" si="100"/>
        <v>19.897497392898313</v>
      </c>
      <c r="AB261" s="224">
        <f t="shared" si="100"/>
        <v>21.733663071012913</v>
      </c>
      <c r="AC261" s="224">
        <f t="shared" si="100"/>
        <v>23.553300832192235</v>
      </c>
      <c r="AD261" s="224">
        <f t="shared" si="100"/>
        <v>25.508090996698929</v>
      </c>
      <c r="AE261" s="224">
        <f t="shared" si="100"/>
        <v>27.607528119725799</v>
      </c>
      <c r="AF261" s="224">
        <f t="shared" si="100"/>
        <v>29.769429941607303</v>
      </c>
      <c r="AG261" s="224">
        <f t="shared" si="100"/>
        <v>31.838458266269846</v>
      </c>
      <c r="AH261" s="224">
        <f t="shared" si="100"/>
        <v>33.952116511695053</v>
      </c>
      <c r="AI261" s="224">
        <f t="shared" si="100"/>
        <v>36.006985356729075</v>
      </c>
      <c r="AJ261" s="224">
        <f t="shared" si="100"/>
        <v>38.069879797233952</v>
      </c>
      <c r="AK261" s="224">
        <f t="shared" si="100"/>
        <v>40.221145028574902</v>
      </c>
      <c r="AL261" s="224">
        <f t="shared" si="100"/>
        <v>42.354223948569199</v>
      </c>
      <c r="AM261" s="224">
        <f t="shared" si="100"/>
        <v>52.728022874204818</v>
      </c>
      <c r="AN261" s="224">
        <f t="shared" si="100"/>
        <v>61.416262322396449</v>
      </c>
      <c r="AO261" s="225">
        <f t="shared" si="97"/>
        <v>61.416262322396449</v>
      </c>
      <c r="AP261" s="225">
        <f t="shared" si="97"/>
        <v>61.416262322396449</v>
      </c>
      <c r="AQ261" s="225"/>
      <c r="AR261" s="225"/>
      <c r="AS261" s="225"/>
      <c r="AT261" s="225"/>
      <c r="AU261" s="225"/>
      <c r="AV261" s="225"/>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1.4068738330272059</v>
      </c>
      <c r="T262" s="10">
        <f t="shared" si="99"/>
        <v>1.8518969435786583</v>
      </c>
      <c r="U262" s="10">
        <f t="shared" si="99"/>
        <v>2.2908878849662844</v>
      </c>
      <c r="V262" s="10">
        <f t="shared" si="99"/>
        <v>2.7342137701463507</v>
      </c>
      <c r="W262" s="10">
        <f t="shared" si="99"/>
        <v>3.1724559303220516</v>
      </c>
      <c r="X262" s="10">
        <f t="shared" si="99"/>
        <v>3.5874054590071975</v>
      </c>
      <c r="Y262" s="10">
        <f t="shared" si="99"/>
        <v>3.9981948252812827</v>
      </c>
      <c r="Z262" s="10">
        <f t="shared" si="100"/>
        <v>4.4119657772940748</v>
      </c>
      <c r="AA262" s="10">
        <f t="shared" si="100"/>
        <v>4.8403476983788893</v>
      </c>
      <c r="AB262" s="10">
        <f t="shared" si="100"/>
        <v>5.2870209728318089</v>
      </c>
      <c r="AC262" s="10">
        <f t="shared" si="100"/>
        <v>5.7296735976966433</v>
      </c>
      <c r="AD262" s="10">
        <f t="shared" si="100"/>
        <v>6.2052039564522499</v>
      </c>
      <c r="AE262" s="10">
        <f t="shared" si="100"/>
        <v>6.7159217339533166</v>
      </c>
      <c r="AF262" s="10">
        <f t="shared" si="100"/>
        <v>7.241834933037345</v>
      </c>
      <c r="AG262" s="10">
        <f t="shared" si="100"/>
        <v>7.7451553401924436</v>
      </c>
      <c r="AH262" s="10">
        <f t="shared" si="100"/>
        <v>8.2593326068800099</v>
      </c>
      <c r="AI262" s="10">
        <f t="shared" si="100"/>
        <v>8.7592085203243251</v>
      </c>
      <c r="AJ262" s="10">
        <f t="shared" si="100"/>
        <v>9.2610367733919805</v>
      </c>
      <c r="AK262" s="10">
        <f t="shared" si="100"/>
        <v>9.7843624713684605</v>
      </c>
      <c r="AL262" s="10">
        <f t="shared" si="100"/>
        <v>10.303264091857681</v>
      </c>
      <c r="AM262" s="10">
        <f t="shared" si="100"/>
        <v>12.826837421791495</v>
      </c>
      <c r="AN262" s="10">
        <f t="shared" si="100"/>
        <v>14.940374565966657</v>
      </c>
      <c r="AO262" s="186">
        <f t="shared" si="97"/>
        <v>14.940374565966657</v>
      </c>
      <c r="AP262" s="186">
        <f t="shared" si="97"/>
        <v>14.940374565966657</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0.53314622584226279</v>
      </c>
      <c r="T263" s="10">
        <f t="shared" si="99"/>
        <v>0.70179133546987416</v>
      </c>
      <c r="U263" s="10">
        <f t="shared" si="99"/>
        <v>0.86815050577027786</v>
      </c>
      <c r="V263" s="10">
        <f t="shared" si="99"/>
        <v>1.0361524381065674</v>
      </c>
      <c r="W263" s="10">
        <f t="shared" si="99"/>
        <v>1.2022278517063008</v>
      </c>
      <c r="X263" s="10">
        <f t="shared" si="99"/>
        <v>1.3594763340790856</v>
      </c>
      <c r="Y263" s="10">
        <f t="shared" si="99"/>
        <v>1.5151482892350876</v>
      </c>
      <c r="Z263" s="10">
        <f t="shared" si="100"/>
        <v>1.6719501404388368</v>
      </c>
      <c r="AA263" s="10">
        <f t="shared" si="100"/>
        <v>1.8342889366292483</v>
      </c>
      <c r="AB263" s="10">
        <f t="shared" si="100"/>
        <v>2.0035593892232542</v>
      </c>
      <c r="AC263" s="10">
        <f t="shared" si="100"/>
        <v>2.1713061841139187</v>
      </c>
      <c r="AD263" s="10">
        <f t="shared" si="100"/>
        <v>2.3515122623650488</v>
      </c>
      <c r="AE263" s="10">
        <f t="shared" si="100"/>
        <v>2.5450528977462299</v>
      </c>
      <c r="AF263" s="10">
        <f t="shared" si="100"/>
        <v>2.7443519611234777</v>
      </c>
      <c r="AG263" s="10">
        <f t="shared" si="100"/>
        <v>2.9350893031399465</v>
      </c>
      <c r="AH263" s="10">
        <f t="shared" si="100"/>
        <v>3.1299409399484235</v>
      </c>
      <c r="AI263" s="10">
        <f t="shared" si="100"/>
        <v>3.3193729631944886</v>
      </c>
      <c r="AJ263" s="10">
        <f t="shared" si="100"/>
        <v>3.5095448413424721</v>
      </c>
      <c r="AK263" s="10">
        <f t="shared" si="100"/>
        <v>3.7078633502325533</v>
      </c>
      <c r="AL263" s="10">
        <f t="shared" si="100"/>
        <v>3.9045053191516752</v>
      </c>
      <c r="AM263" s="10">
        <f t="shared" si="100"/>
        <v>4.8608338575788919</v>
      </c>
      <c r="AN263" s="10">
        <f t="shared" si="100"/>
        <v>5.6617758647024488</v>
      </c>
      <c r="AO263" s="186">
        <f t="shared" si="97"/>
        <v>5.6617758647024488</v>
      </c>
      <c r="AP263" s="186">
        <f t="shared" si="97"/>
        <v>5.6617758647024488</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0.93921845520913561</v>
      </c>
      <c r="T266" s="10">
        <f t="shared" si="99"/>
        <v>1.236312557474962</v>
      </c>
      <c r="U266" s="10">
        <f t="shared" si="99"/>
        <v>1.5293796286946433</v>
      </c>
      <c r="V266" s="10">
        <f t="shared" si="99"/>
        <v>1.8253406759884934</v>
      </c>
      <c r="W266" s="10">
        <f t="shared" si="99"/>
        <v>2.1179078664678803</v>
      </c>
      <c r="X266" s="10">
        <f t="shared" si="99"/>
        <v>2.3949250702656322</v>
      </c>
      <c r="Y266" s="10">
        <f t="shared" si="99"/>
        <v>2.6691649807330164</v>
      </c>
      <c r="Z266" s="10">
        <f t="shared" si="100"/>
        <v>2.9453953755536109</v>
      </c>
      <c r="AA266" s="10">
        <f t="shared" si="100"/>
        <v>3.2313799441165694</v>
      </c>
      <c r="AB266" s="10">
        <f t="shared" si="100"/>
        <v>3.5295756834688166</v>
      </c>
      <c r="AC266" s="10">
        <f t="shared" si="100"/>
        <v>3.8250872672085219</v>
      </c>
      <c r="AD266" s="10">
        <f t="shared" si="100"/>
        <v>4.1425477803481172</v>
      </c>
      <c r="AE266" s="10">
        <f t="shared" si="100"/>
        <v>4.4834991512327864</v>
      </c>
      <c r="AF266" s="10">
        <f t="shared" si="100"/>
        <v>4.8345948719876155</v>
      </c>
      <c r="AG266" s="10">
        <f t="shared" si="100"/>
        <v>5.1706078137211779</v>
      </c>
      <c r="AH266" s="10">
        <f t="shared" si="100"/>
        <v>5.5138687137287015</v>
      </c>
      <c r="AI266" s="10">
        <f t="shared" si="100"/>
        <v>5.8475821372069152</v>
      </c>
      <c r="AJ266" s="10">
        <f t="shared" si="100"/>
        <v>6.1825989280248503</v>
      </c>
      <c r="AK266" s="10">
        <f t="shared" si="100"/>
        <v>6.5319672523806336</v>
      </c>
      <c r="AL266" s="10">
        <f t="shared" si="100"/>
        <v>6.8783820956738175</v>
      </c>
      <c r="AM266" s="10">
        <f t="shared" si="100"/>
        <v>8.5631007882145838</v>
      </c>
      <c r="AN266" s="10">
        <f t="shared" si="100"/>
        <v>9.9740823879703999</v>
      </c>
      <c r="AO266" s="186">
        <f>AN266</f>
        <v>9.9740823879703999</v>
      </c>
      <c r="AP266" s="186">
        <f>AO266</f>
        <v>9.9740823879703999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72" t="s">
        <v>296</v>
      </c>
      <c r="C2" s="372"/>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0">
        <f>MATCH(I4,Drivers!$C$5:$AG$5,0)</f>
        <v>8</v>
      </c>
      <c r="J3" s="280">
        <f>MATCH(J4,Drivers!$C$5:$AG$5,0)</f>
        <v>9</v>
      </c>
      <c r="K3" s="280">
        <f>MATCH(K4,Drivers!$C$5:$AG$5,0)</f>
        <v>10</v>
      </c>
      <c r="L3" s="185">
        <f>MATCH(L4,Drivers!$C$5:$AG$5,0)</f>
        <v>19</v>
      </c>
      <c r="M3" s="185">
        <f>MATCH(M4,Drivers!$C$5:$AG$5,0)</f>
        <v>29</v>
      </c>
      <c r="N3" s="185">
        <f>MATCH(N4,Drivers!$C$5:$AG$5,0)</f>
        <v>31</v>
      </c>
      <c r="BA3" s="192"/>
      <c r="BB3" s="192"/>
      <c r="BC3" s="192"/>
      <c r="BD3" s="200">
        <v>2030</v>
      </c>
      <c r="BE3" s="200">
        <v>2050</v>
      </c>
      <c r="BF3" s="192"/>
    </row>
    <row r="4" spans="1:58">
      <c r="A4" s="185" t="s">
        <v>16</v>
      </c>
      <c r="B4" s="227"/>
      <c r="C4" s="5" t="s">
        <v>198</v>
      </c>
      <c r="D4" s="195">
        <f>INDEX($BC$4:$BC$7,MATCH($D$3,BA$4:BA$7,0))</f>
        <v>0</v>
      </c>
      <c r="F4" s="185">
        <v>2012</v>
      </c>
      <c r="G4" s="185">
        <v>2015</v>
      </c>
      <c r="H4" s="185">
        <v>2017</v>
      </c>
      <c r="I4" s="188">
        <v>2019</v>
      </c>
      <c r="J4" s="185">
        <v>2020</v>
      </c>
      <c r="K4" s="185">
        <v>2021</v>
      </c>
      <c r="L4" s="185">
        <v>2030</v>
      </c>
      <c r="M4" s="185">
        <v>2040</v>
      </c>
      <c r="N4" s="185">
        <v>2050</v>
      </c>
      <c r="P4" s="7">
        <v>2017</v>
      </c>
      <c r="Q4" s="185">
        <v>2019</v>
      </c>
      <c r="R4" s="7">
        <v>2020</v>
      </c>
      <c r="S4" s="185">
        <v>2021</v>
      </c>
      <c r="T4" s="7">
        <v>2030</v>
      </c>
      <c r="U4" s="7">
        <v>2040</v>
      </c>
      <c r="V4" s="7">
        <v>2050</v>
      </c>
      <c r="X4" s="7">
        <f>P4</f>
        <v>2017</v>
      </c>
      <c r="Y4" s="7">
        <v>2019</v>
      </c>
      <c r="Z4" s="7">
        <f>R4</f>
        <v>2020</v>
      </c>
      <c r="AA4" s="7">
        <f>S4</f>
        <v>2021</v>
      </c>
      <c r="AB4" s="7">
        <f>T4</f>
        <v>2030</v>
      </c>
      <c r="AC4" s="7">
        <f>U4</f>
        <v>2040</v>
      </c>
      <c r="AD4" s="7">
        <f>V4</f>
        <v>2050</v>
      </c>
      <c r="BA4" s="192">
        <v>-1</v>
      </c>
      <c r="BB4" s="192" t="s">
        <v>621</v>
      </c>
      <c r="BC4" s="192">
        <v>0</v>
      </c>
      <c r="BD4" s="256">
        <v>0.95</v>
      </c>
      <c r="BE4" s="256">
        <v>0.95</v>
      </c>
      <c r="BF4" s="200">
        <v>1</v>
      </c>
    </row>
    <row r="5" spans="1:58" ht="15.75" thickBot="1">
      <c r="A5" s="185" t="s">
        <v>16</v>
      </c>
      <c r="B5" s="14" t="s">
        <v>11</v>
      </c>
      <c r="C5" s="14"/>
      <c r="D5" s="14"/>
      <c r="E5" s="14"/>
      <c r="F5" s="14"/>
      <c r="G5" s="14"/>
      <c r="H5" s="14"/>
      <c r="I5" s="14"/>
      <c r="J5" s="14"/>
      <c r="K5" s="14"/>
      <c r="L5" s="14"/>
      <c r="M5" s="14"/>
      <c r="N5" s="14"/>
      <c r="O5" s="14"/>
      <c r="BA5" s="192">
        <v>1</v>
      </c>
      <c r="BB5" s="192" t="s">
        <v>622</v>
      </c>
      <c r="BC5" s="192">
        <v>1</v>
      </c>
      <c r="BD5" s="256">
        <v>0.8</v>
      </c>
      <c r="BE5" s="256">
        <v>0.85</v>
      </c>
      <c r="BF5" s="200">
        <v>1</v>
      </c>
    </row>
    <row r="6" spans="1:58">
      <c r="A6" s="185" t="s">
        <v>16</v>
      </c>
      <c r="B6" s="185" t="s">
        <v>9</v>
      </c>
      <c r="C6" s="185" t="s">
        <v>10</v>
      </c>
      <c r="D6" s="185" t="s">
        <v>403</v>
      </c>
      <c r="I6" s="280"/>
      <c r="J6" s="280"/>
      <c r="K6" s="280"/>
      <c r="L6" s="280"/>
      <c r="BA6" s="192">
        <v>2</v>
      </c>
      <c r="BB6" s="192" t="s">
        <v>613</v>
      </c>
      <c r="BC6" s="192">
        <v>1</v>
      </c>
      <c r="BD6" s="256">
        <v>0.92</v>
      </c>
      <c r="BE6" s="256">
        <v>0.93</v>
      </c>
      <c r="BF6" s="200">
        <v>1</v>
      </c>
    </row>
    <row r="7" spans="1:58">
      <c r="A7" s="185" t="s">
        <v>16</v>
      </c>
      <c r="B7" s="186" t="s">
        <v>594</v>
      </c>
      <c r="C7" s="186" t="s">
        <v>2</v>
      </c>
      <c r="D7" s="185">
        <f>MATCH(B7,Drivers!$A$7:$A$25,0)</f>
        <v>17</v>
      </c>
      <c r="E7" s="186"/>
      <c r="F7" s="24" cm="1">
        <f t="array" ref="F7">INDEX(Drivers!$C$7:$AG$25,$D7,F$3)</f>
        <v>234.64829421512601</v>
      </c>
      <c r="G7" s="24" cm="1">
        <f t="array" ref="G7">INDEX(Drivers!$C$7:$AG$25,$D7,G$3)</f>
        <v>250.49509082227485</v>
      </c>
      <c r="H7" s="24" cm="1">
        <f t="array" ref="H7">INDEX(Drivers!$C$7:$AG$25,$D7,H$3)</f>
        <v>256.25966914032193</v>
      </c>
      <c r="I7" s="24" cm="1">
        <f t="array" ref="I7">INDEX(Drivers!$C$7:$AG$25,$D7,I$3)</f>
        <v>260.25</v>
      </c>
      <c r="J7" s="24" cm="1">
        <f t="array" ref="J7">INDEX(Drivers!$C$7:$AG$25,$D7,J$3)</f>
        <v>248.16</v>
      </c>
      <c r="K7" s="24" cm="1">
        <f t="array" ref="K7">INDEX(Drivers!$C$7:$AG$25,$D7,K$3)</f>
        <v>254.78506628341049</v>
      </c>
      <c r="L7" s="24" cm="1">
        <f t="array" ref="L7">INDEX(Drivers!$C$7:$AG$25,$D7,L$3)</f>
        <v>310.53604777783363</v>
      </c>
      <c r="M7" s="24" cm="1">
        <f t="array" ref="M7">INDEX(Drivers!$C$7:$AG$25,$D7,M$3)</f>
        <v>425.5444674780635</v>
      </c>
      <c r="N7" s="24" cm="1">
        <f t="array" ref="N7">INDEX(Drivers!$C$7:$AG$25,$D7,N$3)</f>
        <v>515.82164949263063</v>
      </c>
      <c r="O7" s="186"/>
      <c r="P7" s="186">
        <f>H7</f>
        <v>256.25966914032193</v>
      </c>
      <c r="Q7" s="186">
        <f t="shared" ref="Q7:V7" si="0">I7</f>
        <v>260.25</v>
      </c>
      <c r="R7" s="186">
        <f t="shared" si="0"/>
        <v>248.16</v>
      </c>
      <c r="S7" s="24">
        <f t="shared" si="0"/>
        <v>254.78506628341049</v>
      </c>
      <c r="T7" s="186">
        <f t="shared" si="0"/>
        <v>310.53604777783363</v>
      </c>
      <c r="U7" s="186">
        <f t="shared" si="0"/>
        <v>425.5444674780635</v>
      </c>
      <c r="V7" s="186">
        <f t="shared" si="0"/>
        <v>515.82164949263063</v>
      </c>
      <c r="X7" s="186">
        <f>P7</f>
        <v>256.25966914032193</v>
      </c>
      <c r="Y7" s="186">
        <f t="shared" ref="Y7:AD7" si="1">Q7</f>
        <v>260.25</v>
      </c>
      <c r="Z7" s="186">
        <f t="shared" si="1"/>
        <v>248.16</v>
      </c>
      <c r="AA7" s="186">
        <f t="shared" si="1"/>
        <v>254.78506628341049</v>
      </c>
      <c r="AB7" s="186">
        <f t="shared" si="1"/>
        <v>310.53604777783363</v>
      </c>
      <c r="AC7" s="186">
        <f t="shared" si="1"/>
        <v>425.5444674780635</v>
      </c>
      <c r="AD7" s="186">
        <f t="shared" si="1"/>
        <v>515.82164949263063</v>
      </c>
      <c r="BA7" s="192">
        <v>3</v>
      </c>
      <c r="BB7" s="192" t="s">
        <v>623</v>
      </c>
      <c r="BC7" s="192">
        <v>1</v>
      </c>
      <c r="BD7" s="256">
        <v>0.8</v>
      </c>
      <c r="BE7" s="256">
        <v>0.65</v>
      </c>
      <c r="BF7" s="200">
        <v>1</v>
      </c>
    </row>
    <row r="8" spans="1:58">
      <c r="A8" s="185" t="s">
        <v>16</v>
      </c>
      <c r="B8" s="186" t="s">
        <v>387</v>
      </c>
      <c r="C8" s="186" t="s">
        <v>68</v>
      </c>
      <c r="D8" s="185">
        <f>MATCH(B8,Drivers!$A$7:$A$25,0)</f>
        <v>10</v>
      </c>
      <c r="E8" s="186"/>
      <c r="F8" s="24" cm="1">
        <f t="array" ref="F8">INDEX(Drivers!$C$7:$AG$25,$D8,F$3)</f>
        <v>186.51301855651582</v>
      </c>
      <c r="G8" s="24" cm="1">
        <f t="array" ref="G8">INDEX(Drivers!$C$7:$AG$25,$D8,G$3)</f>
        <v>198.3568473622208</v>
      </c>
      <c r="H8" s="24" cm="1">
        <f t="array" ref="H8">INDEX(Drivers!$C$7:$AG$25,$D8,H$3)</f>
        <v>201.78663829260577</v>
      </c>
      <c r="I8" s="24" cm="1">
        <f t="array" ref="I8">INDEX(Drivers!$C$7:$AG$25,$D8,I$3)</f>
        <v>198.05</v>
      </c>
      <c r="J8" s="24" cm="1">
        <f t="array" ref="J8">INDEX(Drivers!$C$7:$AG$25,$D8,J$3)</f>
        <v>190.12</v>
      </c>
      <c r="K8" s="24" cm="1">
        <f t="array" ref="K8">INDEX(Drivers!$C$7:$AG$25,$D8,K$3)</f>
        <v>194.38773816023615</v>
      </c>
      <c r="L8" s="24" cm="1">
        <f t="array" ref="L8">INDEX(Drivers!$C$7:$AG$25,$D8,L$3)</f>
        <v>225.52014228162824</v>
      </c>
      <c r="M8" s="24" cm="1">
        <f t="array" ref="M8">INDEX(Drivers!$C$7:$AG$25,$D8,M$3)</f>
        <v>261.54496358048686</v>
      </c>
      <c r="N8" s="24" cm="1">
        <f t="array" ref="N8">INDEX(Drivers!$C$7:$AG$25,$D8,N$3)</f>
        <v>259.73359116558578</v>
      </c>
      <c r="O8" s="186"/>
      <c r="P8" s="186">
        <f t="shared" ref="P8:P9" si="2">H8</f>
        <v>201.78663829260577</v>
      </c>
      <c r="Q8" s="186">
        <f t="shared" ref="Q8:Q9" si="3">I8</f>
        <v>198.05</v>
      </c>
      <c r="R8" s="186">
        <f>J8</f>
        <v>190.12</v>
      </c>
      <c r="S8" s="24">
        <f t="shared" ref="S8:S9" si="4">K8</f>
        <v>194.38773816023615</v>
      </c>
      <c r="T8" s="186">
        <f t="shared" ref="T8:V9" si="5">L8</f>
        <v>225.52014228162824</v>
      </c>
      <c r="U8" s="186">
        <f t="shared" si="5"/>
        <v>261.54496358048686</v>
      </c>
      <c r="V8" s="186">
        <f t="shared" si="5"/>
        <v>259.73359116558578</v>
      </c>
      <c r="X8" s="186">
        <f>P8</f>
        <v>201.78663829260577</v>
      </c>
      <c r="Y8" s="186">
        <f>Q8</f>
        <v>198.05</v>
      </c>
      <c r="Z8" s="186">
        <f t="shared" ref="Z8:Z9" si="6">R8</f>
        <v>190.12</v>
      </c>
      <c r="AA8" s="186">
        <f t="shared" ref="AA8:AA9" si="7">S8</f>
        <v>194.38773816023615</v>
      </c>
      <c r="AB8" s="186">
        <f t="shared" ref="AB8:AD9" si="8">T8</f>
        <v>225.52014228162824</v>
      </c>
      <c r="AC8" s="186">
        <f t="shared" si="8"/>
        <v>261.54496358048686</v>
      </c>
      <c r="AD8" s="186">
        <f t="shared" si="8"/>
        <v>259.73359116558578</v>
      </c>
    </row>
    <row r="9" spans="1:58">
      <c r="A9" s="185" t="s">
        <v>16</v>
      </c>
      <c r="B9" s="186" t="s">
        <v>388</v>
      </c>
      <c r="C9" s="186" t="s">
        <v>69</v>
      </c>
      <c r="D9" s="185">
        <f>MATCH(B9,Drivers!$A$7:$A$25,0)</f>
        <v>9</v>
      </c>
      <c r="E9" s="186"/>
      <c r="F9" s="24" cm="1">
        <f t="array" ref="F9">INDEX(Drivers!$C$7:$AG$25,$D9,F$3)</f>
        <v>19.344853564503961</v>
      </c>
      <c r="G9" s="24" cm="1">
        <f t="array" ref="G9">INDEX(Drivers!$C$7:$AG$25,$D9,G$3)</f>
        <v>20.822458982202448</v>
      </c>
      <c r="H9" s="24" cm="1">
        <f t="array" ref="H9">INDEX(Drivers!$C$7:$AG$25,$D9,H$3)</f>
        <v>21.03698901557286</v>
      </c>
      <c r="I9" s="24" cm="1">
        <f t="array" ref="I9">INDEX(Drivers!$C$7:$AG$25,$D9,I$3)</f>
        <v>20.85</v>
      </c>
      <c r="J9" s="24" cm="1">
        <f t="array" ref="J9">INDEX(Drivers!$C$7:$AG$25,$D9,J$3)</f>
        <v>19.82</v>
      </c>
      <c r="K9" s="24" cm="1">
        <f t="array" ref="K9">INDEX(Drivers!$C$7:$AG$25,$D9,K$3)</f>
        <v>20.00798267552306</v>
      </c>
      <c r="L9" s="24" cm="1">
        <f t="array" ref="L9">INDEX(Drivers!$C$7:$AG$25,$D9,L$3)</f>
        <v>22.897047839939994</v>
      </c>
      <c r="M9" s="24" cm="1">
        <f t="array" ref="M9">INDEX(Drivers!$C$7:$AG$25,$D9,M$3)</f>
        <v>28.551267087788791</v>
      </c>
      <c r="N9" s="24" cm="1">
        <f t="array" ref="N9">INDEX(Drivers!$C$7:$AG$25,$D9,N$3)</f>
        <v>32.054436878065921</v>
      </c>
      <c r="O9" s="186"/>
      <c r="P9" s="186">
        <f t="shared" si="2"/>
        <v>21.03698901557286</v>
      </c>
      <c r="Q9" s="186">
        <f t="shared" si="3"/>
        <v>20.85</v>
      </c>
      <c r="R9" s="186">
        <f>J9</f>
        <v>19.82</v>
      </c>
      <c r="S9" s="24">
        <f t="shared" si="4"/>
        <v>20.00798267552306</v>
      </c>
      <c r="T9" s="186">
        <f t="shared" si="5"/>
        <v>22.897047839939994</v>
      </c>
      <c r="U9" s="186">
        <f t="shared" si="5"/>
        <v>28.551267087788791</v>
      </c>
      <c r="V9" s="186">
        <f t="shared" si="5"/>
        <v>32.054436878065921</v>
      </c>
      <c r="X9" s="186">
        <f>P9</f>
        <v>21.03698901557286</v>
      </c>
      <c r="Y9" s="186">
        <f>Q9</f>
        <v>20.85</v>
      </c>
      <c r="Z9" s="186">
        <f t="shared" si="6"/>
        <v>19.82</v>
      </c>
      <c r="AA9" s="186">
        <f t="shared" si="7"/>
        <v>20.00798267552306</v>
      </c>
      <c r="AB9" s="186">
        <f t="shared" si="8"/>
        <v>22.897047839939994</v>
      </c>
      <c r="AC9" s="186">
        <f t="shared" si="8"/>
        <v>28.551267087788791</v>
      </c>
      <c r="AD9" s="186">
        <f t="shared" si="8"/>
        <v>32.054436878065921</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0">
        <f t="shared" ref="G12:L12" si="9">G$4</f>
        <v>2015</v>
      </c>
      <c r="H12" s="280">
        <f t="shared" si="9"/>
        <v>2017</v>
      </c>
      <c r="I12" s="280">
        <f t="shared" si="9"/>
        <v>2019</v>
      </c>
      <c r="J12" s="280">
        <f t="shared" si="9"/>
        <v>2020</v>
      </c>
      <c r="K12" s="280">
        <f t="shared" si="9"/>
        <v>2021</v>
      </c>
      <c r="L12" s="280">
        <f t="shared" si="9"/>
        <v>2030</v>
      </c>
      <c r="M12" s="185">
        <f>M$4</f>
        <v>2040</v>
      </c>
      <c r="N12" s="185">
        <f>N$4</f>
        <v>2050</v>
      </c>
      <c r="P12" s="7">
        <f>P$4</f>
        <v>2017</v>
      </c>
      <c r="Q12" s="7">
        <f t="shared" ref="Q12:V12" si="10">Q$4</f>
        <v>2019</v>
      </c>
      <c r="R12" s="7">
        <f t="shared" si="10"/>
        <v>2020</v>
      </c>
      <c r="S12" s="7">
        <f t="shared" si="10"/>
        <v>2021</v>
      </c>
      <c r="T12" s="7">
        <f t="shared" si="10"/>
        <v>2030</v>
      </c>
      <c r="U12" s="7">
        <f t="shared" si="10"/>
        <v>2040</v>
      </c>
      <c r="V12" s="7">
        <f t="shared" si="10"/>
        <v>2050</v>
      </c>
      <c r="X12" s="7">
        <f t="shared" ref="X12:AD12" si="11">P12</f>
        <v>2017</v>
      </c>
      <c r="Y12" s="7">
        <f t="shared" si="11"/>
        <v>2019</v>
      </c>
      <c r="Z12" s="7">
        <f t="shared" si="11"/>
        <v>2020</v>
      </c>
      <c r="AA12" s="7">
        <f t="shared" si="11"/>
        <v>2021</v>
      </c>
      <c r="AB12" s="7">
        <f t="shared" si="11"/>
        <v>2030</v>
      </c>
      <c r="AC12" s="7">
        <f t="shared" si="11"/>
        <v>2040</v>
      </c>
      <c r="AD12" s="7">
        <f t="shared" si="11"/>
        <v>2050</v>
      </c>
    </row>
    <row r="13" spans="1:58">
      <c r="A13" s="185" t="s">
        <v>16</v>
      </c>
      <c r="B13" s="186" t="str">
        <f>ITEMS_TRA!C15</f>
        <v>TFLCV</v>
      </c>
      <c r="C13" s="186" t="str">
        <f>ITEMS_TRA!D15</f>
        <v>Transport Freight - LCV</v>
      </c>
      <c r="D13" s="186"/>
      <c r="F13" s="61">
        <v>0.8</v>
      </c>
      <c r="G13" s="61">
        <f t="shared" ref="G13:H25" si="12">F13</f>
        <v>0.8</v>
      </c>
      <c r="H13" s="61">
        <f t="shared" si="12"/>
        <v>0.8</v>
      </c>
      <c r="I13" s="61">
        <f t="shared" ref="I13:I25" si="13">H13</f>
        <v>0.8</v>
      </c>
      <c r="J13" s="61">
        <f t="shared" ref="J13:J25" si="14">I13</f>
        <v>0.8</v>
      </c>
      <c r="K13" s="61">
        <f t="shared" ref="K13:K25" si="15">J13</f>
        <v>0.8</v>
      </c>
      <c r="L13" s="61">
        <f t="shared" ref="L13:L25" si="16">IF($D$4,AB13,T13)</f>
        <v>0.8</v>
      </c>
      <c r="M13" s="61">
        <f t="shared" ref="M13:M25" si="17">IF($D$4,AC13,U13)</f>
        <v>0.8</v>
      </c>
      <c r="N13" s="61">
        <f t="shared" ref="N13:N25" si="18">IF($D$4,AD13,V13)</f>
        <v>0.8</v>
      </c>
      <c r="P13" s="61">
        <f>$H13</f>
        <v>0.8</v>
      </c>
      <c r="Q13" s="61">
        <f>$I13</f>
        <v>0.8</v>
      </c>
      <c r="R13" s="61">
        <f t="shared" ref="R13:V25" si="19">$G13</f>
        <v>0.8</v>
      </c>
      <c r="S13" s="61">
        <f t="shared" si="19"/>
        <v>0.8</v>
      </c>
      <c r="T13" s="61">
        <f t="shared" si="19"/>
        <v>0.8</v>
      </c>
      <c r="U13" s="61">
        <f t="shared" si="19"/>
        <v>0.8</v>
      </c>
      <c r="V13" s="61">
        <f t="shared" si="19"/>
        <v>0.8</v>
      </c>
      <c r="W13" s="228"/>
      <c r="X13" s="61">
        <f>$P13</f>
        <v>0.8</v>
      </c>
      <c r="Y13" s="61">
        <f>$I13</f>
        <v>0.8</v>
      </c>
      <c r="Z13" s="61">
        <f t="shared" ref="Z13:AD25" si="20">$G13</f>
        <v>0.8</v>
      </c>
      <c r="AA13" s="61">
        <f t="shared" si="20"/>
        <v>0.8</v>
      </c>
      <c r="AB13" s="61">
        <f t="shared" si="20"/>
        <v>0.8</v>
      </c>
      <c r="AC13" s="61">
        <f t="shared" si="20"/>
        <v>0.8</v>
      </c>
      <c r="AD13" s="61">
        <f t="shared" si="20"/>
        <v>0.8</v>
      </c>
      <c r="AE13" s="228"/>
      <c r="AF13" s="228"/>
      <c r="AG13" s="228"/>
      <c r="AH13" s="228"/>
      <c r="AI13" s="228"/>
      <c r="AJ13" s="228"/>
      <c r="AK13" s="228"/>
      <c r="AL13" s="228"/>
      <c r="AM13" s="228"/>
      <c r="AN13" s="228"/>
      <c r="AO13" s="228"/>
      <c r="AP13" s="228"/>
      <c r="AQ13" s="228"/>
      <c r="AR13" s="228"/>
      <c r="AS13" s="228"/>
    </row>
    <row r="14" spans="1:58">
      <c r="A14" s="185" t="s">
        <v>16</v>
      </c>
      <c r="B14" s="186" t="str">
        <f>ITEMS_TRA!C16</f>
        <v>TFHCV1</v>
      </c>
      <c r="C14" s="186" t="str">
        <f>ITEMS_TRA!D16</f>
        <v>Transport Freight - HCV1</v>
      </c>
      <c r="D14" s="186"/>
      <c r="F14" s="61">
        <f>F13</f>
        <v>0.8</v>
      </c>
      <c r="G14" s="61">
        <f t="shared" si="12"/>
        <v>0.8</v>
      </c>
      <c r="H14" s="61">
        <f t="shared" si="12"/>
        <v>0.8</v>
      </c>
      <c r="I14" s="61">
        <f t="shared" si="13"/>
        <v>0.8</v>
      </c>
      <c r="J14" s="61">
        <f t="shared" si="14"/>
        <v>0.8</v>
      </c>
      <c r="K14" s="61">
        <f t="shared" si="15"/>
        <v>0.8</v>
      </c>
      <c r="L14" s="61">
        <f t="shared" si="16"/>
        <v>0.8</v>
      </c>
      <c r="M14" s="61">
        <f t="shared" si="17"/>
        <v>0.8</v>
      </c>
      <c r="N14" s="61">
        <f t="shared" si="18"/>
        <v>0.8</v>
      </c>
      <c r="P14" s="61">
        <f t="shared" ref="P14:P25" si="21">$H14</f>
        <v>0.8</v>
      </c>
      <c r="Q14" s="61">
        <f t="shared" ref="Q14:Q25" si="22">$I14</f>
        <v>0.8</v>
      </c>
      <c r="R14" s="61">
        <f t="shared" si="19"/>
        <v>0.8</v>
      </c>
      <c r="S14" s="61">
        <f t="shared" si="19"/>
        <v>0.8</v>
      </c>
      <c r="T14" s="61">
        <f t="shared" si="19"/>
        <v>0.8</v>
      </c>
      <c r="U14" s="61">
        <f t="shared" si="19"/>
        <v>0.8</v>
      </c>
      <c r="V14" s="61">
        <f t="shared" si="19"/>
        <v>0.8</v>
      </c>
      <c r="W14" s="228"/>
      <c r="X14" s="61">
        <f t="shared" ref="X14:X25" si="23">$P14</f>
        <v>0.8</v>
      </c>
      <c r="Y14" s="61">
        <f t="shared" ref="Y14:Y25" si="24">$I14</f>
        <v>0.8</v>
      </c>
      <c r="Z14" s="61">
        <f t="shared" si="20"/>
        <v>0.8</v>
      </c>
      <c r="AA14" s="61">
        <f t="shared" si="20"/>
        <v>0.8</v>
      </c>
      <c r="AB14" s="61">
        <f t="shared" si="20"/>
        <v>0.8</v>
      </c>
      <c r="AC14" s="61">
        <f t="shared" si="20"/>
        <v>0.8</v>
      </c>
      <c r="AD14" s="61">
        <f t="shared" si="20"/>
        <v>0.8</v>
      </c>
      <c r="AE14" s="228"/>
      <c r="AF14" s="228"/>
      <c r="AG14" s="228"/>
      <c r="AH14" s="228"/>
      <c r="AI14" s="228"/>
      <c r="AJ14" s="228"/>
      <c r="AK14" s="228"/>
      <c r="AL14" s="228"/>
      <c r="AM14" s="228"/>
      <c r="AN14" s="228"/>
      <c r="AO14" s="228"/>
      <c r="AP14" s="228"/>
      <c r="AQ14" s="228"/>
      <c r="AR14" s="228"/>
      <c r="AS14" s="228"/>
    </row>
    <row r="15" spans="1:58">
      <c r="A15" s="185" t="s">
        <v>16</v>
      </c>
      <c r="B15" s="186" t="str">
        <f>ITEMS_TRA!C17</f>
        <v>TFHCV2</v>
      </c>
      <c r="C15" s="186" t="str">
        <f>ITEMS_TRA!D17</f>
        <v>Transport Freight - HCV2</v>
      </c>
      <c r="D15" s="186"/>
      <c r="F15" s="61">
        <f t="shared" ref="F15:F25" si="25">F14</f>
        <v>0.8</v>
      </c>
      <c r="G15" s="61">
        <f t="shared" si="12"/>
        <v>0.8</v>
      </c>
      <c r="H15" s="61">
        <f t="shared" si="12"/>
        <v>0.8</v>
      </c>
      <c r="I15" s="61">
        <f t="shared" si="13"/>
        <v>0.8</v>
      </c>
      <c r="J15" s="61">
        <f t="shared" si="14"/>
        <v>0.8</v>
      </c>
      <c r="K15" s="61">
        <f t="shared" si="15"/>
        <v>0.8</v>
      </c>
      <c r="L15" s="61">
        <f t="shared" si="16"/>
        <v>0.8</v>
      </c>
      <c r="M15" s="61">
        <f t="shared" si="17"/>
        <v>0.8</v>
      </c>
      <c r="N15" s="61">
        <f t="shared" si="18"/>
        <v>0.8</v>
      </c>
      <c r="P15" s="61">
        <f t="shared" si="21"/>
        <v>0.8</v>
      </c>
      <c r="Q15" s="61">
        <f t="shared" si="22"/>
        <v>0.8</v>
      </c>
      <c r="R15" s="61">
        <f t="shared" si="19"/>
        <v>0.8</v>
      </c>
      <c r="S15" s="61">
        <f t="shared" si="19"/>
        <v>0.8</v>
      </c>
      <c r="T15" s="61">
        <f t="shared" si="19"/>
        <v>0.8</v>
      </c>
      <c r="U15" s="61">
        <f t="shared" si="19"/>
        <v>0.8</v>
      </c>
      <c r="V15" s="61">
        <f t="shared" si="19"/>
        <v>0.8</v>
      </c>
      <c r="W15" s="228"/>
      <c r="X15" s="61">
        <f t="shared" si="23"/>
        <v>0.8</v>
      </c>
      <c r="Y15" s="61">
        <f t="shared" si="24"/>
        <v>0.8</v>
      </c>
      <c r="Z15" s="61">
        <f t="shared" si="20"/>
        <v>0.8</v>
      </c>
      <c r="AA15" s="61">
        <f t="shared" si="20"/>
        <v>0.8</v>
      </c>
      <c r="AB15" s="61">
        <f t="shared" si="20"/>
        <v>0.8</v>
      </c>
      <c r="AC15" s="61">
        <f t="shared" si="20"/>
        <v>0.8</v>
      </c>
      <c r="AD15" s="61">
        <f t="shared" si="20"/>
        <v>0.8</v>
      </c>
      <c r="AE15" s="228"/>
      <c r="AF15" s="228"/>
      <c r="AG15" s="228"/>
      <c r="AH15" s="228"/>
      <c r="AI15" s="228"/>
      <c r="AJ15" s="228"/>
      <c r="AK15" s="228"/>
      <c r="AL15" s="228"/>
      <c r="AM15" s="228"/>
      <c r="AN15" s="228"/>
      <c r="AO15" s="228"/>
      <c r="AP15" s="228"/>
      <c r="AQ15" s="228"/>
      <c r="AR15" s="228"/>
      <c r="AS15" s="228"/>
    </row>
    <row r="16" spans="1:58">
      <c r="A16" s="185" t="s">
        <v>16</v>
      </c>
      <c r="B16" s="186" t="str">
        <f>ITEMS_TRA!C18</f>
        <v>TFHCV3</v>
      </c>
      <c r="C16" s="186" t="str">
        <f>ITEMS_TRA!D18</f>
        <v>Transport Freight - HCV3</v>
      </c>
      <c r="D16" s="186"/>
      <c r="F16" s="61">
        <f t="shared" si="25"/>
        <v>0.8</v>
      </c>
      <c r="G16" s="61">
        <f t="shared" si="12"/>
        <v>0.8</v>
      </c>
      <c r="H16" s="61">
        <f t="shared" si="12"/>
        <v>0.8</v>
      </c>
      <c r="I16" s="61">
        <f t="shared" si="13"/>
        <v>0.8</v>
      </c>
      <c r="J16" s="61">
        <f t="shared" si="14"/>
        <v>0.8</v>
      </c>
      <c r="K16" s="61">
        <f t="shared" si="15"/>
        <v>0.8</v>
      </c>
      <c r="L16" s="61">
        <f t="shared" si="16"/>
        <v>0.8</v>
      </c>
      <c r="M16" s="61">
        <f t="shared" si="17"/>
        <v>0.8</v>
      </c>
      <c r="N16" s="61">
        <f t="shared" si="18"/>
        <v>0.8</v>
      </c>
      <c r="P16" s="61">
        <f t="shared" si="21"/>
        <v>0.8</v>
      </c>
      <c r="Q16" s="61">
        <f t="shared" si="22"/>
        <v>0.8</v>
      </c>
      <c r="R16" s="61">
        <f t="shared" si="19"/>
        <v>0.8</v>
      </c>
      <c r="S16" s="61">
        <f t="shared" si="19"/>
        <v>0.8</v>
      </c>
      <c r="T16" s="61">
        <f t="shared" si="19"/>
        <v>0.8</v>
      </c>
      <c r="U16" s="61">
        <f t="shared" si="19"/>
        <v>0.8</v>
      </c>
      <c r="V16" s="61">
        <f t="shared" si="19"/>
        <v>0.8</v>
      </c>
      <c r="W16" s="228"/>
      <c r="X16" s="61">
        <f t="shared" si="23"/>
        <v>0.8</v>
      </c>
      <c r="Y16" s="61">
        <f t="shared" si="24"/>
        <v>0.8</v>
      </c>
      <c r="Z16" s="61">
        <f t="shared" si="20"/>
        <v>0.8</v>
      </c>
      <c r="AA16" s="61">
        <f t="shared" si="20"/>
        <v>0.8</v>
      </c>
      <c r="AB16" s="61">
        <f t="shared" si="20"/>
        <v>0.8</v>
      </c>
      <c r="AC16" s="61">
        <f t="shared" si="20"/>
        <v>0.8</v>
      </c>
      <c r="AD16" s="61">
        <f t="shared" si="20"/>
        <v>0.8</v>
      </c>
      <c r="AE16" s="228"/>
      <c r="AF16" s="228"/>
      <c r="AG16" s="228"/>
      <c r="AH16" s="228"/>
      <c r="AI16" s="228"/>
      <c r="AJ16" s="228"/>
      <c r="AK16" s="228"/>
      <c r="AL16" s="228"/>
      <c r="AM16" s="228"/>
      <c r="AN16" s="228"/>
      <c r="AO16" s="228"/>
      <c r="AP16" s="228"/>
      <c r="AQ16" s="228"/>
      <c r="AR16" s="228"/>
      <c r="AS16" s="228"/>
    </row>
    <row r="17" spans="1:45">
      <c r="A17" s="185" t="s">
        <v>16</v>
      </c>
      <c r="B17" s="186" t="str">
        <f>ITEMS_TRA!C19</f>
        <v>TFHCV4</v>
      </c>
      <c r="C17" s="186" t="str">
        <f>ITEMS_TRA!D19</f>
        <v>Transport Freight - HCV4</v>
      </c>
      <c r="D17" s="186"/>
      <c r="F17" s="61">
        <f t="shared" si="25"/>
        <v>0.8</v>
      </c>
      <c r="G17" s="61">
        <f t="shared" si="12"/>
        <v>0.8</v>
      </c>
      <c r="H17" s="61">
        <f t="shared" si="12"/>
        <v>0.8</v>
      </c>
      <c r="I17" s="61">
        <f t="shared" si="13"/>
        <v>0.8</v>
      </c>
      <c r="J17" s="61">
        <f t="shared" si="14"/>
        <v>0.8</v>
      </c>
      <c r="K17" s="61">
        <f t="shared" si="15"/>
        <v>0.8</v>
      </c>
      <c r="L17" s="61">
        <f t="shared" si="16"/>
        <v>0.8</v>
      </c>
      <c r="M17" s="61">
        <f t="shared" si="17"/>
        <v>0.8</v>
      </c>
      <c r="N17" s="61">
        <f t="shared" si="18"/>
        <v>0.8</v>
      </c>
      <c r="P17" s="61">
        <f t="shared" si="21"/>
        <v>0.8</v>
      </c>
      <c r="Q17" s="61">
        <f t="shared" si="22"/>
        <v>0.8</v>
      </c>
      <c r="R17" s="61">
        <f t="shared" si="19"/>
        <v>0.8</v>
      </c>
      <c r="S17" s="61">
        <f t="shared" si="19"/>
        <v>0.8</v>
      </c>
      <c r="T17" s="61">
        <f t="shared" si="19"/>
        <v>0.8</v>
      </c>
      <c r="U17" s="61">
        <f t="shared" si="19"/>
        <v>0.8</v>
      </c>
      <c r="V17" s="61">
        <f t="shared" si="19"/>
        <v>0.8</v>
      </c>
      <c r="W17" s="228"/>
      <c r="X17" s="61">
        <f t="shared" si="23"/>
        <v>0.8</v>
      </c>
      <c r="Y17" s="61">
        <f t="shared" si="24"/>
        <v>0.8</v>
      </c>
      <c r="Z17" s="61">
        <f t="shared" si="20"/>
        <v>0.8</v>
      </c>
      <c r="AA17" s="61">
        <f t="shared" si="20"/>
        <v>0.8</v>
      </c>
      <c r="AB17" s="61">
        <f t="shared" si="20"/>
        <v>0.8</v>
      </c>
      <c r="AC17" s="61">
        <f t="shared" si="20"/>
        <v>0.8</v>
      </c>
      <c r="AD17" s="61">
        <f t="shared" si="20"/>
        <v>0.8</v>
      </c>
      <c r="AE17" s="228"/>
      <c r="AF17" s="228"/>
      <c r="AG17" s="228"/>
      <c r="AH17" s="228"/>
      <c r="AI17" s="228"/>
      <c r="AJ17" s="228"/>
      <c r="AK17" s="228"/>
      <c r="AL17" s="228"/>
      <c r="AM17" s="228"/>
      <c r="AN17" s="228"/>
      <c r="AO17" s="228"/>
      <c r="AP17" s="228"/>
      <c r="AQ17" s="228"/>
      <c r="AR17" s="228"/>
      <c r="AS17" s="228"/>
    </row>
    <row r="18" spans="1:45">
      <c r="A18" s="185" t="s">
        <v>16</v>
      </c>
      <c r="B18" s="186" t="str">
        <f>ITEMS_TRA!C20</f>
        <v>TFHCV5</v>
      </c>
      <c r="C18" s="186" t="str">
        <f>ITEMS_TRA!D20</f>
        <v>Transport Freight - HCV5</v>
      </c>
      <c r="D18" s="186"/>
      <c r="F18" s="61">
        <f t="shared" si="25"/>
        <v>0.8</v>
      </c>
      <c r="G18" s="61">
        <f t="shared" si="12"/>
        <v>0.8</v>
      </c>
      <c r="H18" s="61">
        <f t="shared" si="12"/>
        <v>0.8</v>
      </c>
      <c r="I18" s="61">
        <f t="shared" si="13"/>
        <v>0.8</v>
      </c>
      <c r="J18" s="61">
        <f t="shared" si="14"/>
        <v>0.8</v>
      </c>
      <c r="K18" s="61">
        <f t="shared" si="15"/>
        <v>0.8</v>
      </c>
      <c r="L18" s="61">
        <f t="shared" si="16"/>
        <v>0.8</v>
      </c>
      <c r="M18" s="61">
        <f t="shared" si="17"/>
        <v>0.8</v>
      </c>
      <c r="N18" s="61">
        <f t="shared" si="18"/>
        <v>0.8</v>
      </c>
      <c r="P18" s="61">
        <f t="shared" si="21"/>
        <v>0.8</v>
      </c>
      <c r="Q18" s="61">
        <f t="shared" si="22"/>
        <v>0.8</v>
      </c>
      <c r="R18" s="61">
        <f t="shared" si="19"/>
        <v>0.8</v>
      </c>
      <c r="S18" s="61">
        <f t="shared" si="19"/>
        <v>0.8</v>
      </c>
      <c r="T18" s="61">
        <f t="shared" si="19"/>
        <v>0.8</v>
      </c>
      <c r="U18" s="61">
        <f t="shared" si="19"/>
        <v>0.8</v>
      </c>
      <c r="V18" s="61">
        <f t="shared" si="19"/>
        <v>0.8</v>
      </c>
      <c r="W18" s="228"/>
      <c r="X18" s="61">
        <f t="shared" si="23"/>
        <v>0.8</v>
      </c>
      <c r="Y18" s="61">
        <f t="shared" si="24"/>
        <v>0.8</v>
      </c>
      <c r="Z18" s="61">
        <f t="shared" si="20"/>
        <v>0.8</v>
      </c>
      <c r="AA18" s="61">
        <f t="shared" si="20"/>
        <v>0.8</v>
      </c>
      <c r="AB18" s="61">
        <f t="shared" si="20"/>
        <v>0.8</v>
      </c>
      <c r="AC18" s="61">
        <f t="shared" si="20"/>
        <v>0.8</v>
      </c>
      <c r="AD18" s="61">
        <f t="shared" si="20"/>
        <v>0.8</v>
      </c>
      <c r="AE18" s="228"/>
      <c r="AF18" s="228"/>
      <c r="AG18" s="228"/>
      <c r="AH18" s="228"/>
      <c r="AI18" s="228"/>
      <c r="AJ18" s="228"/>
      <c r="AK18" s="228"/>
      <c r="AL18" s="228"/>
      <c r="AM18" s="228"/>
      <c r="AN18" s="228"/>
      <c r="AO18" s="228"/>
      <c r="AP18" s="228"/>
      <c r="AQ18" s="228"/>
      <c r="AR18" s="228"/>
      <c r="AS18" s="228"/>
    </row>
    <row r="19" spans="1:45">
      <c r="A19" s="185" t="s">
        <v>16</v>
      </c>
      <c r="B19" s="186" t="str">
        <f>ITEMS_TRA!C21</f>
        <v>TFHCV6</v>
      </c>
      <c r="C19" s="186" t="str">
        <f>ITEMS_TRA!D21</f>
        <v>Transport Freight - HCV6</v>
      </c>
      <c r="D19" s="186"/>
      <c r="F19" s="61">
        <f t="shared" si="25"/>
        <v>0.8</v>
      </c>
      <c r="G19" s="61">
        <f t="shared" si="12"/>
        <v>0.8</v>
      </c>
      <c r="H19" s="61">
        <f t="shared" si="12"/>
        <v>0.8</v>
      </c>
      <c r="I19" s="61">
        <f t="shared" si="13"/>
        <v>0.8</v>
      </c>
      <c r="J19" s="61">
        <f t="shared" si="14"/>
        <v>0.8</v>
      </c>
      <c r="K19" s="61">
        <f t="shared" si="15"/>
        <v>0.8</v>
      </c>
      <c r="L19" s="61">
        <f t="shared" si="16"/>
        <v>0.8</v>
      </c>
      <c r="M19" s="61">
        <f t="shared" si="17"/>
        <v>0.8</v>
      </c>
      <c r="N19" s="61">
        <f t="shared" si="18"/>
        <v>0.8</v>
      </c>
      <c r="P19" s="61">
        <f t="shared" si="21"/>
        <v>0.8</v>
      </c>
      <c r="Q19" s="61">
        <f t="shared" si="22"/>
        <v>0.8</v>
      </c>
      <c r="R19" s="61">
        <f t="shared" si="19"/>
        <v>0.8</v>
      </c>
      <c r="S19" s="61">
        <f t="shared" si="19"/>
        <v>0.8</v>
      </c>
      <c r="T19" s="61">
        <f t="shared" si="19"/>
        <v>0.8</v>
      </c>
      <c r="U19" s="61">
        <f t="shared" si="19"/>
        <v>0.8</v>
      </c>
      <c r="V19" s="61">
        <f t="shared" si="19"/>
        <v>0.8</v>
      </c>
      <c r="W19" s="228"/>
      <c r="X19" s="61">
        <f t="shared" si="23"/>
        <v>0.8</v>
      </c>
      <c r="Y19" s="61">
        <f t="shared" si="24"/>
        <v>0.8</v>
      </c>
      <c r="Z19" s="61">
        <f t="shared" si="20"/>
        <v>0.8</v>
      </c>
      <c r="AA19" s="61">
        <f t="shared" si="20"/>
        <v>0.8</v>
      </c>
      <c r="AB19" s="61">
        <f t="shared" si="20"/>
        <v>0.8</v>
      </c>
      <c r="AC19" s="61">
        <f t="shared" si="20"/>
        <v>0.8</v>
      </c>
      <c r="AD19" s="61">
        <f t="shared" si="20"/>
        <v>0.8</v>
      </c>
      <c r="AE19" s="228"/>
      <c r="AF19" s="228"/>
      <c r="AG19" s="228"/>
      <c r="AH19" s="228"/>
      <c r="AI19" s="228"/>
      <c r="AJ19" s="228"/>
      <c r="AK19" s="228"/>
      <c r="AL19" s="228"/>
      <c r="AM19" s="228"/>
      <c r="AN19" s="228"/>
      <c r="AO19" s="228"/>
      <c r="AP19" s="228"/>
      <c r="AQ19" s="228"/>
      <c r="AR19" s="228"/>
      <c r="AS19" s="228"/>
    </row>
    <row r="20" spans="1:45">
      <c r="A20" s="185" t="s">
        <v>16</v>
      </c>
      <c r="B20" s="186" t="str">
        <f>ITEMS_TRA!C22</f>
        <v>TFHCV7</v>
      </c>
      <c r="C20" s="186" t="str">
        <f>ITEMS_TRA!D22</f>
        <v>Transport Freight - HCV7</v>
      </c>
      <c r="D20" s="186"/>
      <c r="F20" s="61">
        <f t="shared" si="25"/>
        <v>0.8</v>
      </c>
      <c r="G20" s="61">
        <f t="shared" si="12"/>
        <v>0.8</v>
      </c>
      <c r="H20" s="61">
        <f t="shared" si="12"/>
        <v>0.8</v>
      </c>
      <c r="I20" s="61">
        <f t="shared" si="13"/>
        <v>0.8</v>
      </c>
      <c r="J20" s="61">
        <f t="shared" si="14"/>
        <v>0.8</v>
      </c>
      <c r="K20" s="61">
        <f t="shared" si="15"/>
        <v>0.8</v>
      </c>
      <c r="L20" s="61">
        <f t="shared" si="16"/>
        <v>0.8</v>
      </c>
      <c r="M20" s="61">
        <f t="shared" si="17"/>
        <v>0.8</v>
      </c>
      <c r="N20" s="61">
        <f t="shared" si="18"/>
        <v>0.8</v>
      </c>
      <c r="P20" s="61">
        <f t="shared" si="21"/>
        <v>0.8</v>
      </c>
      <c r="Q20" s="61">
        <f t="shared" si="22"/>
        <v>0.8</v>
      </c>
      <c r="R20" s="61">
        <f t="shared" si="19"/>
        <v>0.8</v>
      </c>
      <c r="S20" s="61">
        <f>$G20</f>
        <v>0.8</v>
      </c>
      <c r="T20" s="61">
        <f t="shared" si="19"/>
        <v>0.8</v>
      </c>
      <c r="U20" s="61">
        <f t="shared" si="19"/>
        <v>0.8</v>
      </c>
      <c r="V20" s="61">
        <f t="shared" si="19"/>
        <v>0.8</v>
      </c>
      <c r="W20" s="228"/>
      <c r="X20" s="61">
        <f t="shared" si="23"/>
        <v>0.8</v>
      </c>
      <c r="Y20" s="61">
        <f t="shared" si="24"/>
        <v>0.8</v>
      </c>
      <c r="Z20" s="61">
        <f t="shared" si="20"/>
        <v>0.8</v>
      </c>
      <c r="AA20" s="61">
        <f t="shared" si="20"/>
        <v>0.8</v>
      </c>
      <c r="AB20" s="61">
        <f t="shared" si="20"/>
        <v>0.8</v>
      </c>
      <c r="AC20" s="61">
        <f t="shared" si="20"/>
        <v>0.8</v>
      </c>
      <c r="AD20" s="61">
        <f t="shared" si="20"/>
        <v>0.8</v>
      </c>
      <c r="AE20" s="228"/>
      <c r="AF20" s="228"/>
      <c r="AG20" s="228"/>
      <c r="AH20" s="228"/>
      <c r="AI20" s="228"/>
      <c r="AJ20" s="228"/>
      <c r="AK20" s="228"/>
      <c r="AL20" s="228"/>
      <c r="AM20" s="228"/>
      <c r="AN20" s="228"/>
      <c r="AO20" s="228"/>
      <c r="AP20" s="228"/>
      <c r="AQ20" s="228"/>
      <c r="AR20" s="228"/>
      <c r="AS20" s="228"/>
    </row>
    <row r="21" spans="1:45">
      <c r="A21" s="185" t="s">
        <v>16</v>
      </c>
      <c r="B21" s="186" t="str">
        <f>ITEMS_TRA!C23</f>
        <v>TFHCV8</v>
      </c>
      <c r="C21" s="186" t="str">
        <f>ITEMS_TRA!D23</f>
        <v>Transport Freight - HCV8</v>
      </c>
      <c r="D21" s="186"/>
      <c r="F21" s="61">
        <f t="shared" si="25"/>
        <v>0.8</v>
      </c>
      <c r="G21" s="61">
        <f t="shared" si="12"/>
        <v>0.8</v>
      </c>
      <c r="H21" s="61">
        <f t="shared" si="12"/>
        <v>0.8</v>
      </c>
      <c r="I21" s="61">
        <f t="shared" si="13"/>
        <v>0.8</v>
      </c>
      <c r="J21" s="61">
        <f t="shared" si="14"/>
        <v>0.8</v>
      </c>
      <c r="K21" s="61">
        <f t="shared" si="15"/>
        <v>0.8</v>
      </c>
      <c r="L21" s="61">
        <f t="shared" si="16"/>
        <v>0.8</v>
      </c>
      <c r="M21" s="61">
        <f t="shared" si="17"/>
        <v>0.8</v>
      </c>
      <c r="N21" s="61">
        <f t="shared" si="18"/>
        <v>0.8</v>
      </c>
      <c r="P21" s="61">
        <f t="shared" si="21"/>
        <v>0.8</v>
      </c>
      <c r="Q21" s="61">
        <f t="shared" si="22"/>
        <v>0.8</v>
      </c>
      <c r="R21" s="61">
        <f t="shared" si="19"/>
        <v>0.8</v>
      </c>
      <c r="S21" s="61">
        <f t="shared" si="19"/>
        <v>0.8</v>
      </c>
      <c r="T21" s="61">
        <f t="shared" si="19"/>
        <v>0.8</v>
      </c>
      <c r="U21" s="61">
        <f t="shared" si="19"/>
        <v>0.8</v>
      </c>
      <c r="V21" s="61">
        <f t="shared" si="19"/>
        <v>0.8</v>
      </c>
      <c r="W21" s="228"/>
      <c r="X21" s="61">
        <f t="shared" si="23"/>
        <v>0.8</v>
      </c>
      <c r="Y21" s="61">
        <f t="shared" si="24"/>
        <v>0.8</v>
      </c>
      <c r="Z21" s="61">
        <f t="shared" si="20"/>
        <v>0.8</v>
      </c>
      <c r="AA21" s="61">
        <f t="shared" si="20"/>
        <v>0.8</v>
      </c>
      <c r="AB21" s="61">
        <f t="shared" si="20"/>
        <v>0.8</v>
      </c>
      <c r="AC21" s="61">
        <f t="shared" si="20"/>
        <v>0.8</v>
      </c>
      <c r="AD21" s="61">
        <f t="shared" si="20"/>
        <v>0.8</v>
      </c>
      <c r="AE21" s="228"/>
      <c r="AF21" s="228"/>
      <c r="AG21" s="228"/>
      <c r="AH21" s="228"/>
      <c r="AI21" s="228"/>
      <c r="AJ21" s="228"/>
      <c r="AK21" s="228"/>
      <c r="AL21" s="228"/>
      <c r="AM21" s="228"/>
      <c r="AN21" s="228"/>
      <c r="AO21" s="228"/>
      <c r="AP21" s="228"/>
      <c r="AQ21" s="228"/>
      <c r="AR21" s="228"/>
      <c r="AS21" s="228"/>
    </row>
    <row r="22" spans="1:45">
      <c r="A22" s="185" t="s">
        <v>16</v>
      </c>
      <c r="B22" s="186" t="str">
        <f>ITEMS_TRA!C24</f>
        <v>TFHCV9</v>
      </c>
      <c r="C22" s="186" t="str">
        <f>ITEMS_TRA!D24</f>
        <v>Transport Freight - HCV9</v>
      </c>
      <c r="D22" s="186"/>
      <c r="F22" s="61">
        <f t="shared" si="25"/>
        <v>0.8</v>
      </c>
      <c r="G22" s="61">
        <f t="shared" si="12"/>
        <v>0.8</v>
      </c>
      <c r="H22" s="61">
        <f t="shared" si="12"/>
        <v>0.8</v>
      </c>
      <c r="I22" s="61">
        <f t="shared" si="13"/>
        <v>0.8</v>
      </c>
      <c r="J22" s="61">
        <f t="shared" si="14"/>
        <v>0.8</v>
      </c>
      <c r="K22" s="61">
        <f t="shared" si="15"/>
        <v>0.8</v>
      </c>
      <c r="L22" s="61">
        <f t="shared" si="16"/>
        <v>0.8</v>
      </c>
      <c r="M22" s="61">
        <f t="shared" si="17"/>
        <v>0.8</v>
      </c>
      <c r="N22" s="61">
        <f t="shared" si="18"/>
        <v>0.8</v>
      </c>
      <c r="P22" s="61">
        <f t="shared" si="21"/>
        <v>0.8</v>
      </c>
      <c r="Q22" s="61">
        <f t="shared" si="22"/>
        <v>0.8</v>
      </c>
      <c r="R22" s="61">
        <f t="shared" ref="R22:T25" si="26">P22</f>
        <v>0.8</v>
      </c>
      <c r="S22" s="61">
        <f t="shared" si="26"/>
        <v>0.8</v>
      </c>
      <c r="T22" s="61">
        <f t="shared" si="26"/>
        <v>0.8</v>
      </c>
      <c r="U22" s="61">
        <f>T22</f>
        <v>0.8</v>
      </c>
      <c r="V22" s="61">
        <f t="shared" si="19"/>
        <v>0.8</v>
      </c>
      <c r="W22" s="228"/>
      <c r="X22" s="61">
        <f t="shared" si="23"/>
        <v>0.8</v>
      </c>
      <c r="Y22" s="61">
        <f t="shared" si="24"/>
        <v>0.8</v>
      </c>
      <c r="Z22" s="61">
        <f t="shared" ref="Z22:AB25" si="27">X22</f>
        <v>0.8</v>
      </c>
      <c r="AA22" s="61">
        <f t="shared" si="27"/>
        <v>0.8</v>
      </c>
      <c r="AB22" s="61">
        <f t="shared" si="27"/>
        <v>0.8</v>
      </c>
      <c r="AC22" s="61">
        <f>AB22</f>
        <v>0.8</v>
      </c>
      <c r="AD22" s="61">
        <f t="shared" si="20"/>
        <v>0.8</v>
      </c>
      <c r="AE22" s="228"/>
      <c r="AF22" s="228"/>
      <c r="AG22" s="228"/>
      <c r="AH22" s="228"/>
      <c r="AI22" s="228"/>
      <c r="AJ22" s="228"/>
      <c r="AK22" s="228"/>
      <c r="AL22" s="228"/>
      <c r="AM22" s="228"/>
      <c r="AN22" s="228"/>
      <c r="AO22" s="228"/>
      <c r="AP22" s="228"/>
      <c r="AQ22" s="228"/>
      <c r="AR22" s="228"/>
      <c r="AS22" s="228"/>
    </row>
    <row r="23" spans="1:45">
      <c r="A23" s="185" t="s">
        <v>16</v>
      </c>
      <c r="B23" s="186" t="str">
        <f>ITEMS_TRA!C25</f>
        <v>TFRCO</v>
      </c>
      <c r="C23" s="186" t="str">
        <f>ITEMS_TRA!D25</f>
        <v>Transport Freight - Rail Corridor</v>
      </c>
      <c r="D23" s="186"/>
      <c r="F23" s="61">
        <f t="shared" si="25"/>
        <v>0.8</v>
      </c>
      <c r="G23" s="61">
        <f t="shared" si="12"/>
        <v>0.8</v>
      </c>
      <c r="H23" s="61">
        <f t="shared" si="12"/>
        <v>0.8</v>
      </c>
      <c r="I23" s="61">
        <f t="shared" si="13"/>
        <v>0.8</v>
      </c>
      <c r="J23" s="61">
        <f t="shared" si="14"/>
        <v>0.8</v>
      </c>
      <c r="K23" s="61">
        <f t="shared" si="15"/>
        <v>0.8</v>
      </c>
      <c r="L23" s="61">
        <f t="shared" si="16"/>
        <v>0.8</v>
      </c>
      <c r="M23" s="61">
        <f t="shared" si="17"/>
        <v>0.8</v>
      </c>
      <c r="N23" s="61">
        <f t="shared" si="18"/>
        <v>0.8</v>
      </c>
      <c r="P23" s="61">
        <f t="shared" si="21"/>
        <v>0.8</v>
      </c>
      <c r="Q23" s="61">
        <f t="shared" si="22"/>
        <v>0.8</v>
      </c>
      <c r="R23" s="61">
        <f t="shared" si="26"/>
        <v>0.8</v>
      </c>
      <c r="S23" s="61">
        <f t="shared" si="26"/>
        <v>0.8</v>
      </c>
      <c r="T23" s="61">
        <f t="shared" si="26"/>
        <v>0.8</v>
      </c>
      <c r="U23" s="61">
        <f>T23</f>
        <v>0.8</v>
      </c>
      <c r="V23" s="61">
        <f t="shared" si="19"/>
        <v>0.8</v>
      </c>
      <c r="W23" s="228"/>
      <c r="X23" s="61">
        <f t="shared" si="23"/>
        <v>0.8</v>
      </c>
      <c r="Y23" s="61">
        <f t="shared" si="24"/>
        <v>0.8</v>
      </c>
      <c r="Z23" s="61">
        <f t="shared" si="27"/>
        <v>0.8</v>
      </c>
      <c r="AA23" s="61">
        <f t="shared" si="27"/>
        <v>0.8</v>
      </c>
      <c r="AB23" s="61">
        <f t="shared" si="27"/>
        <v>0.8</v>
      </c>
      <c r="AC23" s="61">
        <f>AB23</f>
        <v>0.8</v>
      </c>
      <c r="AD23" s="61">
        <f t="shared" si="20"/>
        <v>0.8</v>
      </c>
      <c r="AE23" s="228"/>
      <c r="AF23" s="228"/>
      <c r="AG23" s="228"/>
      <c r="AH23" s="228"/>
      <c r="AI23" s="228"/>
      <c r="AJ23" s="228"/>
      <c r="AK23" s="228"/>
      <c r="AL23" s="228"/>
      <c r="AM23" s="228"/>
      <c r="AN23" s="228"/>
      <c r="AO23" s="228"/>
      <c r="AP23" s="228"/>
      <c r="AQ23" s="228"/>
      <c r="AR23" s="228"/>
      <c r="AS23" s="228"/>
    </row>
    <row r="24" spans="1:45">
      <c r="A24" s="185" t="s">
        <v>16</v>
      </c>
      <c r="B24" s="186" t="str">
        <f>ITEMS_TRA!C26</f>
        <v>TFROT</v>
      </c>
      <c r="C24" s="186" t="str">
        <f>ITEMS_TRA!D26</f>
        <v>Transport Freight - Rail Other</v>
      </c>
      <c r="F24" s="61">
        <f t="shared" si="25"/>
        <v>0.8</v>
      </c>
      <c r="G24" s="61">
        <f t="shared" si="12"/>
        <v>0.8</v>
      </c>
      <c r="H24" s="61">
        <f t="shared" si="12"/>
        <v>0.8</v>
      </c>
      <c r="I24" s="61">
        <f t="shared" si="13"/>
        <v>0.8</v>
      </c>
      <c r="J24" s="61">
        <f t="shared" si="14"/>
        <v>0.8</v>
      </c>
      <c r="K24" s="61">
        <f t="shared" si="15"/>
        <v>0.8</v>
      </c>
      <c r="L24" s="61">
        <f t="shared" si="16"/>
        <v>0.8</v>
      </c>
      <c r="M24" s="61">
        <f t="shared" si="17"/>
        <v>0.8</v>
      </c>
      <c r="N24" s="61">
        <f t="shared" si="18"/>
        <v>0.8</v>
      </c>
      <c r="P24" s="61">
        <f t="shared" si="21"/>
        <v>0.8</v>
      </c>
      <c r="Q24" s="61">
        <f t="shared" si="22"/>
        <v>0.8</v>
      </c>
      <c r="R24" s="61">
        <f t="shared" si="26"/>
        <v>0.8</v>
      </c>
      <c r="S24" s="61">
        <f t="shared" si="26"/>
        <v>0.8</v>
      </c>
      <c r="T24" s="61">
        <f t="shared" si="26"/>
        <v>0.8</v>
      </c>
      <c r="U24" s="61">
        <f>T24</f>
        <v>0.8</v>
      </c>
      <c r="V24" s="61">
        <f t="shared" si="19"/>
        <v>0.8</v>
      </c>
      <c r="W24" s="228"/>
      <c r="X24" s="61">
        <f t="shared" si="23"/>
        <v>0.8</v>
      </c>
      <c r="Y24" s="61">
        <f t="shared" si="24"/>
        <v>0.8</v>
      </c>
      <c r="Z24" s="61">
        <f t="shared" si="27"/>
        <v>0.8</v>
      </c>
      <c r="AA24" s="61">
        <f t="shared" si="27"/>
        <v>0.8</v>
      </c>
      <c r="AB24" s="61">
        <f t="shared" si="27"/>
        <v>0.8</v>
      </c>
      <c r="AC24" s="61">
        <f>AB24</f>
        <v>0.8</v>
      </c>
      <c r="AD24" s="61">
        <f t="shared" si="20"/>
        <v>0.8</v>
      </c>
      <c r="AE24" s="228"/>
      <c r="AF24" s="228"/>
      <c r="AG24" s="228"/>
      <c r="AH24" s="228"/>
      <c r="AI24" s="228"/>
      <c r="AJ24" s="228"/>
      <c r="AK24" s="228"/>
      <c r="AL24" s="228"/>
      <c r="AM24" s="228"/>
      <c r="AN24" s="228"/>
      <c r="AO24" s="228"/>
      <c r="AP24" s="228"/>
      <c r="AQ24" s="228"/>
      <c r="AR24" s="228"/>
      <c r="AS24" s="228"/>
    </row>
    <row r="25" spans="1:45">
      <c r="A25" s="185" t="s">
        <v>16</v>
      </c>
      <c r="B25" s="186" t="str">
        <f>ITEMS_TRA!C27</f>
        <v>TFREX</v>
      </c>
      <c r="C25" s="186" t="str">
        <f>ITEMS_TRA!D27</f>
        <v>Transport Freight - Rail Export (bulk mining)</v>
      </c>
      <c r="F25" s="61">
        <f t="shared" si="25"/>
        <v>0.8</v>
      </c>
      <c r="G25" s="61">
        <f t="shared" si="12"/>
        <v>0.8</v>
      </c>
      <c r="H25" s="61">
        <f t="shared" si="12"/>
        <v>0.8</v>
      </c>
      <c r="I25" s="61">
        <f t="shared" si="13"/>
        <v>0.8</v>
      </c>
      <c r="J25" s="61">
        <f t="shared" si="14"/>
        <v>0.8</v>
      </c>
      <c r="K25" s="61">
        <f t="shared" si="15"/>
        <v>0.8</v>
      </c>
      <c r="L25" s="61">
        <f t="shared" si="16"/>
        <v>0.8</v>
      </c>
      <c r="M25" s="61">
        <f t="shared" si="17"/>
        <v>0.8</v>
      </c>
      <c r="N25" s="61">
        <f t="shared" si="18"/>
        <v>0.8</v>
      </c>
      <c r="P25" s="61">
        <f t="shared" si="21"/>
        <v>0.8</v>
      </c>
      <c r="Q25" s="61">
        <f t="shared" si="22"/>
        <v>0.8</v>
      </c>
      <c r="R25" s="61">
        <f t="shared" si="26"/>
        <v>0.8</v>
      </c>
      <c r="S25" s="61">
        <f t="shared" si="26"/>
        <v>0.8</v>
      </c>
      <c r="T25" s="61">
        <f t="shared" si="26"/>
        <v>0.8</v>
      </c>
      <c r="U25" s="61">
        <f>T25</f>
        <v>0.8</v>
      </c>
      <c r="V25" s="61">
        <f t="shared" si="19"/>
        <v>0.8</v>
      </c>
      <c r="W25" s="228"/>
      <c r="X25" s="61">
        <f t="shared" si="23"/>
        <v>0.8</v>
      </c>
      <c r="Y25" s="61">
        <f t="shared" si="24"/>
        <v>0.8</v>
      </c>
      <c r="Z25" s="61">
        <f t="shared" si="27"/>
        <v>0.8</v>
      </c>
      <c r="AA25" s="61">
        <f t="shared" si="27"/>
        <v>0.8</v>
      </c>
      <c r="AB25" s="61">
        <f t="shared" si="27"/>
        <v>0.8</v>
      </c>
      <c r="AC25" s="61">
        <f>AB25</f>
        <v>0.8</v>
      </c>
      <c r="AD25" s="61">
        <f t="shared" si="20"/>
        <v>0.8</v>
      </c>
      <c r="AE25" s="228"/>
      <c r="AF25" s="228"/>
      <c r="AG25" s="228"/>
      <c r="AH25" s="228"/>
      <c r="AI25" s="228"/>
      <c r="AJ25" s="228"/>
      <c r="AK25" s="228"/>
      <c r="AL25" s="228"/>
      <c r="AM25" s="228"/>
      <c r="AN25" s="228"/>
      <c r="AO25" s="228"/>
      <c r="AP25" s="228"/>
      <c r="AQ25" s="228"/>
      <c r="AR25" s="228"/>
      <c r="AS25" s="228"/>
    </row>
    <row r="26" spans="1:45" ht="15.75" thickBot="1">
      <c r="A26" s="185" t="s">
        <v>16</v>
      </c>
      <c r="B26" s="186"/>
      <c r="C26" s="186"/>
      <c r="P26" s="186"/>
      <c r="R26" s="186"/>
      <c r="T26" s="186"/>
      <c r="U26" s="186"/>
      <c r="V26" s="186"/>
      <c r="W26" s="186"/>
      <c r="X26" s="186"/>
      <c r="Y26" s="186"/>
      <c r="Z26" s="186"/>
      <c r="AB26" s="255">
        <v>2030</v>
      </c>
      <c r="AC26" s="255">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29">
        <f>F51/F$60</f>
        <v>1.223309374555521E-2</v>
      </c>
      <c r="G28" s="62">
        <f t="shared" ref="G28:H35" si="28">F28</f>
        <v>1.223309374555521E-2</v>
      </c>
      <c r="H28" s="62">
        <f t="shared" si="28"/>
        <v>1.223309374555521E-2</v>
      </c>
      <c r="I28" s="62">
        <f t="shared" ref="I28:I35" si="29">H28</f>
        <v>1.223309374555521E-2</v>
      </c>
      <c r="J28" s="62">
        <f t="shared" ref="J28:J35" si="30">I28</f>
        <v>1.223309374555521E-2</v>
      </c>
      <c r="K28" s="62">
        <f t="shared" ref="K28:K35" si="31">J28</f>
        <v>1.223309374555521E-2</v>
      </c>
      <c r="L28" s="62">
        <f t="shared" ref="L28:N35" si="32">IF($D$4,AB28,T28)</f>
        <v>1.223309374555521E-2</v>
      </c>
      <c r="M28" s="62">
        <f t="shared" si="32"/>
        <v>1.223309374555521E-2</v>
      </c>
      <c r="N28" s="62">
        <f t="shared" si="32"/>
        <v>1.223309374555521E-2</v>
      </c>
      <c r="P28" s="230">
        <f>$H28</f>
        <v>1.223309374555521E-2</v>
      </c>
      <c r="Q28" s="230">
        <f>P28</f>
        <v>1.223309374555521E-2</v>
      </c>
      <c r="R28" s="230">
        <f>Q28</f>
        <v>1.223309374555521E-2</v>
      </c>
      <c r="S28" s="230">
        <f>R28</f>
        <v>1.223309374555521E-2</v>
      </c>
      <c r="T28" s="34">
        <f t="shared" ref="T28:T35" si="33">R28</f>
        <v>1.223309374555521E-2</v>
      </c>
      <c r="U28" s="34">
        <f t="shared" ref="U28:U35" si="34">T28</f>
        <v>1.223309374555521E-2</v>
      </c>
      <c r="V28" s="34">
        <f>T28</f>
        <v>1.223309374555521E-2</v>
      </c>
      <c r="W28" s="231"/>
      <c r="X28" s="230">
        <f>P28</f>
        <v>1.223309374555521E-2</v>
      </c>
      <c r="Y28" s="230">
        <f t="shared" ref="Y28:AA28" si="35">Q28</f>
        <v>1.223309374555521E-2</v>
      </c>
      <c r="Z28" s="230">
        <f t="shared" si="35"/>
        <v>1.223309374555521E-2</v>
      </c>
      <c r="AA28" s="230">
        <f t="shared" si="35"/>
        <v>1.223309374555521E-2</v>
      </c>
      <c r="AB28" s="257">
        <f t="shared" ref="AB28:AB35" si="36">IF(INDEX($BF$4:$BF$7,MATCH($D$3,$BA$4:$BA$7,0)),Z28*$AB$27,Z28)</f>
        <v>1.162143905827745E-2</v>
      </c>
      <c r="AC28" s="257">
        <f t="shared" ref="AC28:AD35" si="37">IF(INDEX($BF$4:$BF$7,MATCH($D$3,$BA$4:$BA$7,0)),AB28*$AC$27,AB28)</f>
        <v>1.1040367105363576E-2</v>
      </c>
      <c r="AD28" s="72">
        <f t="shared" si="37"/>
        <v>1.0488348750095397E-2</v>
      </c>
      <c r="AE28" s="231"/>
      <c r="AF28" s="231"/>
      <c r="AG28" s="231"/>
      <c r="AH28" s="231"/>
      <c r="AI28" s="231"/>
      <c r="AJ28" s="231"/>
      <c r="AK28" s="231"/>
      <c r="AL28" s="231"/>
      <c r="AM28" s="231"/>
      <c r="AN28" s="231"/>
      <c r="AO28" s="231"/>
      <c r="AP28" s="231"/>
      <c r="AQ28" s="231"/>
      <c r="AR28" s="231"/>
      <c r="AS28" s="231"/>
    </row>
    <row r="29" spans="1:45">
      <c r="A29" s="185" t="s">
        <v>16</v>
      </c>
      <c r="B29" s="186" t="str">
        <f t="shared" ref="B29:C35" si="38">B16</f>
        <v>TFHCV3</v>
      </c>
      <c r="C29" s="186" t="str">
        <f t="shared" si="38"/>
        <v>Transport Freight - HCV3</v>
      </c>
      <c r="F29" s="229">
        <f>F52/F$60</f>
        <v>8.1866056980928109E-2</v>
      </c>
      <c r="G29" s="62">
        <f t="shared" si="28"/>
        <v>8.1866056980928109E-2</v>
      </c>
      <c r="H29" s="62">
        <f t="shared" si="28"/>
        <v>8.1866056980928109E-2</v>
      </c>
      <c r="I29" s="62">
        <f t="shared" si="29"/>
        <v>8.1866056980928109E-2</v>
      </c>
      <c r="J29" s="62">
        <f t="shared" si="30"/>
        <v>8.1866056980928109E-2</v>
      </c>
      <c r="K29" s="62">
        <f t="shared" si="31"/>
        <v>8.1866056980928109E-2</v>
      </c>
      <c r="L29" s="62">
        <f t="shared" si="32"/>
        <v>8.1866056980928109E-2</v>
      </c>
      <c r="M29" s="62">
        <f t="shared" si="32"/>
        <v>8.1866056980928109E-2</v>
      </c>
      <c r="N29" s="62">
        <f t="shared" si="32"/>
        <v>8.1866056980928109E-2</v>
      </c>
      <c r="P29" s="230">
        <f t="shared" ref="P29:P36" si="39">$H29</f>
        <v>8.1866056980928109E-2</v>
      </c>
      <c r="Q29" s="230">
        <f t="shared" ref="Q29:R35" si="40">P29</f>
        <v>8.1866056980928109E-2</v>
      </c>
      <c r="R29" s="230">
        <f t="shared" si="40"/>
        <v>8.1866056980928109E-2</v>
      </c>
      <c r="S29" s="230">
        <f t="shared" ref="S29" si="41">R29</f>
        <v>8.1866056980928109E-2</v>
      </c>
      <c r="T29" s="34">
        <f t="shared" si="33"/>
        <v>8.1866056980928109E-2</v>
      </c>
      <c r="U29" s="34">
        <f t="shared" si="34"/>
        <v>8.1866056980928109E-2</v>
      </c>
      <c r="V29" s="34">
        <f t="shared" ref="V29:V35" si="42">T29</f>
        <v>8.1866056980928109E-2</v>
      </c>
      <c r="W29" s="231"/>
      <c r="X29" s="230">
        <f t="shared" ref="X29:X36" si="43">P29</f>
        <v>8.1866056980928109E-2</v>
      </c>
      <c r="Y29" s="230">
        <f t="shared" ref="Y29:Y35" si="44">Q29</f>
        <v>8.1866056980928109E-2</v>
      </c>
      <c r="Z29" s="230">
        <f t="shared" ref="Z29:Z35" si="45">R29</f>
        <v>8.1866056980928109E-2</v>
      </c>
      <c r="AA29" s="230">
        <f t="shared" ref="AA29:AA35" si="46">S29</f>
        <v>8.1866056980928109E-2</v>
      </c>
      <c r="AB29" s="70">
        <f t="shared" si="36"/>
        <v>7.77727541318817E-2</v>
      </c>
      <c r="AC29" s="257">
        <f t="shared" si="37"/>
        <v>7.388411642528761E-2</v>
      </c>
      <c r="AD29" s="72">
        <f t="shared" si="37"/>
        <v>7.0189910604023228E-2</v>
      </c>
      <c r="AE29" s="231"/>
      <c r="AF29" s="231"/>
      <c r="AG29" s="231"/>
      <c r="AH29" s="231"/>
      <c r="AI29" s="231"/>
      <c r="AJ29" s="231"/>
      <c r="AK29" s="231"/>
      <c r="AL29" s="231"/>
      <c r="AM29" s="231"/>
      <c r="AN29" s="231"/>
      <c r="AO29" s="231"/>
      <c r="AP29" s="231"/>
      <c r="AQ29" s="231"/>
      <c r="AR29" s="231"/>
      <c r="AS29" s="231"/>
    </row>
    <row r="30" spans="1:45">
      <c r="A30" s="185" t="s">
        <v>16</v>
      </c>
      <c r="B30" s="186" t="str">
        <f t="shared" si="38"/>
        <v>TFHCV4</v>
      </c>
      <c r="C30" s="186" t="str">
        <f t="shared" si="38"/>
        <v>Transport Freight - HCV4</v>
      </c>
      <c r="F30" s="229">
        <f t="shared" ref="F30:F35" si="47">F53/F$60</f>
        <v>2.7304410472915146E-2</v>
      </c>
      <c r="G30" s="62">
        <f t="shared" si="28"/>
        <v>2.7304410472915146E-2</v>
      </c>
      <c r="H30" s="62">
        <f t="shared" si="28"/>
        <v>2.7304410472915146E-2</v>
      </c>
      <c r="I30" s="62">
        <f t="shared" si="29"/>
        <v>2.7304410472915146E-2</v>
      </c>
      <c r="J30" s="62">
        <f t="shared" si="30"/>
        <v>2.7304410472915146E-2</v>
      </c>
      <c r="K30" s="62">
        <f t="shared" si="31"/>
        <v>2.7304410472915146E-2</v>
      </c>
      <c r="L30" s="62">
        <f t="shared" si="32"/>
        <v>2.7304410472915146E-2</v>
      </c>
      <c r="M30" s="62">
        <f t="shared" si="32"/>
        <v>2.7304410472915146E-2</v>
      </c>
      <c r="N30" s="62">
        <f t="shared" si="32"/>
        <v>2.7304410472915146E-2</v>
      </c>
      <c r="P30" s="230">
        <f t="shared" si="39"/>
        <v>2.7304410472915146E-2</v>
      </c>
      <c r="Q30" s="230">
        <f t="shared" si="40"/>
        <v>2.7304410472915146E-2</v>
      </c>
      <c r="R30" s="230">
        <f t="shared" si="40"/>
        <v>2.7304410472915146E-2</v>
      </c>
      <c r="S30" s="230">
        <f t="shared" ref="S30" si="48">R30</f>
        <v>2.7304410472915146E-2</v>
      </c>
      <c r="T30" s="34">
        <f t="shared" si="33"/>
        <v>2.7304410472915146E-2</v>
      </c>
      <c r="U30" s="34">
        <f t="shared" si="34"/>
        <v>2.7304410472915146E-2</v>
      </c>
      <c r="V30" s="34">
        <f t="shared" si="42"/>
        <v>2.7304410472915146E-2</v>
      </c>
      <c r="W30" s="231"/>
      <c r="X30" s="230">
        <f t="shared" si="43"/>
        <v>2.7304410472915146E-2</v>
      </c>
      <c r="Y30" s="230">
        <f t="shared" si="44"/>
        <v>2.7304410472915146E-2</v>
      </c>
      <c r="Z30" s="230">
        <f t="shared" si="45"/>
        <v>2.7304410472915146E-2</v>
      </c>
      <c r="AA30" s="230">
        <f t="shared" si="46"/>
        <v>2.7304410472915146E-2</v>
      </c>
      <c r="AB30" s="70">
        <f t="shared" si="36"/>
        <v>2.5939189949269387E-2</v>
      </c>
      <c r="AC30" s="257">
        <f t="shared" si="37"/>
        <v>2.4642230451805917E-2</v>
      </c>
      <c r="AD30" s="72">
        <f t="shared" si="37"/>
        <v>2.3410118929215618E-2</v>
      </c>
      <c r="AE30" s="231"/>
      <c r="AF30" s="231"/>
      <c r="AG30" s="231"/>
      <c r="AH30" s="231"/>
      <c r="AI30" s="231"/>
      <c r="AJ30" s="231"/>
      <c r="AK30" s="231"/>
      <c r="AL30" s="231"/>
      <c r="AM30" s="231"/>
      <c r="AN30" s="231"/>
      <c r="AO30" s="231"/>
      <c r="AP30" s="231"/>
      <c r="AQ30" s="231"/>
      <c r="AR30" s="231"/>
      <c r="AS30" s="231"/>
    </row>
    <row r="31" spans="1:45">
      <c r="A31" s="185" t="s">
        <v>16</v>
      </c>
      <c r="B31" s="186" t="str">
        <f t="shared" si="38"/>
        <v>TFHCV5</v>
      </c>
      <c r="C31" s="186" t="str">
        <f t="shared" si="38"/>
        <v>Transport Freight - HCV5</v>
      </c>
      <c r="F31" s="229">
        <f t="shared" si="47"/>
        <v>1.645969810781665E-2</v>
      </c>
      <c r="G31" s="62">
        <f t="shared" si="28"/>
        <v>1.645969810781665E-2</v>
      </c>
      <c r="H31" s="62">
        <f t="shared" si="28"/>
        <v>1.645969810781665E-2</v>
      </c>
      <c r="I31" s="62">
        <f t="shared" si="29"/>
        <v>1.645969810781665E-2</v>
      </c>
      <c r="J31" s="62">
        <f t="shared" si="30"/>
        <v>1.645969810781665E-2</v>
      </c>
      <c r="K31" s="62">
        <f t="shared" si="31"/>
        <v>1.645969810781665E-2</v>
      </c>
      <c r="L31" s="62">
        <f t="shared" si="32"/>
        <v>1.645969810781665E-2</v>
      </c>
      <c r="M31" s="62">
        <f t="shared" si="32"/>
        <v>1.645969810781665E-2</v>
      </c>
      <c r="N31" s="62">
        <f t="shared" si="32"/>
        <v>1.645969810781665E-2</v>
      </c>
      <c r="P31" s="230">
        <f t="shared" si="39"/>
        <v>1.645969810781665E-2</v>
      </c>
      <c r="Q31" s="230">
        <f t="shared" si="40"/>
        <v>1.645969810781665E-2</v>
      </c>
      <c r="R31" s="230">
        <f t="shared" si="40"/>
        <v>1.645969810781665E-2</v>
      </c>
      <c r="S31" s="230">
        <f t="shared" ref="S31" si="49">R31</f>
        <v>1.645969810781665E-2</v>
      </c>
      <c r="T31" s="34">
        <f t="shared" si="33"/>
        <v>1.645969810781665E-2</v>
      </c>
      <c r="U31" s="34">
        <f t="shared" si="34"/>
        <v>1.645969810781665E-2</v>
      </c>
      <c r="V31" s="34">
        <f t="shared" si="42"/>
        <v>1.645969810781665E-2</v>
      </c>
      <c r="W31" s="231"/>
      <c r="X31" s="230">
        <f t="shared" si="43"/>
        <v>1.645969810781665E-2</v>
      </c>
      <c r="Y31" s="230">
        <f t="shared" si="44"/>
        <v>1.645969810781665E-2</v>
      </c>
      <c r="Z31" s="230">
        <f t="shared" si="45"/>
        <v>1.645969810781665E-2</v>
      </c>
      <c r="AA31" s="230">
        <f t="shared" si="46"/>
        <v>1.645969810781665E-2</v>
      </c>
      <c r="AB31" s="70">
        <f t="shared" si="36"/>
        <v>1.5636713202425816E-2</v>
      </c>
      <c r="AC31" s="257">
        <f t="shared" si="37"/>
        <v>1.4854877542304525E-2</v>
      </c>
      <c r="AD31" s="72">
        <f t="shared" si="37"/>
        <v>1.4112133665189298E-2</v>
      </c>
      <c r="AE31" s="231"/>
      <c r="AF31" s="231"/>
      <c r="AG31" s="231"/>
      <c r="AH31" s="231"/>
      <c r="AI31" s="231"/>
      <c r="AJ31" s="231"/>
      <c r="AK31" s="231"/>
      <c r="AL31" s="231"/>
      <c r="AM31" s="231"/>
      <c r="AN31" s="231"/>
      <c r="AO31" s="231"/>
      <c r="AP31" s="231"/>
      <c r="AQ31" s="231"/>
      <c r="AR31" s="231"/>
      <c r="AS31" s="231"/>
    </row>
    <row r="32" spans="1:45">
      <c r="A32" s="185" t="s">
        <v>16</v>
      </c>
      <c r="B32" s="186" t="str">
        <f t="shared" si="38"/>
        <v>TFHCV6</v>
      </c>
      <c r="C32" s="186" t="str">
        <f t="shared" si="38"/>
        <v>Transport Freight - HCV6</v>
      </c>
      <c r="F32" s="229">
        <f t="shared" si="47"/>
        <v>0.54070490636323243</v>
      </c>
      <c r="G32" s="62">
        <f t="shared" si="28"/>
        <v>0.54070490636323243</v>
      </c>
      <c r="H32" s="62">
        <f t="shared" si="28"/>
        <v>0.54070490636323243</v>
      </c>
      <c r="I32" s="62">
        <f t="shared" si="29"/>
        <v>0.54070490636323243</v>
      </c>
      <c r="J32" s="62">
        <f t="shared" si="30"/>
        <v>0.54070490636323243</v>
      </c>
      <c r="K32" s="62">
        <f t="shared" si="31"/>
        <v>0.54070490636323243</v>
      </c>
      <c r="L32" s="62">
        <f t="shared" si="32"/>
        <v>0.54070490636323243</v>
      </c>
      <c r="M32" s="62">
        <f t="shared" si="32"/>
        <v>0.54070490636323243</v>
      </c>
      <c r="N32" s="62">
        <f t="shared" si="32"/>
        <v>0.54070490636323243</v>
      </c>
      <c r="P32" s="230">
        <f t="shared" si="39"/>
        <v>0.54070490636323243</v>
      </c>
      <c r="Q32" s="230">
        <f t="shared" si="40"/>
        <v>0.54070490636323243</v>
      </c>
      <c r="R32" s="230">
        <f t="shared" si="40"/>
        <v>0.54070490636323243</v>
      </c>
      <c r="S32" s="230">
        <f t="shared" ref="S32" si="50">R32</f>
        <v>0.54070490636323243</v>
      </c>
      <c r="T32" s="34">
        <f t="shared" si="33"/>
        <v>0.54070490636323243</v>
      </c>
      <c r="U32" s="34">
        <f t="shared" si="34"/>
        <v>0.54070490636323243</v>
      </c>
      <c r="V32" s="34">
        <f t="shared" si="42"/>
        <v>0.54070490636323243</v>
      </c>
      <c r="W32" s="231"/>
      <c r="X32" s="230">
        <f t="shared" si="43"/>
        <v>0.54070490636323243</v>
      </c>
      <c r="Y32" s="230">
        <f t="shared" si="44"/>
        <v>0.54070490636323243</v>
      </c>
      <c r="Z32" s="230">
        <f t="shared" si="45"/>
        <v>0.54070490636323243</v>
      </c>
      <c r="AA32" s="230">
        <f t="shared" si="46"/>
        <v>0.54070490636323243</v>
      </c>
      <c r="AB32" s="70">
        <f t="shared" si="36"/>
        <v>0.51366966104507084</v>
      </c>
      <c r="AC32" s="257">
        <f t="shared" si="37"/>
        <v>0.48798617799281729</v>
      </c>
      <c r="AD32" s="72">
        <f t="shared" si="37"/>
        <v>0.46358686909317642</v>
      </c>
      <c r="AE32" s="231"/>
      <c r="AF32" s="231"/>
      <c r="AG32" s="231"/>
      <c r="AH32" s="231"/>
      <c r="AI32" s="231"/>
      <c r="AJ32" s="231"/>
      <c r="AK32" s="231"/>
      <c r="AL32" s="231"/>
      <c r="AM32" s="231"/>
      <c r="AN32" s="231"/>
      <c r="AO32" s="231"/>
      <c r="AP32" s="231"/>
      <c r="AQ32" s="231"/>
      <c r="AR32" s="231"/>
      <c r="AS32" s="231"/>
    </row>
    <row r="33" spans="1:45">
      <c r="A33" s="185" t="s">
        <v>16</v>
      </c>
      <c r="B33" s="186" t="str">
        <f t="shared" si="38"/>
        <v>TFHCV7</v>
      </c>
      <c r="C33" s="186" t="str">
        <f t="shared" si="38"/>
        <v>Transport Freight - HCV7</v>
      </c>
      <c r="F33" s="229">
        <f t="shared" si="47"/>
        <v>0.1899915629254573</v>
      </c>
      <c r="G33" s="62">
        <f t="shared" si="28"/>
        <v>0.1899915629254573</v>
      </c>
      <c r="H33" s="62">
        <f t="shared" si="28"/>
        <v>0.1899915629254573</v>
      </c>
      <c r="I33" s="62">
        <f t="shared" si="29"/>
        <v>0.1899915629254573</v>
      </c>
      <c r="J33" s="62">
        <f t="shared" si="30"/>
        <v>0.1899915629254573</v>
      </c>
      <c r="K33" s="62">
        <f t="shared" si="31"/>
        <v>0.1899915629254573</v>
      </c>
      <c r="L33" s="62">
        <f t="shared" si="32"/>
        <v>0.1899915629254573</v>
      </c>
      <c r="M33" s="62">
        <f t="shared" si="32"/>
        <v>0.1899915629254573</v>
      </c>
      <c r="N33" s="62">
        <f t="shared" si="32"/>
        <v>0.1899915629254573</v>
      </c>
      <c r="P33" s="230">
        <f t="shared" si="39"/>
        <v>0.1899915629254573</v>
      </c>
      <c r="Q33" s="230">
        <f t="shared" si="40"/>
        <v>0.1899915629254573</v>
      </c>
      <c r="R33" s="230">
        <f t="shared" si="40"/>
        <v>0.1899915629254573</v>
      </c>
      <c r="S33" s="230">
        <f t="shared" ref="S33" si="51">R33</f>
        <v>0.1899915629254573</v>
      </c>
      <c r="T33" s="34">
        <f t="shared" si="33"/>
        <v>0.1899915629254573</v>
      </c>
      <c r="U33" s="34">
        <f t="shared" si="34"/>
        <v>0.1899915629254573</v>
      </c>
      <c r="V33" s="34">
        <f t="shared" si="42"/>
        <v>0.1899915629254573</v>
      </c>
      <c r="W33" s="231"/>
      <c r="X33" s="230">
        <f t="shared" si="43"/>
        <v>0.1899915629254573</v>
      </c>
      <c r="Y33" s="230">
        <f t="shared" si="44"/>
        <v>0.1899915629254573</v>
      </c>
      <c r="Z33" s="230">
        <f t="shared" si="45"/>
        <v>0.1899915629254573</v>
      </c>
      <c r="AA33" s="230">
        <f t="shared" si="46"/>
        <v>0.1899915629254573</v>
      </c>
      <c r="AB33" s="70">
        <f t="shared" si="36"/>
        <v>0.18049198477918443</v>
      </c>
      <c r="AC33" s="257">
        <f t="shared" si="37"/>
        <v>0.1714673855402252</v>
      </c>
      <c r="AD33" s="72">
        <f t="shared" si="37"/>
        <v>0.16289401626321393</v>
      </c>
      <c r="AE33" s="231"/>
      <c r="AF33" s="231"/>
      <c r="AG33" s="231"/>
      <c r="AH33" s="231"/>
      <c r="AI33" s="231"/>
      <c r="AJ33" s="231"/>
      <c r="AK33" s="231"/>
      <c r="AL33" s="231"/>
      <c r="AM33" s="231"/>
      <c r="AN33" s="231"/>
      <c r="AO33" s="231"/>
      <c r="AP33" s="231"/>
      <c r="AQ33" s="231"/>
      <c r="AR33" s="231"/>
      <c r="AS33" s="231"/>
    </row>
    <row r="34" spans="1:45">
      <c r="A34" s="185" t="s">
        <v>16</v>
      </c>
      <c r="B34" s="186" t="str">
        <f t="shared" si="38"/>
        <v>TFHCV8</v>
      </c>
      <c r="C34" s="186" t="str">
        <f t="shared" si="38"/>
        <v>Transport Freight - HCV8</v>
      </c>
      <c r="F34" s="229">
        <f t="shared" si="47"/>
        <v>6.9923140692989272E-3</v>
      </c>
      <c r="G34" s="62">
        <f t="shared" si="28"/>
        <v>6.9923140692989272E-3</v>
      </c>
      <c r="H34" s="62">
        <f t="shared" si="28"/>
        <v>6.9923140692989272E-3</v>
      </c>
      <c r="I34" s="62">
        <f t="shared" si="29"/>
        <v>6.9923140692989272E-3</v>
      </c>
      <c r="J34" s="62">
        <f t="shared" si="30"/>
        <v>6.9923140692989272E-3</v>
      </c>
      <c r="K34" s="62">
        <f t="shared" si="31"/>
        <v>6.9923140692989272E-3</v>
      </c>
      <c r="L34" s="62">
        <f t="shared" si="32"/>
        <v>6.9923140692989272E-3</v>
      </c>
      <c r="M34" s="62">
        <f t="shared" si="32"/>
        <v>6.9923140692989272E-3</v>
      </c>
      <c r="N34" s="62">
        <f t="shared" si="32"/>
        <v>6.9923140692989272E-3</v>
      </c>
      <c r="P34" s="230">
        <f t="shared" si="39"/>
        <v>6.9923140692989272E-3</v>
      </c>
      <c r="Q34" s="230">
        <f t="shared" si="40"/>
        <v>6.9923140692989272E-3</v>
      </c>
      <c r="R34" s="230">
        <f t="shared" si="40"/>
        <v>6.9923140692989272E-3</v>
      </c>
      <c r="S34" s="230">
        <f t="shared" ref="S34" si="52">R34</f>
        <v>6.9923140692989272E-3</v>
      </c>
      <c r="T34" s="34">
        <f t="shared" si="33"/>
        <v>6.9923140692989272E-3</v>
      </c>
      <c r="U34" s="34">
        <f t="shared" si="34"/>
        <v>6.9923140692989272E-3</v>
      </c>
      <c r="V34" s="34">
        <f t="shared" si="42"/>
        <v>6.9923140692989272E-3</v>
      </c>
      <c r="W34" s="231"/>
      <c r="X34" s="230">
        <f t="shared" si="43"/>
        <v>6.9923140692989272E-3</v>
      </c>
      <c r="Y34" s="230">
        <f t="shared" si="44"/>
        <v>6.9923140692989272E-3</v>
      </c>
      <c r="Z34" s="230">
        <f t="shared" si="45"/>
        <v>6.9923140692989272E-3</v>
      </c>
      <c r="AA34" s="230">
        <f t="shared" si="46"/>
        <v>6.9923140692989272E-3</v>
      </c>
      <c r="AB34" s="70">
        <f t="shared" si="36"/>
        <v>6.6426983658339801E-3</v>
      </c>
      <c r="AC34" s="257">
        <f t="shared" si="37"/>
        <v>6.3105634475422809E-3</v>
      </c>
      <c r="AD34" s="72">
        <f t="shared" si="37"/>
        <v>5.9950352751651668E-3</v>
      </c>
      <c r="AE34" s="231"/>
      <c r="AF34" s="231"/>
      <c r="AG34" s="231"/>
      <c r="AH34" s="231"/>
      <c r="AI34" s="231"/>
      <c r="AJ34" s="231"/>
      <c r="AK34" s="231"/>
      <c r="AL34" s="231"/>
      <c r="AM34" s="231"/>
      <c r="AN34" s="231"/>
      <c r="AO34" s="231"/>
      <c r="AP34" s="231"/>
      <c r="AQ34" s="231"/>
      <c r="AR34" s="231"/>
      <c r="AS34" s="231"/>
    </row>
    <row r="35" spans="1:45">
      <c r="A35" s="185" t="s">
        <v>16</v>
      </c>
      <c r="B35" s="186" t="str">
        <f t="shared" si="38"/>
        <v>TFHCV9</v>
      </c>
      <c r="C35" s="186" t="str">
        <f t="shared" si="38"/>
        <v>Transport Freight - HCV9</v>
      </c>
      <c r="F35" s="229">
        <f t="shared" si="47"/>
        <v>6.2183700673103847E-3</v>
      </c>
      <c r="G35" s="62">
        <f t="shared" si="28"/>
        <v>6.2183700673103847E-3</v>
      </c>
      <c r="H35" s="62">
        <f t="shared" si="28"/>
        <v>6.2183700673103847E-3</v>
      </c>
      <c r="I35" s="62">
        <f t="shared" si="29"/>
        <v>6.2183700673103847E-3</v>
      </c>
      <c r="J35" s="62">
        <f t="shared" si="30"/>
        <v>6.2183700673103847E-3</v>
      </c>
      <c r="K35" s="62">
        <f t="shared" si="31"/>
        <v>6.2183700673103847E-3</v>
      </c>
      <c r="L35" s="62">
        <f t="shared" si="32"/>
        <v>6.2183700673103847E-3</v>
      </c>
      <c r="M35" s="62">
        <f t="shared" si="32"/>
        <v>6.2183700673103847E-3</v>
      </c>
      <c r="N35" s="62">
        <f t="shared" si="32"/>
        <v>6.2183700673103847E-3</v>
      </c>
      <c r="P35" s="230">
        <f t="shared" si="39"/>
        <v>6.2183700673103847E-3</v>
      </c>
      <c r="Q35" s="230">
        <f t="shared" si="40"/>
        <v>6.2183700673103847E-3</v>
      </c>
      <c r="R35" s="230">
        <f t="shared" si="40"/>
        <v>6.2183700673103847E-3</v>
      </c>
      <c r="S35" s="230">
        <f t="shared" ref="S35" si="53">R35</f>
        <v>6.2183700673103847E-3</v>
      </c>
      <c r="T35" s="34">
        <f t="shared" si="33"/>
        <v>6.2183700673103847E-3</v>
      </c>
      <c r="U35" s="34">
        <f t="shared" si="34"/>
        <v>6.2183700673103847E-3</v>
      </c>
      <c r="V35" s="34">
        <f t="shared" si="42"/>
        <v>6.2183700673103847E-3</v>
      </c>
      <c r="W35" s="231"/>
      <c r="X35" s="230">
        <f t="shared" si="43"/>
        <v>6.2183700673103847E-3</v>
      </c>
      <c r="Y35" s="230">
        <f t="shared" si="44"/>
        <v>6.2183700673103847E-3</v>
      </c>
      <c r="Z35" s="230">
        <f t="shared" si="45"/>
        <v>6.2183700673103847E-3</v>
      </c>
      <c r="AA35" s="230">
        <f t="shared" si="46"/>
        <v>6.2183700673103847E-3</v>
      </c>
      <c r="AB35" s="70">
        <f t="shared" si="36"/>
        <v>5.907451563944865E-3</v>
      </c>
      <c r="AC35" s="257">
        <f t="shared" si="37"/>
        <v>5.6120789857476211E-3</v>
      </c>
      <c r="AD35" s="72">
        <f t="shared" si="37"/>
        <v>5.3314750364602398E-3</v>
      </c>
      <c r="AE35" s="231"/>
      <c r="AF35" s="231"/>
      <c r="AG35" s="231"/>
      <c r="AH35" s="231"/>
      <c r="AI35" s="231"/>
      <c r="AJ35" s="231"/>
      <c r="AK35" s="231"/>
      <c r="AL35" s="231"/>
      <c r="AM35" s="231"/>
      <c r="AN35" s="231"/>
      <c r="AO35" s="231"/>
      <c r="AP35" s="231"/>
      <c r="AQ35" s="231"/>
      <c r="AR35" s="231"/>
      <c r="AS35" s="231"/>
    </row>
    <row r="36" spans="1:45">
      <c r="A36" s="185" t="s">
        <v>16</v>
      </c>
      <c r="B36" s="186" t="str">
        <f>B23</f>
        <v>TFRCO</v>
      </c>
      <c r="C36" s="186" t="str">
        <f>C23</f>
        <v>Transport Freight - Rail Corridor</v>
      </c>
      <c r="D36" s="185" t="s">
        <v>48</v>
      </c>
      <c r="F36" s="229">
        <f>F59/F$60</f>
        <v>0.11822958726748586</v>
      </c>
      <c r="G36" s="62">
        <f t="shared" ref="G36:H36" si="54">1-SUM(G28:G35)</f>
        <v>0.11822958726748589</v>
      </c>
      <c r="H36" s="62">
        <f t="shared" si="54"/>
        <v>0.11822958726748589</v>
      </c>
      <c r="I36" s="62">
        <f t="shared" ref="I36:K36" si="55">1-SUM(I28:I35)</f>
        <v>0.11822958726748589</v>
      </c>
      <c r="J36" s="62">
        <f t="shared" si="55"/>
        <v>0.11822958726748589</v>
      </c>
      <c r="K36" s="62">
        <f t="shared" si="55"/>
        <v>0.11822958726748589</v>
      </c>
      <c r="L36" s="62">
        <f>1-SUM(L28:L35)</f>
        <v>0.11822958726748589</v>
      </c>
      <c r="M36" s="62">
        <f>1-SUM(M28:M35)</f>
        <v>0.11822958726748589</v>
      </c>
      <c r="N36" s="62">
        <f>1-SUM(N28:N35)</f>
        <v>0.11822958726748589</v>
      </c>
      <c r="P36" s="230">
        <f t="shared" si="39"/>
        <v>0.11822958726748589</v>
      </c>
      <c r="Q36" s="62">
        <f t="shared" ref="Q36:V36" si="56">1-SUM(Q28:Q35)</f>
        <v>0.11822958726748589</v>
      </c>
      <c r="R36" s="62">
        <f t="shared" si="56"/>
        <v>0.11822958726748589</v>
      </c>
      <c r="S36" s="62">
        <f t="shared" si="56"/>
        <v>0.11822958726748589</v>
      </c>
      <c r="T36" s="62">
        <f t="shared" si="56"/>
        <v>0.11822958726748589</v>
      </c>
      <c r="U36" s="62">
        <f t="shared" si="56"/>
        <v>0.11822958726748589</v>
      </c>
      <c r="V36" s="62">
        <f t="shared" si="56"/>
        <v>0.11822958726748589</v>
      </c>
      <c r="W36" s="231"/>
      <c r="X36" s="230">
        <f t="shared" si="43"/>
        <v>0.11822958726748589</v>
      </c>
      <c r="Y36" s="62">
        <f t="shared" ref="Y36:AD36" si="57">1-SUM(Y28:Y35)</f>
        <v>0.11822958726748589</v>
      </c>
      <c r="Z36" s="62">
        <f t="shared" si="57"/>
        <v>0.11822958726748589</v>
      </c>
      <c r="AA36" s="62">
        <f t="shared" si="57"/>
        <v>0.11822958726748589</v>
      </c>
      <c r="AB36" s="62">
        <f t="shared" si="57"/>
        <v>0.16231810790411161</v>
      </c>
      <c r="AC36" s="62">
        <f t="shared" si="57"/>
        <v>0.20420220250890586</v>
      </c>
      <c r="AD36" s="62">
        <f t="shared" si="57"/>
        <v>0.24399209238346053</v>
      </c>
      <c r="AE36" s="231"/>
      <c r="AF36" s="231"/>
      <c r="AG36" s="231"/>
      <c r="AH36" s="231"/>
      <c r="AI36" s="231"/>
      <c r="AJ36" s="231"/>
      <c r="AK36" s="231"/>
      <c r="AL36" s="231"/>
      <c r="AM36" s="231"/>
      <c r="AN36" s="231"/>
      <c r="AO36" s="231"/>
      <c r="AP36" s="231"/>
      <c r="AQ36" s="231"/>
      <c r="AR36" s="231"/>
      <c r="AS36" s="231"/>
    </row>
    <row r="37" spans="1:45">
      <c r="A37" s="185" t="s">
        <v>16</v>
      </c>
      <c r="Q37" s="284"/>
      <c r="S37" s="284"/>
      <c r="AA37" s="284"/>
    </row>
    <row r="38" spans="1:45" ht="15.75" thickBot="1">
      <c r="A38" s="185" t="s">
        <v>16</v>
      </c>
      <c r="B38" s="14" t="s">
        <v>433</v>
      </c>
      <c r="C38" s="14"/>
      <c r="D38" s="14"/>
      <c r="Q38" s="284"/>
      <c r="S38" s="284"/>
      <c r="AA38" s="284"/>
    </row>
    <row r="39" spans="1:45">
      <c r="A39" s="185" t="s">
        <v>16</v>
      </c>
      <c r="B39" s="186" t="str">
        <f>B14</f>
        <v>TFHCV1</v>
      </c>
      <c r="C39" s="186" t="str">
        <f>C14</f>
        <v>Transport Freight - HCV1</v>
      </c>
      <c r="D39" s="185" t="s">
        <v>48</v>
      </c>
      <c r="F39" s="229">
        <f>F46/F$48</f>
        <v>0.17795233566495883</v>
      </c>
      <c r="G39" s="62">
        <f>F39</f>
        <v>0.17795233566495883</v>
      </c>
      <c r="H39" s="62">
        <f>G39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0">
        <f>H39</f>
        <v>0.17795233566495883</v>
      </c>
      <c r="Q39" s="230">
        <f>P39</f>
        <v>0.17795233566495883</v>
      </c>
      <c r="R39" s="230">
        <f>Q39</f>
        <v>0.17795233566495883</v>
      </c>
      <c r="S39" s="230">
        <f>R39</f>
        <v>0.17795233566495883</v>
      </c>
      <c r="T39" s="34">
        <f>R39</f>
        <v>0.17795233566495883</v>
      </c>
      <c r="U39" s="34">
        <f>T39</f>
        <v>0.17795233566495883</v>
      </c>
      <c r="V39" s="34">
        <f>T39</f>
        <v>0.17795233566495883</v>
      </c>
      <c r="W39" s="231"/>
      <c r="X39" s="230">
        <f>P39</f>
        <v>0.17795233566495883</v>
      </c>
      <c r="Y39" s="230">
        <f t="shared" ref="Y39:AA39" si="58">Q39</f>
        <v>0.17795233566495883</v>
      </c>
      <c r="Z39" s="230">
        <f t="shared" si="58"/>
        <v>0.17795233566495883</v>
      </c>
      <c r="AA39" s="230">
        <f t="shared" si="58"/>
        <v>0.17795233566495883</v>
      </c>
      <c r="AB39" s="70">
        <f>Z39*0.95</f>
        <v>0.16905471888171089</v>
      </c>
      <c r="AC39" s="70">
        <f>AB39*0.95</f>
        <v>0.16060198293762534</v>
      </c>
      <c r="AD39" s="70">
        <f>AC39*0.95</f>
        <v>0.15257188379074407</v>
      </c>
      <c r="AE39" s="231"/>
      <c r="AF39" s="231"/>
      <c r="AG39" s="231"/>
      <c r="AH39" s="231"/>
      <c r="AI39" s="231"/>
      <c r="AJ39" s="231"/>
      <c r="AK39" s="231"/>
      <c r="AL39" s="231"/>
      <c r="AM39" s="231"/>
      <c r="AN39" s="231"/>
      <c r="AO39" s="231"/>
      <c r="AP39" s="231"/>
      <c r="AQ39" s="231"/>
      <c r="AR39" s="231"/>
      <c r="AS39" s="231"/>
    </row>
    <row r="40" spans="1:45">
      <c r="A40" s="185" t="s">
        <v>16</v>
      </c>
      <c r="B40" s="186" t="str">
        <f>B24</f>
        <v>TFROT</v>
      </c>
      <c r="C40" s="186" t="str">
        <f>C24</f>
        <v>Transport Freight - Rail Other</v>
      </c>
      <c r="D40" s="185" t="s">
        <v>48</v>
      </c>
      <c r="F40" s="229">
        <f>F47/F$48</f>
        <v>0.82204766433504117</v>
      </c>
      <c r="G40" s="62">
        <f t="shared" ref="G40:H40" si="59">1-G39</f>
        <v>0.82204766433504117</v>
      </c>
      <c r="H40" s="62">
        <f t="shared" si="59"/>
        <v>0.82204766433504117</v>
      </c>
      <c r="I40" s="62">
        <f t="shared" ref="I40" si="60">1-I39</f>
        <v>0.82204766433504117</v>
      </c>
      <c r="J40" s="62">
        <f>1-J39</f>
        <v>0.82204766433504117</v>
      </c>
      <c r="K40" s="62">
        <f>1-K39</f>
        <v>0.82204766433504117</v>
      </c>
      <c r="L40" s="62">
        <f>1-L39</f>
        <v>0.82204766433504117</v>
      </c>
      <c r="M40" s="62">
        <f>1-M39</f>
        <v>0.82204766433504117</v>
      </c>
      <c r="N40" s="62">
        <f>1-N39</f>
        <v>0.82204766433504117</v>
      </c>
      <c r="P40" s="230">
        <f>H40</f>
        <v>0.82204766433504117</v>
      </c>
      <c r="Q40" s="62">
        <f t="shared" ref="Q40:V40" si="61">1-Q39</f>
        <v>0.82204766433504117</v>
      </c>
      <c r="R40" s="62">
        <f t="shared" si="61"/>
        <v>0.82204766433504117</v>
      </c>
      <c r="S40" s="62">
        <f t="shared" si="61"/>
        <v>0.82204766433504117</v>
      </c>
      <c r="T40" s="62">
        <f t="shared" si="61"/>
        <v>0.82204766433504117</v>
      </c>
      <c r="U40" s="62">
        <f t="shared" si="61"/>
        <v>0.82204766433504117</v>
      </c>
      <c r="V40" s="62">
        <f t="shared" si="61"/>
        <v>0.82204766433504117</v>
      </c>
      <c r="W40" s="231"/>
      <c r="X40" s="230">
        <f>P40</f>
        <v>0.82204766433504117</v>
      </c>
      <c r="Y40" s="230">
        <f t="shared" ref="Y40" si="62">Q40</f>
        <v>0.82204766433504117</v>
      </c>
      <c r="Z40" s="230">
        <f t="shared" ref="Z40" si="63">R40</f>
        <v>0.82204766433504117</v>
      </c>
      <c r="AA40" s="230">
        <f t="shared" ref="AA40" si="64">S40</f>
        <v>0.82204766433504117</v>
      </c>
      <c r="AB40" s="62">
        <f>1-AB39</f>
        <v>0.83094528111828914</v>
      </c>
      <c r="AC40" s="62">
        <f>1-AC39</f>
        <v>0.83939801706237471</v>
      </c>
      <c r="AD40" s="62">
        <f>1-AD39</f>
        <v>0.84742811620925595</v>
      </c>
      <c r="AE40" s="231"/>
      <c r="AF40" s="231"/>
      <c r="AG40" s="231"/>
      <c r="AH40" s="231"/>
      <c r="AI40" s="231"/>
      <c r="AJ40" s="231"/>
      <c r="AK40" s="231"/>
      <c r="AL40" s="231"/>
      <c r="AM40" s="231"/>
      <c r="AN40" s="231"/>
      <c r="AO40" s="231"/>
      <c r="AP40" s="231"/>
      <c r="AQ40" s="231"/>
      <c r="AR40" s="231"/>
      <c r="AS40" s="231"/>
    </row>
    <row r="41" spans="1:45">
      <c r="A41" s="185" t="s">
        <v>16</v>
      </c>
      <c r="I41" s="280"/>
      <c r="K41" s="280"/>
    </row>
    <row r="42" spans="1:45" ht="15.75" thickBot="1">
      <c r="A42" s="185" t="s">
        <v>16</v>
      </c>
      <c r="B42" s="14" t="s">
        <v>207</v>
      </c>
      <c r="C42" s="14"/>
      <c r="D42" s="14"/>
      <c r="G42" s="47"/>
      <c r="H42" s="47"/>
      <c r="I42" s="47"/>
      <c r="K42" s="280"/>
    </row>
    <row r="43" spans="1:45">
      <c r="A43" s="185" t="s">
        <v>16</v>
      </c>
      <c r="B43" s="186"/>
      <c r="C43" s="3" t="s">
        <v>5</v>
      </c>
      <c r="D43" s="5" t="s">
        <v>149</v>
      </c>
      <c r="E43" s="5"/>
      <c r="F43" s="47">
        <f>F63*F92</f>
        <v>17.310372778407704</v>
      </c>
      <c r="G43" s="47">
        <f t="shared" ref="G43:H43" si="65">G63*G92</f>
        <v>18.120758900121242</v>
      </c>
      <c r="H43" s="47">
        <f t="shared" si="65"/>
        <v>18.931145021834784</v>
      </c>
      <c r="I43" s="47">
        <f>H43*(1+(H13+I13)/2*((I7/H7)^(1/(I$4-H$4))-1))^(I$4-H$4)</f>
        <v>19.166790908504293</v>
      </c>
      <c r="J43" s="47">
        <f>G43*(1+(G13+J13)/2*((J7/G7)^(1/(J$4-G$4))-1))^(J$4-G$4)</f>
        <v>17.985521747895376</v>
      </c>
      <c r="K43" s="47">
        <f>H43*(1+(H13+K13)/2*((K7/H7)^(1/(K$4-H$4))-1))^(K$4-H$4)</f>
        <v>18.843958459114521</v>
      </c>
      <c r="L43" s="47">
        <f>J43*(1+(J13+L13)/2*((L7/J7)^(1/(L$4-J$4))-1))^(L$4-J$4)</f>
        <v>21.527873474897202</v>
      </c>
      <c r="M43" s="47">
        <f>L43*(1+(L13+M13)/2*((M7/L7)^(1/(M$4-L$4))-1))^(M$4-L$4)</f>
        <v>27.721083244127399</v>
      </c>
      <c r="N43" s="47">
        <f>M43*(1+(M13+N13)/2*((N7/M7)^(1/(N$4-M$4))-1))^(N$4-M$4)</f>
        <v>32.34312638557153</v>
      </c>
      <c r="O43" s="47"/>
      <c r="P43" s="47">
        <f>$H43</f>
        <v>18.931145021834784</v>
      </c>
      <c r="Q43" s="47">
        <f>I43</f>
        <v>19.166790908504293</v>
      </c>
      <c r="R43" s="47">
        <f t="shared" ref="R43:S43" si="66">J43</f>
        <v>17.985521747895376</v>
      </c>
      <c r="S43" s="47">
        <f t="shared" si="66"/>
        <v>18.843958459114521</v>
      </c>
      <c r="T43" s="310">
        <f>R43*(1+(R13+T13)/2*((T7/R7)^(1/(T$4-R$4))-1))^(T$4-R$4)</f>
        <v>21.527873474897202</v>
      </c>
      <c r="U43" s="310">
        <f>T43*(1+(T13+U13)/2*((U7/T7)^(1/(U$4-T$4))-1))^(U$4-T$4)</f>
        <v>27.721083244127399</v>
      </c>
      <c r="V43" s="310">
        <f>U43*(1+(U13+V13)/2*((V7/U7)^(1/(V$4-U$4))-1))^(V$4-U$4)</f>
        <v>32.34312638557153</v>
      </c>
      <c r="X43" s="47">
        <f>P43</f>
        <v>18.931145021834784</v>
      </c>
      <c r="Y43" s="47">
        <f t="shared" ref="Y43:AA43" si="67">Q43</f>
        <v>19.166790908504293</v>
      </c>
      <c r="Z43" s="47">
        <f t="shared" si="67"/>
        <v>17.985521747895376</v>
      </c>
      <c r="AA43" s="47">
        <f t="shared" si="67"/>
        <v>18.843958459114521</v>
      </c>
      <c r="AB43" s="310">
        <f>Z43*(1+(Z13+AB13)/2*((AB7/Z7)^(1/(AB$4-Z$4))-1))^(AB$4-Z$4)</f>
        <v>21.527873474897202</v>
      </c>
      <c r="AC43" s="310">
        <f>AB43*(1+(AB13+AC13)/2*((AC7/AB7)^(1/(AC$4-AB$4))-1))^(AC$4-AB$4)</f>
        <v>27.721083244127399</v>
      </c>
      <c r="AD43" s="310">
        <f>AC43*(1+(AC13+AD13)/2*((AD7/AC7)^(1/(AD$4-AC$4))-1))^(AD$4-AC$4)</f>
        <v>32.34312638557153</v>
      </c>
    </row>
    <row r="44" spans="1:45">
      <c r="A44" s="185" t="s">
        <v>16</v>
      </c>
      <c r="I44" s="280"/>
      <c r="K44" s="280"/>
      <c r="Q44" s="284"/>
      <c r="R44" s="284"/>
    </row>
    <row r="45" spans="1:45" ht="15.75" thickBot="1">
      <c r="A45" s="185" t="s">
        <v>16</v>
      </c>
      <c r="B45" s="14" t="s">
        <v>411</v>
      </c>
      <c r="C45" s="14"/>
      <c r="D45" s="14"/>
      <c r="I45" s="280"/>
      <c r="K45" s="280"/>
      <c r="Q45" s="284"/>
      <c r="R45" s="284"/>
    </row>
    <row r="46" spans="1:45">
      <c r="A46" s="185" t="s">
        <v>16</v>
      </c>
      <c r="B46" s="186" t="str">
        <f>B39</f>
        <v>TFHCV1</v>
      </c>
      <c r="C46" s="186" t="str">
        <f>C39</f>
        <v>Transport Freight - HCV1</v>
      </c>
      <c r="D46" s="185" t="s">
        <v>149</v>
      </c>
      <c r="F46" s="10">
        <f>F64*F93</f>
        <v>5.4335092951131081</v>
      </c>
      <c r="G46" s="10">
        <f t="shared" ref="G46:N46" si="68">G39*G$48</f>
        <v>5.725786025053389</v>
      </c>
      <c r="H46" s="10">
        <f t="shared" si="68"/>
        <v>5.8310789276794708</v>
      </c>
      <c r="I46" s="10">
        <f t="shared" si="68"/>
        <v>5.9036614240138503</v>
      </c>
      <c r="J46" s="10">
        <f t="shared" si="68"/>
        <v>5.6830538745650507</v>
      </c>
      <c r="K46" s="10">
        <f t="shared" si="68"/>
        <v>5.8042241479992907</v>
      </c>
      <c r="L46" s="10">
        <f t="shared" si="68"/>
        <v>6.8023639501576953</v>
      </c>
      <c r="M46" s="10">
        <f t="shared" si="68"/>
        <v>8.7592904863109435</v>
      </c>
      <c r="N46" s="10">
        <f t="shared" si="68"/>
        <v>10.219760777447458</v>
      </c>
      <c r="P46" s="10">
        <f t="shared" ref="P46" si="69">P39*P$48</f>
        <v>5.725786025053389</v>
      </c>
      <c r="Q46" s="10">
        <f t="shared" ref="Q46:Q48" si="70">$I46</f>
        <v>5.9036614240138503</v>
      </c>
      <c r="R46" s="10">
        <f t="shared" ref="R46:V47" si="71">R39*R$48</f>
        <v>5.5806951792035084</v>
      </c>
      <c r="S46" s="10">
        <f t="shared" si="71"/>
        <v>5.8043804155115168</v>
      </c>
      <c r="T46" s="309">
        <f t="shared" si="71"/>
        <v>6.6798451223090289</v>
      </c>
      <c r="U46" s="309">
        <f t="shared" si="71"/>
        <v>8.6015250372652599</v>
      </c>
      <c r="V46" s="309">
        <f t="shared" si="71"/>
        <v>10.035690486513142</v>
      </c>
      <c r="W46" s="10"/>
      <c r="X46" s="10">
        <f t="shared" ref="X46:AD47" si="72">X39*X$48</f>
        <v>5.725786025053389</v>
      </c>
      <c r="Y46" s="10">
        <f t="shared" si="72"/>
        <v>5.9036614240138503</v>
      </c>
      <c r="Z46" s="10">
        <f t="shared" si="72"/>
        <v>5.5806951792035084</v>
      </c>
      <c r="AA46" s="10">
        <f t="shared" si="72"/>
        <v>5.8043804155115168</v>
      </c>
      <c r="AB46" s="309">
        <f t="shared" si="72"/>
        <v>6.345852866193578</v>
      </c>
      <c r="AC46" s="309">
        <f t="shared" si="72"/>
        <v>7.7628763461318977</v>
      </c>
      <c r="AD46" s="309">
        <f t="shared" si="72"/>
        <v>8.6043501308742059</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3">G40*G$48</f>
        <v>26.450167179818607</v>
      </c>
      <c r="H47" s="10">
        <f t="shared" si="73"/>
        <v>26.936565879511939</v>
      </c>
      <c r="I47" s="10">
        <f t="shared" ref="I47" si="74">I40*I$48</f>
        <v>27.271859436409219</v>
      </c>
      <c r="J47" s="10">
        <f>J40*J$48</f>
        <v>26.252766767119954</v>
      </c>
      <c r="K47" s="10">
        <f>K40*K$48</f>
        <v>26.812510700186348</v>
      </c>
      <c r="L47" s="10">
        <f>L40*L$48</f>
        <v>31.42339984630576</v>
      </c>
      <c r="M47" s="10">
        <f>M40*M$48</f>
        <v>40.463387336825733</v>
      </c>
      <c r="N47" s="10">
        <f>N40*N$48</f>
        <v>47.210003992197343</v>
      </c>
      <c r="P47" s="10">
        <f>P40*P$48</f>
        <v>26.450167179818607</v>
      </c>
      <c r="Q47" s="10">
        <f t="shared" si="70"/>
        <v>27.271859436409219</v>
      </c>
      <c r="R47" s="10">
        <f t="shared" si="71"/>
        <v>25.779922585941232</v>
      </c>
      <c r="S47" s="10">
        <f t="shared" si="71"/>
        <v>26.813232575192693</v>
      </c>
      <c r="T47" s="309">
        <f t="shared" si="71"/>
        <v>30.857426289995221</v>
      </c>
      <c r="U47" s="309">
        <f t="shared" si="71"/>
        <v>39.734592637862363</v>
      </c>
      <c r="V47" s="309">
        <f t="shared" si="71"/>
        <v>46.359694541800948</v>
      </c>
      <c r="W47" s="10"/>
      <c r="X47" s="10">
        <f t="shared" si="72"/>
        <v>26.450167179818607</v>
      </c>
      <c r="Y47" s="10">
        <f t="shared" si="72"/>
        <v>27.271859436409219</v>
      </c>
      <c r="Z47" s="10">
        <f t="shared" si="72"/>
        <v>25.779922585941232</v>
      </c>
      <c r="AA47" s="10">
        <f t="shared" si="72"/>
        <v>26.813232575192693</v>
      </c>
      <c r="AB47" s="309">
        <f t="shared" si="72"/>
        <v>31.191418546110672</v>
      </c>
      <c r="AC47" s="309">
        <f t="shared" si="72"/>
        <v>40.573241328995728</v>
      </c>
      <c r="AD47" s="309">
        <f t="shared" si="72"/>
        <v>47.791034897439886</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31.935820641685005</v>
      </c>
      <c r="K48" s="47">
        <f>H48*(1+(H21+K21)/2*((K7/H7)^(1/(K$4-H$4))-1))^(K$4-H$4)</f>
        <v>32.616734848185637</v>
      </c>
      <c r="L48" s="47">
        <f>J48*(1+(J21+L21)/2*((L7/J7)^(1/(L$4-J$4))-1))^(L$4-J$4)</f>
        <v>38.225763796463454</v>
      </c>
      <c r="M48" s="47">
        <f>L48*(1+(L21+M21)/2*((M7/L7)^(1/(M$4-L$4))-1))^(M$4-L$4)</f>
        <v>49.222677823136678</v>
      </c>
      <c r="N48" s="47">
        <f>M48*(1+(M21+N21)/2*((N7/M7)^(1/(N$4-M$4))-1))^(N$4-M$4)</f>
        <v>57.429764769644805</v>
      </c>
      <c r="P48" s="47">
        <f>$G48</f>
        <v>32.175953204871995</v>
      </c>
      <c r="Q48" s="47">
        <f t="shared" si="70"/>
        <v>33.17552086042307</v>
      </c>
      <c r="R48" s="47">
        <f>P48*(1+(P21+R21)/2*((R7/P7)^(1/(R$4-P$4))-1))^(R$4-P$4)</f>
        <v>31.360617765144742</v>
      </c>
      <c r="S48" s="47">
        <f>Q48*(1+(Q21+S21)/2*((S7/Q7)^(1/(S$4-Q$4))-1))^(S$4-Q$4)</f>
        <v>32.61761299070421</v>
      </c>
      <c r="T48" s="310">
        <f>R48*(1+(R21+T21)/2*((T7/R7)^(1/(T$4-R$4))-1))^(T$4-R$4)</f>
        <v>37.53727141230425</v>
      </c>
      <c r="U48" s="310">
        <f>T48*(1+(T21+U21)/2*((U7/T7)^(1/(U$4-T$4))-1))^(U$4-T$4)</f>
        <v>48.336117675127625</v>
      </c>
      <c r="V48" s="310">
        <f>U48*(1+(U21+V21)/2*((V7/U7)^(1/(V$4-U$4))-1))^(V$4-U$4)</f>
        <v>56.395385028314088</v>
      </c>
      <c r="W48" s="186"/>
      <c r="X48" s="47">
        <f>P48</f>
        <v>32.175953204871995</v>
      </c>
      <c r="Y48" s="47">
        <f>Q48</f>
        <v>33.17552086042307</v>
      </c>
      <c r="Z48" s="47">
        <f>R48</f>
        <v>31.360617765144742</v>
      </c>
      <c r="AA48" s="47">
        <f>S48</f>
        <v>32.61761299070421</v>
      </c>
      <c r="AB48" s="310">
        <f>Z48*(1+(Z21+AB21)/2*((AB7/Z7)^(1/(AB$4-Z$4))-1))^(AB$4-Z$4)</f>
        <v>37.53727141230425</v>
      </c>
      <c r="AC48" s="310">
        <f>AB48*(1+(AB21+AC21)/2*((AC7/AB7)^(1/(AC$4-AB$4))-1))^(AC$4-AB$4)</f>
        <v>48.336117675127625</v>
      </c>
      <c r="AD48" s="310">
        <f>AC48*(1+(AC21+AD21)/2*((AD7/AC7)^(1/(AD$4-AC$4))-1))^(AD$4-AC$4)</f>
        <v>56.395385028314088</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0"/>
      <c r="K50" s="280"/>
    </row>
    <row r="51" spans="1:45">
      <c r="A51" s="185" t="s">
        <v>16</v>
      </c>
      <c r="B51" s="186" t="str">
        <f>B15</f>
        <v>TFHCV2</v>
      </c>
      <c r="C51" s="186" t="str">
        <f>C28</f>
        <v>Transport Freight - HCV2</v>
      </c>
      <c r="D51" s="185" t="s">
        <v>149</v>
      </c>
      <c r="F51" s="10">
        <f>F65*F94</f>
        <v>2.2763173637182028</v>
      </c>
      <c r="G51" s="10">
        <f t="shared" ref="G51:H59" si="75">G28*G$60</f>
        <v>2.3987639372378653</v>
      </c>
      <c r="H51" s="10">
        <f t="shared" si="75"/>
        <v>2.4428754036044746</v>
      </c>
      <c r="I51" s="10">
        <f t="shared" ref="I51" si="76">I28*I$60</f>
        <v>2.473283154421531</v>
      </c>
      <c r="J51" s="10">
        <f t="shared" ref="J51:N59" si="77">J28*J$60</f>
        <v>2.380861706678858</v>
      </c>
      <c r="K51" s="10">
        <f t="shared" si="77"/>
        <v>2.4316248474786568</v>
      </c>
      <c r="L51" s="10">
        <f t="shared" si="77"/>
        <v>2.8497860835540116</v>
      </c>
      <c r="M51" s="10">
        <f t="shared" si="77"/>
        <v>3.6696219597478748</v>
      </c>
      <c r="N51" s="10">
        <f t="shared" si="77"/>
        <v>4.2814721844081465</v>
      </c>
      <c r="P51" s="10">
        <f t="shared" ref="P51:V51" si="78">P28*P$60</f>
        <v>2.3987639372378653</v>
      </c>
      <c r="Q51" s="10">
        <f t="shared" si="78"/>
        <v>2.4286226095077832</v>
      </c>
      <c r="R51" s="10">
        <f t="shared" si="78"/>
        <v>2.3379794987127132</v>
      </c>
      <c r="S51" s="10">
        <f t="shared" si="78"/>
        <v>2.3877808191973275</v>
      </c>
      <c r="T51" s="309">
        <f t="shared" si="78"/>
        <v>2.7984579786283135</v>
      </c>
      <c r="U51" s="309">
        <f t="shared" si="78"/>
        <v>3.6035276160093845</v>
      </c>
      <c r="V51" s="309">
        <f t="shared" si="78"/>
        <v>4.204357675783803</v>
      </c>
      <c r="W51" s="10"/>
      <c r="X51" s="10">
        <f>P51</f>
        <v>2.3987639372378653</v>
      </c>
      <c r="Y51" s="10">
        <f t="shared" ref="Y51:AA51" si="79">Q51</f>
        <v>2.4286226095077832</v>
      </c>
      <c r="Z51" s="10">
        <f t="shared" si="79"/>
        <v>2.3379794987127132</v>
      </c>
      <c r="AA51" s="10">
        <f t="shared" si="79"/>
        <v>2.3877808191973275</v>
      </c>
      <c r="AB51" s="309">
        <f t="shared" ref="AB51:AD59" si="80">AB28*AB$60</f>
        <v>2.6585350796968976</v>
      </c>
      <c r="AC51" s="309">
        <f t="shared" si="80"/>
        <v>3.252183673448469</v>
      </c>
      <c r="AD51" s="309">
        <f t="shared" si="80"/>
        <v>3.6047111622751378</v>
      </c>
      <c r="AE51" s="10"/>
      <c r="AF51" s="10"/>
      <c r="AG51" s="10"/>
      <c r="AH51" s="10"/>
      <c r="AI51" s="10"/>
      <c r="AJ51" s="10"/>
      <c r="AK51" s="10"/>
      <c r="AL51" s="10"/>
      <c r="AM51" s="10"/>
      <c r="AN51" s="10"/>
      <c r="AO51" s="10"/>
      <c r="AP51" s="10"/>
      <c r="AQ51" s="10"/>
      <c r="AR51" s="10"/>
      <c r="AS51" s="10"/>
    </row>
    <row r="52" spans="1:45">
      <c r="A52" s="185" t="s">
        <v>16</v>
      </c>
      <c r="B52" s="186" t="str">
        <f t="shared" ref="B52:B58" si="81">B16</f>
        <v>TFHCV3</v>
      </c>
      <c r="C52" s="186" t="str">
        <f t="shared" ref="C52:C58" si="82">C29</f>
        <v>Transport Freight - HCV3</v>
      </c>
      <c r="D52" s="185" t="s">
        <v>149</v>
      </c>
      <c r="F52" s="10">
        <f t="shared" ref="F52:F58" si="83">F66*F95</f>
        <v>15.233523986729871</v>
      </c>
      <c r="G52" s="10">
        <f t="shared" si="75"/>
        <v>16.052958413816011</v>
      </c>
      <c r="H52" s="10">
        <f t="shared" si="75"/>
        <v>16.34816025679978</v>
      </c>
      <c r="I52" s="10">
        <f t="shared" ref="I52" si="84">I29*I$60</f>
        <v>16.551654377978693</v>
      </c>
      <c r="J52" s="10">
        <f t="shared" si="77"/>
        <v>15.933153476691098</v>
      </c>
      <c r="K52" s="10">
        <f t="shared" si="77"/>
        <v>16.272869517758565</v>
      </c>
      <c r="L52" s="10">
        <f t="shared" si="77"/>
        <v>19.071279494155476</v>
      </c>
      <c r="M52" s="10">
        <f t="shared" si="77"/>
        <v>24.557768190433325</v>
      </c>
      <c r="N52" s="10">
        <f t="shared" si="77"/>
        <v>28.652379610707218</v>
      </c>
      <c r="P52" s="10">
        <f t="shared" ref="P52:P59" si="85">P29*P$60</f>
        <v>16.052958413816011</v>
      </c>
      <c r="Q52" s="10">
        <f t="shared" ref="Q52:V59" si="86">Q29*Q$60</f>
        <v>16.252778002896829</v>
      </c>
      <c r="R52" s="10">
        <f t="shared" si="86"/>
        <v>15.646178051353582</v>
      </c>
      <c r="S52" s="10">
        <f t="shared" si="86"/>
        <v>15.979457418398429</v>
      </c>
      <c r="T52" s="309">
        <f t="shared" si="86"/>
        <v>18.727782611848248</v>
      </c>
      <c r="U52" s="309">
        <f t="shared" si="86"/>
        <v>24.115452990112203</v>
      </c>
      <c r="V52" s="309">
        <f t="shared" si="86"/>
        <v>28.136315490836431</v>
      </c>
      <c r="W52" s="10"/>
      <c r="X52" s="10">
        <f t="shared" ref="X52:X59" si="87">P52</f>
        <v>16.052958413816011</v>
      </c>
      <c r="Y52" s="10">
        <f t="shared" ref="Y52:Y60" si="88">Q52</f>
        <v>16.252778002896829</v>
      </c>
      <c r="Z52" s="10">
        <f t="shared" ref="Z52:Z60" si="89">R52</f>
        <v>15.646178051353582</v>
      </c>
      <c r="AA52" s="10">
        <f t="shared" ref="AA52:AA60" si="90">S52</f>
        <v>15.979457418398429</v>
      </c>
      <c r="AB52" s="309">
        <f t="shared" si="80"/>
        <v>17.791393481255835</v>
      </c>
      <c r="AC52" s="309">
        <f t="shared" si="80"/>
        <v>21.764196323576261</v>
      </c>
      <c r="AD52" s="309">
        <f t="shared" si="80"/>
        <v>24.123373493955881</v>
      </c>
      <c r="AE52" s="10"/>
      <c r="AF52" s="10"/>
      <c r="AG52" s="10"/>
      <c r="AH52" s="10"/>
      <c r="AI52" s="10"/>
      <c r="AJ52" s="10"/>
      <c r="AK52" s="10"/>
      <c r="AL52" s="10"/>
      <c r="AM52" s="10"/>
      <c r="AN52" s="10"/>
      <c r="AO52" s="10"/>
      <c r="AP52" s="10"/>
      <c r="AQ52" s="10"/>
      <c r="AR52" s="10"/>
      <c r="AS52" s="10"/>
    </row>
    <row r="53" spans="1:45">
      <c r="A53" s="185" t="s">
        <v>16</v>
      </c>
      <c r="B53" s="186" t="str">
        <f t="shared" si="81"/>
        <v>TFHCV4</v>
      </c>
      <c r="C53" s="186" t="str">
        <f t="shared" si="82"/>
        <v>Transport Freight - HCV4</v>
      </c>
      <c r="D53" s="185" t="s">
        <v>149</v>
      </c>
      <c r="F53" s="10">
        <f t="shared" si="83"/>
        <v>5.0807673805466287</v>
      </c>
      <c r="G53" s="10">
        <f t="shared" si="75"/>
        <v>5.3540695863437202</v>
      </c>
      <c r="H53" s="10">
        <f t="shared" si="75"/>
        <v>5.4525269029708987</v>
      </c>
      <c r="I53" s="10">
        <f t="shared" ref="I53" si="91">I30*I$60</f>
        <v>5.5203973637992325</v>
      </c>
      <c r="J53" s="10">
        <f t="shared" si="77"/>
        <v>5.3141115951984714</v>
      </c>
      <c r="K53" s="10">
        <f t="shared" si="77"/>
        <v>5.4274155281300489</v>
      </c>
      <c r="L53" s="10">
        <f t="shared" si="77"/>
        <v>6.3607563715133155</v>
      </c>
      <c r="M53" s="10">
        <f t="shared" si="77"/>
        <v>8.1906397803732141</v>
      </c>
      <c r="N53" s="10">
        <f t="shared" si="77"/>
        <v>9.556296745778182</v>
      </c>
      <c r="P53" s="10">
        <f t="shared" si="85"/>
        <v>5.3540695863437202</v>
      </c>
      <c r="Q53" s="10">
        <f t="shared" si="86"/>
        <v>5.4207144973361112</v>
      </c>
      <c r="R53" s="10">
        <f t="shared" si="86"/>
        <v>5.2183979979150399</v>
      </c>
      <c r="S53" s="10">
        <f t="shared" si="86"/>
        <v>5.3295551364842746</v>
      </c>
      <c r="T53" s="309">
        <f t="shared" si="86"/>
        <v>6.2461914319454044</v>
      </c>
      <c r="U53" s="309">
        <f t="shared" si="86"/>
        <v>8.0431164204684968</v>
      </c>
      <c r="V53" s="309">
        <f t="shared" si="86"/>
        <v>9.3841762470154499</v>
      </c>
      <c r="W53" s="10"/>
      <c r="X53" s="10">
        <f t="shared" si="87"/>
        <v>5.3540695863437202</v>
      </c>
      <c r="Y53" s="10">
        <f t="shared" si="88"/>
        <v>5.4207144973361112</v>
      </c>
      <c r="Z53" s="10">
        <f t="shared" si="89"/>
        <v>5.2183979979150399</v>
      </c>
      <c r="AA53" s="10">
        <f t="shared" si="90"/>
        <v>5.3295551364842746</v>
      </c>
      <c r="AB53" s="309">
        <f t="shared" si="80"/>
        <v>5.9338818603481336</v>
      </c>
      <c r="AC53" s="309">
        <f t="shared" si="80"/>
        <v>7.2589125694728178</v>
      </c>
      <c r="AD53" s="309">
        <f t="shared" si="80"/>
        <v>8.0457581097848703</v>
      </c>
      <c r="AE53" s="10"/>
      <c r="AF53" s="10"/>
      <c r="AG53" s="10"/>
      <c r="AH53" s="10"/>
      <c r="AI53" s="10"/>
      <c r="AJ53" s="10"/>
      <c r="AK53" s="10"/>
      <c r="AL53" s="10"/>
      <c r="AM53" s="10"/>
      <c r="AN53" s="10"/>
      <c r="AO53" s="10"/>
      <c r="AP53" s="10"/>
      <c r="AQ53" s="10"/>
      <c r="AR53" s="10"/>
      <c r="AS53" s="10"/>
    </row>
    <row r="54" spans="1:45">
      <c r="A54" s="185" t="s">
        <v>16</v>
      </c>
      <c r="B54" s="186" t="str">
        <f t="shared" si="81"/>
        <v>TFHCV5</v>
      </c>
      <c r="C54" s="186" t="str">
        <f t="shared" si="82"/>
        <v>Transport Freight - HCV5</v>
      </c>
      <c r="D54" s="185" t="s">
        <v>149</v>
      </c>
      <c r="F54" s="10">
        <f t="shared" si="83"/>
        <v>3.0627981264343846</v>
      </c>
      <c r="G54" s="10">
        <f t="shared" si="75"/>
        <v>3.2275506965029748</v>
      </c>
      <c r="H54" s="10">
        <f t="shared" si="75"/>
        <v>3.2869029286193441</v>
      </c>
      <c r="I54" s="10">
        <f t="shared" ref="I54" si="92">I31*I$60</f>
        <v>3.3278167325185679</v>
      </c>
      <c r="J54" s="10">
        <f t="shared" si="77"/>
        <v>3.2034631421535407</v>
      </c>
      <c r="K54" s="10">
        <f t="shared" si="77"/>
        <v>3.2717652405391484</v>
      </c>
      <c r="L54" s="10">
        <f t="shared" si="77"/>
        <v>3.83440359264796</v>
      </c>
      <c r="M54" s="10">
        <f t="shared" si="77"/>
        <v>4.9374974870286312</v>
      </c>
      <c r="N54" s="10">
        <f t="shared" si="77"/>
        <v>5.7607454890940968</v>
      </c>
      <c r="P54" s="10">
        <f t="shared" si="85"/>
        <v>3.2275506965029748</v>
      </c>
      <c r="Q54" s="10">
        <f t="shared" si="86"/>
        <v>3.2677257120538581</v>
      </c>
      <c r="R54" s="10">
        <f t="shared" si="86"/>
        <v>3.1457648842965851</v>
      </c>
      <c r="S54" s="10">
        <f t="shared" si="86"/>
        <v>3.212772847907198</v>
      </c>
      <c r="T54" s="309">
        <f t="shared" si="86"/>
        <v>3.7653413317762734</v>
      </c>
      <c r="U54" s="309">
        <f t="shared" si="86"/>
        <v>4.8485671667680608</v>
      </c>
      <c r="V54" s="309">
        <f t="shared" si="86"/>
        <v>5.6569874734939551</v>
      </c>
      <c r="W54" s="10"/>
      <c r="X54" s="10">
        <f t="shared" si="87"/>
        <v>3.2275506965029748</v>
      </c>
      <c r="Y54" s="10">
        <f t="shared" si="88"/>
        <v>3.2677257120538581</v>
      </c>
      <c r="Z54" s="10">
        <f t="shared" si="89"/>
        <v>3.1457648842965851</v>
      </c>
      <c r="AA54" s="10">
        <f t="shared" si="90"/>
        <v>3.212772847907198</v>
      </c>
      <c r="AB54" s="309">
        <f t="shared" si="80"/>
        <v>3.5770742651874596</v>
      </c>
      <c r="AC54" s="309">
        <f t="shared" si="80"/>
        <v>4.3758318680081745</v>
      </c>
      <c r="AD54" s="309">
        <f t="shared" si="80"/>
        <v>4.8501596350868796</v>
      </c>
      <c r="AE54" s="10"/>
      <c r="AF54" s="10"/>
      <c r="AG54" s="10"/>
      <c r="AH54" s="10"/>
      <c r="AI54" s="10"/>
      <c r="AJ54" s="10"/>
      <c r="AK54" s="10"/>
      <c r="AL54" s="10"/>
      <c r="AM54" s="10"/>
      <c r="AN54" s="10"/>
      <c r="AO54" s="10"/>
      <c r="AP54" s="10"/>
      <c r="AQ54" s="10"/>
      <c r="AR54" s="10"/>
      <c r="AS54" s="10"/>
    </row>
    <row r="55" spans="1:45">
      <c r="A55" s="185" t="s">
        <v>16</v>
      </c>
      <c r="B55" s="186" t="str">
        <f t="shared" si="81"/>
        <v>TFHCV6</v>
      </c>
      <c r="C55" s="186" t="str">
        <f t="shared" si="82"/>
        <v>Transport Freight - HCV6</v>
      </c>
      <c r="D55" s="185" t="s">
        <v>149</v>
      </c>
      <c r="F55" s="10">
        <f>F69*F98</f>
        <v>100.6136299290159</v>
      </c>
      <c r="G55" s="10">
        <f t="shared" si="75"/>
        <v>106.02579012712634</v>
      </c>
      <c r="H55" s="10">
        <f t="shared" si="75"/>
        <v>107.97552473943311</v>
      </c>
      <c r="I55" s="10">
        <f>I32*I$60</f>
        <v>109.31955270163417</v>
      </c>
      <c r="J55" s="10">
        <f t="shared" si="77"/>
        <v>105.23450837130574</v>
      </c>
      <c r="K55" s="10">
        <f t="shared" si="77"/>
        <v>107.47824816957481</v>
      </c>
      <c r="L55" s="10">
        <f t="shared" si="77"/>
        <v>125.96104873496822</v>
      </c>
      <c r="M55" s="10">
        <f t="shared" si="77"/>
        <v>162.19793940963396</v>
      </c>
      <c r="N55" s="10">
        <f t="shared" si="77"/>
        <v>189.24182751467356</v>
      </c>
      <c r="P55" s="10">
        <f t="shared" si="85"/>
        <v>106.02579012712634</v>
      </c>
      <c r="Q55" s="10">
        <f t="shared" si="86"/>
        <v>107.34554872046687</v>
      </c>
      <c r="R55" s="10">
        <f t="shared" si="86"/>
        <v>103.33910719763226</v>
      </c>
      <c r="S55" s="10">
        <f t="shared" si="86"/>
        <v>105.54033436792047</v>
      </c>
      <c r="T55" s="309">
        <f t="shared" si="86"/>
        <v>123.69233742244879</v>
      </c>
      <c r="U55" s="309">
        <f t="shared" si="86"/>
        <v>159.27655773091965</v>
      </c>
      <c r="V55" s="309">
        <f t="shared" si="86"/>
        <v>185.83335259964056</v>
      </c>
      <c r="W55" s="10"/>
      <c r="X55" s="10">
        <f t="shared" si="87"/>
        <v>106.02579012712634</v>
      </c>
      <c r="Y55" s="10">
        <f t="shared" si="88"/>
        <v>107.34554872046687</v>
      </c>
      <c r="Z55" s="10">
        <f t="shared" si="89"/>
        <v>103.33910719763226</v>
      </c>
      <c r="AA55" s="10">
        <f t="shared" si="90"/>
        <v>105.54033436792047</v>
      </c>
      <c r="AB55" s="309">
        <f t="shared" si="80"/>
        <v>117.50772055132636</v>
      </c>
      <c r="AC55" s="309">
        <f t="shared" si="80"/>
        <v>143.74709335215499</v>
      </c>
      <c r="AD55" s="309">
        <f t="shared" si="80"/>
        <v>159.32887068511684</v>
      </c>
      <c r="AE55" s="10"/>
      <c r="AF55" s="10"/>
      <c r="AG55" s="10"/>
      <c r="AH55" s="10"/>
      <c r="AI55" s="10"/>
      <c r="AJ55" s="10"/>
      <c r="AK55" s="10"/>
      <c r="AL55" s="10"/>
      <c r="AM55" s="10"/>
      <c r="AN55" s="10"/>
      <c r="AO55" s="10"/>
      <c r="AP55" s="10"/>
      <c r="AQ55" s="10"/>
      <c r="AR55" s="10"/>
      <c r="AS55" s="10"/>
    </row>
    <row r="56" spans="1:45">
      <c r="A56" s="185" t="s">
        <v>16</v>
      </c>
      <c r="B56" s="186" t="str">
        <f t="shared" si="81"/>
        <v>TFHCV7</v>
      </c>
      <c r="C56" s="186" t="str">
        <f t="shared" si="82"/>
        <v>Transport Freight - HCV7</v>
      </c>
      <c r="D56" s="185" t="s">
        <v>149</v>
      </c>
      <c r="F56" s="10">
        <f t="shared" si="83"/>
        <v>35.353370344628992</v>
      </c>
      <c r="G56" s="10">
        <f t="shared" si="75"/>
        <v>37.255081911772038</v>
      </c>
      <c r="H56" s="10">
        <f t="shared" si="75"/>
        <v>37.940174874537156</v>
      </c>
      <c r="I56" s="10">
        <f t="shared" ref="I56" si="93">I33*I$60</f>
        <v>38.412436121196819</v>
      </c>
      <c r="J56" s="10">
        <f t="shared" si="77"/>
        <v>36.977043270484465</v>
      </c>
      <c r="K56" s="10">
        <f t="shared" si="77"/>
        <v>37.765443053905003</v>
      </c>
      <c r="L56" s="10">
        <f t="shared" si="77"/>
        <v>44.259884153538053</v>
      </c>
      <c r="M56" s="10">
        <f t="shared" si="77"/>
        <v>56.992713861233909</v>
      </c>
      <c r="N56" s="10">
        <f t="shared" si="77"/>
        <v>66.49532888874765</v>
      </c>
      <c r="P56" s="10">
        <f t="shared" si="85"/>
        <v>37.255081911772038</v>
      </c>
      <c r="Q56" s="10">
        <f t="shared" si="86"/>
        <v>37.718815447166712</v>
      </c>
      <c r="R56" s="10">
        <f t="shared" si="86"/>
        <v>36.311041858033704</v>
      </c>
      <c r="S56" s="10">
        <f t="shared" si="86"/>
        <v>37.084503658574668</v>
      </c>
      <c r="T56" s="309">
        <f t="shared" si="86"/>
        <v>43.462709940728757</v>
      </c>
      <c r="U56" s="309">
        <f t="shared" si="86"/>
        <v>55.966205937024561</v>
      </c>
      <c r="V56" s="309">
        <f t="shared" si="86"/>
        <v>65.297667338651948</v>
      </c>
      <c r="W56" s="10"/>
      <c r="X56" s="10">
        <f t="shared" si="87"/>
        <v>37.255081911772038</v>
      </c>
      <c r="Y56" s="10">
        <f t="shared" si="88"/>
        <v>37.718815447166712</v>
      </c>
      <c r="Z56" s="10">
        <f t="shared" si="89"/>
        <v>36.311041858033704</v>
      </c>
      <c r="AA56" s="10">
        <f t="shared" si="90"/>
        <v>37.084503658574668</v>
      </c>
      <c r="AB56" s="309">
        <f t="shared" si="80"/>
        <v>41.289574443692324</v>
      </c>
      <c r="AC56" s="309">
        <f t="shared" si="80"/>
        <v>50.509500858164664</v>
      </c>
      <c r="AD56" s="309">
        <f t="shared" si="80"/>
        <v>55.984587534476702</v>
      </c>
      <c r="AE56" s="10"/>
      <c r="AF56" s="10"/>
      <c r="AG56" s="10"/>
      <c r="AH56" s="10"/>
      <c r="AI56" s="10"/>
      <c r="AJ56" s="10"/>
      <c r="AK56" s="10"/>
      <c r="AL56" s="10"/>
      <c r="AM56" s="10"/>
      <c r="AN56" s="10"/>
      <c r="AO56" s="10"/>
      <c r="AP56" s="10"/>
      <c r="AQ56" s="10"/>
      <c r="AR56" s="10"/>
      <c r="AS56" s="10"/>
    </row>
    <row r="57" spans="1:45">
      <c r="A57" s="185" t="s">
        <v>16</v>
      </c>
      <c r="B57" s="186" t="str">
        <f t="shared" si="81"/>
        <v>TFHCV8</v>
      </c>
      <c r="C57" s="186" t="str">
        <f t="shared" si="82"/>
        <v>Transport Freight - HCV8</v>
      </c>
      <c r="D57" s="185" t="s">
        <v>149</v>
      </c>
      <c r="F57" s="10">
        <f t="shared" si="83"/>
        <v>1.3011202447704153</v>
      </c>
      <c r="G57" s="10">
        <f t="shared" si="75"/>
        <v>1.3711094818814338</v>
      </c>
      <c r="H57" s="10">
        <f t="shared" si="75"/>
        <v>1.3963231549970117</v>
      </c>
      <c r="I57" s="10">
        <f t="shared" ref="I57" si="94">I34*I$60</f>
        <v>1.4137039213245071</v>
      </c>
      <c r="J57" s="10">
        <f t="shared" si="77"/>
        <v>1.3608767458938542</v>
      </c>
      <c r="K57" s="10">
        <f t="shared" si="77"/>
        <v>1.3898924496070055</v>
      </c>
      <c r="L57" s="10">
        <f t="shared" si="77"/>
        <v>1.6289092310575288</v>
      </c>
      <c r="M57" s="10">
        <f t="shared" si="77"/>
        <v>2.0975192205550126</v>
      </c>
      <c r="N57" s="10">
        <f t="shared" si="77"/>
        <v>2.4472466912326731</v>
      </c>
      <c r="P57" s="10">
        <f t="shared" si="85"/>
        <v>1.3711094818814338</v>
      </c>
      <c r="Q57" s="10">
        <f t="shared" si="86"/>
        <v>1.3881764004014847</v>
      </c>
      <c r="R57" s="10">
        <f t="shared" si="86"/>
        <v>1.3363657045889328</v>
      </c>
      <c r="S57" s="10">
        <f t="shared" si="86"/>
        <v>1.364831641426927</v>
      </c>
      <c r="T57" s="309">
        <f t="shared" si="86"/>
        <v>1.5995705994989491</v>
      </c>
      <c r="U57" s="309">
        <f t="shared" si="86"/>
        <v>2.0597403545349886</v>
      </c>
      <c r="V57" s="309">
        <f t="shared" si="86"/>
        <v>2.403168809151782</v>
      </c>
      <c r="W57" s="10"/>
      <c r="X57" s="10">
        <f t="shared" si="87"/>
        <v>1.3711094818814338</v>
      </c>
      <c r="Y57" s="10">
        <f t="shared" si="88"/>
        <v>1.3881764004014847</v>
      </c>
      <c r="Z57" s="10">
        <f t="shared" si="89"/>
        <v>1.3363657045889328</v>
      </c>
      <c r="AA57" s="10">
        <f t="shared" si="90"/>
        <v>1.364831641426927</v>
      </c>
      <c r="AB57" s="309">
        <f t="shared" si="80"/>
        <v>1.5195920695240015</v>
      </c>
      <c r="AC57" s="309">
        <f t="shared" si="80"/>
        <v>1.8589156699678271</v>
      </c>
      <c r="AD57" s="309">
        <f t="shared" si="80"/>
        <v>2.0604168577465085</v>
      </c>
      <c r="AE57" s="10"/>
      <c r="AF57" s="10"/>
      <c r="AG57" s="10"/>
      <c r="AH57" s="10"/>
      <c r="AI57" s="10"/>
      <c r="AJ57" s="10"/>
      <c r="AK57" s="10"/>
      <c r="AL57" s="10"/>
      <c r="AM57" s="10"/>
      <c r="AN57" s="10"/>
      <c r="AO57" s="10"/>
      <c r="AP57" s="10"/>
      <c r="AQ57" s="10"/>
      <c r="AR57" s="10"/>
      <c r="AS57" s="10"/>
    </row>
    <row r="58" spans="1:45">
      <c r="A58" s="185" t="s">
        <v>16</v>
      </c>
      <c r="B58" s="186" t="str">
        <f t="shared" si="81"/>
        <v>TFHCV9</v>
      </c>
      <c r="C58" s="186" t="str">
        <f t="shared" si="82"/>
        <v>Transport Freight - HCV9</v>
      </c>
      <c r="D58" s="185" t="s">
        <v>149</v>
      </c>
      <c r="F58" s="10">
        <f t="shared" si="83"/>
        <v>1.1571058027236365</v>
      </c>
      <c r="G58" s="10">
        <f t="shared" si="75"/>
        <v>1.219348283935394</v>
      </c>
      <c r="H58" s="10">
        <f t="shared" si="75"/>
        <v>1.2417711826546127</v>
      </c>
      <c r="I58" s="10">
        <f t="shared" ref="I58" si="95">I35*I$60</f>
        <v>1.2572281595590626</v>
      </c>
      <c r="J58" s="10">
        <f t="shared" si="77"/>
        <v>1.2102481579197106</v>
      </c>
      <c r="K58" s="10">
        <f t="shared" si="77"/>
        <v>1.2360522596324786</v>
      </c>
      <c r="L58" s="10">
        <f t="shared" si="77"/>
        <v>1.4486134782257136</v>
      </c>
      <c r="M58" s="10">
        <f t="shared" si="77"/>
        <v>1.8653553898523969</v>
      </c>
      <c r="N58" s="10">
        <f t="shared" si="77"/>
        <v>2.1763732894811789</v>
      </c>
      <c r="P58" s="10">
        <f t="shared" si="85"/>
        <v>1.219348283935394</v>
      </c>
      <c r="Q58" s="10">
        <f t="shared" si="86"/>
        <v>1.2345261512643642</v>
      </c>
      <c r="R58" s="10">
        <f t="shared" si="86"/>
        <v>1.1884501202373998</v>
      </c>
      <c r="S58" s="10">
        <f t="shared" si="86"/>
        <v>1.2137653059995117</v>
      </c>
      <c r="T58" s="309">
        <f t="shared" si="86"/>
        <v>1.4225221919231217</v>
      </c>
      <c r="U58" s="309">
        <f t="shared" si="86"/>
        <v>1.8317580761008134</v>
      </c>
      <c r="V58" s="309">
        <f t="shared" si="86"/>
        <v>2.1371741660084926</v>
      </c>
      <c r="W58" s="10"/>
      <c r="X58" s="10">
        <f t="shared" si="87"/>
        <v>1.219348283935394</v>
      </c>
      <c r="Y58" s="10">
        <f t="shared" si="88"/>
        <v>1.2345261512643642</v>
      </c>
      <c r="Z58" s="10">
        <f t="shared" si="89"/>
        <v>1.1884501202373998</v>
      </c>
      <c r="AA58" s="10">
        <f t="shared" si="90"/>
        <v>1.2137653059995117</v>
      </c>
      <c r="AB58" s="309">
        <f t="shared" si="80"/>
        <v>1.3513960823269655</v>
      </c>
      <c r="AC58" s="309">
        <f t="shared" si="80"/>
        <v>1.6531616636809838</v>
      </c>
      <c r="AD58" s="309">
        <f t="shared" si="80"/>
        <v>1.8323597005815309</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5"/>
        <v>23.183413464382845</v>
      </c>
      <c r="H59" s="10">
        <f t="shared" si="75"/>
        <v>23.609739017898917</v>
      </c>
      <c r="I59" s="10">
        <f t="shared" ref="I59" si="96">I36*I$60</f>
        <v>23.903621816773025</v>
      </c>
      <c r="J59" s="10">
        <f t="shared" si="77"/>
        <v>23.010393182336216</v>
      </c>
      <c r="K59" s="10">
        <f t="shared" si="77"/>
        <v>23.501005394585647</v>
      </c>
      <c r="L59" s="10">
        <f t="shared" si="77"/>
        <v>27.542422176044891</v>
      </c>
      <c r="M59" s="10">
        <f t="shared" si="77"/>
        <v>35.465917187656025</v>
      </c>
      <c r="N59" s="10">
        <f t="shared" si="77"/>
        <v>41.37928636766302</v>
      </c>
      <c r="P59" s="10">
        <f t="shared" si="85"/>
        <v>23.183413464382845</v>
      </c>
      <c r="Q59" s="10">
        <f t="shared" si="86"/>
        <v>23.471989565592747</v>
      </c>
      <c r="R59" s="10">
        <f t="shared" si="86"/>
        <v>22.595948083295109</v>
      </c>
      <c r="S59" s="10">
        <f t="shared" si="86"/>
        <v>23.077264558811461</v>
      </c>
      <c r="T59" s="309">
        <f t="shared" si="86"/>
        <v>27.046349736250789</v>
      </c>
      <c r="U59" s="309">
        <f t="shared" si="86"/>
        <v>34.827132989361438</v>
      </c>
      <c r="V59" s="309">
        <f t="shared" si="86"/>
        <v>40.633995215921146</v>
      </c>
      <c r="W59" s="10"/>
      <c r="X59" s="10">
        <f t="shared" si="87"/>
        <v>23.183413464382845</v>
      </c>
      <c r="Y59" s="10">
        <f t="shared" si="88"/>
        <v>23.471989565592747</v>
      </c>
      <c r="Z59" s="10">
        <f t="shared" si="89"/>
        <v>22.595948083295109</v>
      </c>
      <c r="AA59" s="10">
        <f t="shared" si="90"/>
        <v>23.077264558811461</v>
      </c>
      <c r="AB59" s="309">
        <f t="shared" si="80"/>
        <v>37.132095411690685</v>
      </c>
      <c r="AC59" s="309">
        <f t="shared" si="80"/>
        <v>60.152263302825361</v>
      </c>
      <c r="AD59" s="309">
        <f t="shared" si="80"/>
        <v>83.856957837479158</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194.62465964866195</v>
      </c>
      <c r="K60" s="47">
        <f>H60*(1+(H22+K22)/2*((K7/H7)^(1/(K$4-H$4))-1))^(K$4-H$4)</f>
        <v>198.77431646121136</v>
      </c>
      <c r="L60" s="47">
        <f>J60*(1+(J22+L22)/2*((L7/J7)^(1/(L$4-J$4))-1))^(L$4-J$4)</f>
        <v>232.95710331570515</v>
      </c>
      <c r="M60" s="47">
        <f>L60*(1+(L22+M22)/2*((M7/L7)^(1/(M$4-L$4))-1))^(M$4-L$4)</f>
        <v>299.97497248651433</v>
      </c>
      <c r="N60" s="47">
        <f>M60*(1+(M22+N22)/2*((N7/M7)^(1/(N$4-M$4))-1))^(N$4-M$4)</f>
        <v>349.99095678178571</v>
      </c>
      <c r="P60" s="78">
        <f>$G60</f>
        <v>196.08808590299861</v>
      </c>
      <c r="Q60" s="47">
        <f>P60*(1+(P22+Q22)/2*((Q7/P7)^(1/(Q$4-P$4))-1))^(Q$4-P$4)</f>
        <v>198.52889710668674</v>
      </c>
      <c r="R60" s="47">
        <f>P60*(1+(P22+R22)/2*((R7/P7)^(1/(R$4-P$4))-1))^(R$4-P$4)</f>
        <v>191.11923339606531</v>
      </c>
      <c r="S60" s="47">
        <f>Q60*(1+(Q22+S22)/2*((S7/Q7)^(1/(S$4-Q$4))-1))^(S$4-Q$4)</f>
        <v>195.19026575472026</v>
      </c>
      <c r="T60" s="310">
        <f>R60*(1+(R22+T22)/2*((T7/R7)^(1/(T$4-R$4))-1))^(T$4-R$4)</f>
        <v>228.76126324504864</v>
      </c>
      <c r="U60" s="310">
        <f>T60*(1+(T22+U22)/2*((U7/T7)^(1/(U$4-T$4))-1))^(U$4-T$4)</f>
        <v>294.57205928129957</v>
      </c>
      <c r="V60" s="310">
        <f>U60*(1+(U22+V22)/2*((V7/U7)^(1/(V$4-U$4))-1))^(V$4-U$4)</f>
        <v>343.68719501650355</v>
      </c>
      <c r="X60" s="78">
        <f>P60</f>
        <v>196.08808590299861</v>
      </c>
      <c r="Y60" s="78">
        <f t="shared" si="88"/>
        <v>198.52889710668674</v>
      </c>
      <c r="Z60" s="78">
        <f t="shared" si="89"/>
        <v>191.11923339606531</v>
      </c>
      <c r="AA60" s="78">
        <f t="shared" si="90"/>
        <v>195.19026575472026</v>
      </c>
      <c r="AB60" s="310">
        <f>Z60*(1+(Z22+AB22)/2*((AB7/Z7)^(1/(AB$4-Z$4))-1))^(AB$4-Z$4)</f>
        <v>228.76126324504864</v>
      </c>
      <c r="AC60" s="310">
        <f>AB60*(1+(AB22+AC22)/2*((AC7/AB7)^(1/(AC$4-AB$4))-1))^(AC$4-AB$4)</f>
        <v>294.57205928129957</v>
      </c>
      <c r="AD60" s="310">
        <f>AC60*(1+(AC22+AD22)/2*((AD7/AC7)^(1/(AD$4-AC$4))-1))^(AD$4-AC$4)</f>
        <v>343.68719501650355</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7">F63</f>
        <v>0.39784000000000003</v>
      </c>
      <c r="H63" s="61">
        <f t="shared" si="97"/>
        <v>0.39784000000000003</v>
      </c>
      <c r="I63" s="61">
        <f t="shared" si="97"/>
        <v>0.39784000000000003</v>
      </c>
      <c r="J63" s="61">
        <f t="shared" ref="J63:J72" si="98">IF($D$4,Z63,R63)</f>
        <v>0.39784000000000003</v>
      </c>
      <c r="K63" s="61">
        <f t="shared" ref="K63:K72" si="99">IF($D$4,AB63,T63)</f>
        <v>0.39784000000000003</v>
      </c>
      <c r="L63" s="61">
        <f t="shared" ref="L63:L72" si="100">IF($D$4,AB63,T63)</f>
        <v>0.39784000000000003</v>
      </c>
      <c r="M63" s="61">
        <f t="shared" ref="M63:M72" si="101">IF($D$4,AC63,U63)</f>
        <v>0.39784000000000003</v>
      </c>
      <c r="N63" s="61">
        <f t="shared" ref="N63:N72" si="102">IF($D$4,AD63,V63)</f>
        <v>0.39784000000000003</v>
      </c>
      <c r="O63" s="186"/>
      <c r="P63" s="61">
        <f>$H63</f>
        <v>0.39784000000000003</v>
      </c>
      <c r="Q63" s="61">
        <f>P63</f>
        <v>0.39784000000000003</v>
      </c>
      <c r="R63" s="61">
        <f t="shared" ref="R63:S63" si="103">Q63</f>
        <v>0.39784000000000003</v>
      </c>
      <c r="S63" s="61">
        <f t="shared" si="103"/>
        <v>0.39784000000000003</v>
      </c>
      <c r="T63" s="46">
        <f t="shared" ref="T63:T72" si="104">R63</f>
        <v>0.39784000000000003</v>
      </c>
      <c r="U63" s="46">
        <f t="shared" ref="U63:U72" si="105">T63</f>
        <v>0.39784000000000003</v>
      </c>
      <c r="V63" s="46">
        <f>T63</f>
        <v>0.39784000000000003</v>
      </c>
      <c r="W63" s="232"/>
      <c r="X63" s="61">
        <f>P63</f>
        <v>0.39784000000000003</v>
      </c>
      <c r="Y63" s="61">
        <f t="shared" ref="Y63:AA63" si="106">Q63</f>
        <v>0.39784000000000003</v>
      </c>
      <c r="Z63" s="61">
        <f t="shared" si="106"/>
        <v>0.39784000000000003</v>
      </c>
      <c r="AA63" s="61">
        <f t="shared" si="106"/>
        <v>0.39784000000000003</v>
      </c>
      <c r="AB63" s="46">
        <f t="shared" ref="AB63:AB72" si="107">Z63</f>
        <v>0.39784000000000003</v>
      </c>
      <c r="AC63" s="46">
        <f t="shared" ref="AC63:AC72" si="108">AB63</f>
        <v>0.39784000000000003</v>
      </c>
      <c r="AD63" s="46">
        <f>AB63</f>
        <v>0.39784000000000003</v>
      </c>
      <c r="AE63" s="232"/>
      <c r="AF63" s="232"/>
      <c r="AG63" s="232"/>
      <c r="AH63" s="232"/>
      <c r="AI63" s="232"/>
      <c r="AJ63" s="232"/>
      <c r="AK63" s="232"/>
      <c r="AL63" s="232"/>
      <c r="AM63" s="232"/>
      <c r="AN63" s="232"/>
      <c r="AO63" s="232"/>
      <c r="AP63" s="232"/>
      <c r="AQ63" s="232"/>
      <c r="AR63" s="232"/>
      <c r="AS63" s="232"/>
    </row>
    <row r="64" spans="1:45">
      <c r="A64" s="185" t="s">
        <v>16</v>
      </c>
      <c r="B64" s="185" t="s">
        <v>412</v>
      </c>
      <c r="C64" s="185" t="s">
        <v>421</v>
      </c>
      <c r="D64" s="185" t="s">
        <v>147</v>
      </c>
      <c r="F64" s="49">
        <f>[2]Calib_1011!$AC$35</f>
        <v>1.4841</v>
      </c>
      <c r="G64" s="61">
        <f t="shared" si="97"/>
        <v>1.4841</v>
      </c>
      <c r="H64" s="61">
        <f t="shared" si="97"/>
        <v>1.4841</v>
      </c>
      <c r="I64" s="61">
        <f t="shared" si="97"/>
        <v>1.4841</v>
      </c>
      <c r="J64" s="61">
        <f t="shared" si="98"/>
        <v>1.4841</v>
      </c>
      <c r="K64" s="61">
        <f t="shared" si="99"/>
        <v>1.4841</v>
      </c>
      <c r="L64" s="61">
        <f t="shared" si="100"/>
        <v>1.4841</v>
      </c>
      <c r="M64" s="61">
        <f t="shared" si="101"/>
        <v>1.4841</v>
      </c>
      <c r="N64" s="61">
        <f t="shared" si="102"/>
        <v>1.4841</v>
      </c>
      <c r="O64" s="186"/>
      <c r="P64" s="61">
        <f t="shared" ref="P64:P72" si="109">$H64</f>
        <v>1.4841</v>
      </c>
      <c r="Q64" s="61">
        <f t="shared" ref="Q64:Q71" si="110">P64</f>
        <v>1.4841</v>
      </c>
      <c r="R64" s="61">
        <f t="shared" ref="R64:S64" si="111">Q64</f>
        <v>1.4841</v>
      </c>
      <c r="S64" s="61">
        <f t="shared" si="111"/>
        <v>1.4841</v>
      </c>
      <c r="T64" s="46">
        <f t="shared" si="104"/>
        <v>1.4841</v>
      </c>
      <c r="U64" s="46">
        <f t="shared" si="105"/>
        <v>1.4841</v>
      </c>
      <c r="V64" s="46">
        <f t="shared" ref="V64:V70" si="112">T64</f>
        <v>1.4841</v>
      </c>
      <c r="W64" s="232"/>
      <c r="X64" s="61">
        <f t="shared" ref="X64:X72" si="113">P64</f>
        <v>1.4841</v>
      </c>
      <c r="Y64" s="61">
        <f t="shared" ref="Y64:Y72" si="114">Q64</f>
        <v>1.4841</v>
      </c>
      <c r="Z64" s="61">
        <f t="shared" ref="Z64:Z72" si="115">R64</f>
        <v>1.4841</v>
      </c>
      <c r="AA64" s="61">
        <f t="shared" ref="AA64:AA72" si="116">S64</f>
        <v>1.4841</v>
      </c>
      <c r="AB64" s="46">
        <f t="shared" si="107"/>
        <v>1.4841</v>
      </c>
      <c r="AC64" s="46">
        <f t="shared" si="108"/>
        <v>1.4841</v>
      </c>
      <c r="AD64" s="46">
        <f t="shared" ref="AD64:AD70" si="117">AB64</f>
        <v>1.4841</v>
      </c>
      <c r="AE64" s="232"/>
      <c r="AF64" s="232"/>
      <c r="AG64" s="232"/>
      <c r="AH64" s="232"/>
      <c r="AI64" s="232"/>
      <c r="AJ64" s="232"/>
      <c r="AK64" s="232"/>
      <c r="AL64" s="232"/>
      <c r="AM64" s="232"/>
      <c r="AN64" s="232"/>
      <c r="AO64" s="232"/>
      <c r="AP64" s="232"/>
      <c r="AQ64" s="232"/>
      <c r="AR64" s="232"/>
      <c r="AS64" s="232"/>
    </row>
    <row r="65" spans="1:46">
      <c r="A65" s="185" t="s">
        <v>16</v>
      </c>
      <c r="B65" s="185" t="s">
        <v>413</v>
      </c>
      <c r="C65" s="185" t="s">
        <v>422</v>
      </c>
      <c r="D65" s="185" t="s">
        <v>147</v>
      </c>
      <c r="F65" s="49">
        <f>[2]Calib_1011!$AC27</f>
        <v>2.5009999999999999</v>
      </c>
      <c r="G65" s="61">
        <f t="shared" si="97"/>
        <v>2.5009999999999999</v>
      </c>
      <c r="H65" s="61">
        <f t="shared" si="97"/>
        <v>2.5009999999999999</v>
      </c>
      <c r="I65" s="61">
        <f t="shared" si="97"/>
        <v>2.5009999999999999</v>
      </c>
      <c r="J65" s="61">
        <f t="shared" si="98"/>
        <v>2.5009999999999999</v>
      </c>
      <c r="K65" s="61">
        <f t="shared" si="99"/>
        <v>2.5009999999999999</v>
      </c>
      <c r="L65" s="61">
        <f t="shared" si="100"/>
        <v>2.5009999999999999</v>
      </c>
      <c r="M65" s="61">
        <f t="shared" si="101"/>
        <v>2.5009999999999999</v>
      </c>
      <c r="N65" s="61">
        <f t="shared" si="102"/>
        <v>2.5009999999999999</v>
      </c>
      <c r="O65" s="186"/>
      <c r="P65" s="61">
        <f t="shared" si="109"/>
        <v>2.5009999999999999</v>
      </c>
      <c r="Q65" s="61">
        <f t="shared" si="110"/>
        <v>2.5009999999999999</v>
      </c>
      <c r="R65" s="61">
        <f t="shared" ref="R65:S65" si="118">Q65</f>
        <v>2.5009999999999999</v>
      </c>
      <c r="S65" s="61">
        <f t="shared" si="118"/>
        <v>2.5009999999999999</v>
      </c>
      <c r="T65" s="46">
        <f t="shared" si="104"/>
        <v>2.5009999999999999</v>
      </c>
      <c r="U65" s="46">
        <f t="shared" si="105"/>
        <v>2.5009999999999999</v>
      </c>
      <c r="V65" s="46">
        <f t="shared" si="112"/>
        <v>2.5009999999999999</v>
      </c>
      <c r="W65" s="232"/>
      <c r="X65" s="61">
        <f t="shared" si="113"/>
        <v>2.5009999999999999</v>
      </c>
      <c r="Y65" s="61">
        <f t="shared" si="114"/>
        <v>2.5009999999999999</v>
      </c>
      <c r="Z65" s="61">
        <f t="shared" si="115"/>
        <v>2.5009999999999999</v>
      </c>
      <c r="AA65" s="61">
        <f t="shared" si="116"/>
        <v>2.5009999999999999</v>
      </c>
      <c r="AB65" s="46">
        <f t="shared" si="107"/>
        <v>2.5009999999999999</v>
      </c>
      <c r="AC65" s="46">
        <f t="shared" si="108"/>
        <v>2.5009999999999999</v>
      </c>
      <c r="AD65" s="46">
        <f t="shared" si="117"/>
        <v>2.5009999999999999</v>
      </c>
      <c r="AE65" s="232"/>
      <c r="AF65" s="232"/>
      <c r="AG65" s="232"/>
      <c r="AH65" s="232"/>
      <c r="AI65" s="232"/>
      <c r="AJ65" s="232"/>
      <c r="AK65" s="232"/>
      <c r="AL65" s="232"/>
      <c r="AM65" s="232"/>
      <c r="AN65" s="232"/>
      <c r="AO65" s="232"/>
      <c r="AP65" s="232"/>
      <c r="AQ65" s="232"/>
      <c r="AR65" s="232"/>
      <c r="AS65" s="232"/>
    </row>
    <row r="66" spans="1:46">
      <c r="A66" s="185" t="s">
        <v>16</v>
      </c>
      <c r="B66" s="185" t="s">
        <v>414</v>
      </c>
      <c r="C66" s="185" t="s">
        <v>423</v>
      </c>
      <c r="D66" s="185" t="s">
        <v>147</v>
      </c>
      <c r="F66" s="49">
        <f>[2]Calib_1011!$AC28</f>
        <v>5.0070955734014992</v>
      </c>
      <c r="G66" s="61">
        <f t="shared" si="97"/>
        <v>5.0070955734014992</v>
      </c>
      <c r="H66" s="61">
        <f t="shared" si="97"/>
        <v>5.0070955734014992</v>
      </c>
      <c r="I66" s="61">
        <f t="shared" si="97"/>
        <v>5.0070955734014992</v>
      </c>
      <c r="J66" s="61">
        <f t="shared" si="98"/>
        <v>5.0070955734014992</v>
      </c>
      <c r="K66" s="61">
        <f t="shared" si="99"/>
        <v>5.0070955734014992</v>
      </c>
      <c r="L66" s="61">
        <f t="shared" si="100"/>
        <v>5.0070955734014992</v>
      </c>
      <c r="M66" s="61">
        <f t="shared" si="101"/>
        <v>5.0070955734014992</v>
      </c>
      <c r="N66" s="61">
        <f t="shared" si="102"/>
        <v>5.0070955734014992</v>
      </c>
      <c r="O66" s="186"/>
      <c r="P66" s="61">
        <f t="shared" si="109"/>
        <v>5.0070955734014992</v>
      </c>
      <c r="Q66" s="61">
        <f t="shared" si="110"/>
        <v>5.0070955734014992</v>
      </c>
      <c r="R66" s="61">
        <f t="shared" ref="R66:S66" si="119">Q66</f>
        <v>5.0070955734014992</v>
      </c>
      <c r="S66" s="61">
        <f t="shared" si="119"/>
        <v>5.0070955734014992</v>
      </c>
      <c r="T66" s="46">
        <f t="shared" si="104"/>
        <v>5.0070955734014992</v>
      </c>
      <c r="U66" s="46">
        <f t="shared" si="105"/>
        <v>5.0070955734014992</v>
      </c>
      <c r="V66" s="46">
        <f t="shared" si="112"/>
        <v>5.0070955734014992</v>
      </c>
      <c r="W66" s="232"/>
      <c r="X66" s="61">
        <f t="shared" si="113"/>
        <v>5.0070955734014992</v>
      </c>
      <c r="Y66" s="61">
        <f t="shared" si="114"/>
        <v>5.0070955734014992</v>
      </c>
      <c r="Z66" s="61">
        <f t="shared" si="115"/>
        <v>5.0070955734014992</v>
      </c>
      <c r="AA66" s="61">
        <f t="shared" si="116"/>
        <v>5.0070955734014992</v>
      </c>
      <c r="AB66" s="46">
        <f t="shared" si="107"/>
        <v>5.0070955734014992</v>
      </c>
      <c r="AC66" s="46">
        <f t="shared" si="108"/>
        <v>5.0070955734014992</v>
      </c>
      <c r="AD66" s="46">
        <f t="shared" si="117"/>
        <v>5.0070955734014992</v>
      </c>
      <c r="AE66" s="232"/>
      <c r="AF66" s="232"/>
      <c r="AG66" s="232"/>
      <c r="AH66" s="232"/>
      <c r="AI66" s="232"/>
      <c r="AJ66" s="232"/>
      <c r="AK66" s="232"/>
      <c r="AL66" s="232"/>
      <c r="AM66" s="232"/>
      <c r="AN66" s="232"/>
      <c r="AO66" s="232"/>
      <c r="AP66" s="232"/>
      <c r="AQ66" s="232"/>
      <c r="AR66" s="232"/>
      <c r="AS66" s="232"/>
    </row>
    <row r="67" spans="1:46">
      <c r="A67" s="185" t="s">
        <v>16</v>
      </c>
      <c r="B67" s="185" t="s">
        <v>415</v>
      </c>
      <c r="C67" s="185" t="s">
        <v>424</v>
      </c>
      <c r="D67" s="185" t="s">
        <v>147</v>
      </c>
      <c r="F67" s="49">
        <f>[2]Calib_1011!$AC29</f>
        <v>7.9193584801965402</v>
      </c>
      <c r="G67" s="61">
        <f t="shared" si="97"/>
        <v>7.9193584801965402</v>
      </c>
      <c r="H67" s="61">
        <f t="shared" si="97"/>
        <v>7.9193584801965402</v>
      </c>
      <c r="I67" s="61">
        <f t="shared" si="97"/>
        <v>7.9193584801965402</v>
      </c>
      <c r="J67" s="61">
        <f t="shared" si="98"/>
        <v>7.9193584801965402</v>
      </c>
      <c r="K67" s="61">
        <f t="shared" si="99"/>
        <v>7.9193584801965402</v>
      </c>
      <c r="L67" s="61">
        <f t="shared" si="100"/>
        <v>7.9193584801965402</v>
      </c>
      <c r="M67" s="61">
        <f t="shared" si="101"/>
        <v>7.9193584801965402</v>
      </c>
      <c r="N67" s="61">
        <f t="shared" si="102"/>
        <v>7.9193584801965402</v>
      </c>
      <c r="O67" s="186"/>
      <c r="P67" s="61">
        <f t="shared" si="109"/>
        <v>7.9193584801965402</v>
      </c>
      <c r="Q67" s="61">
        <f t="shared" si="110"/>
        <v>7.9193584801965402</v>
      </c>
      <c r="R67" s="61">
        <f t="shared" ref="R67:S67" si="120">Q67</f>
        <v>7.9193584801965402</v>
      </c>
      <c r="S67" s="61">
        <f t="shared" si="120"/>
        <v>7.9193584801965402</v>
      </c>
      <c r="T67" s="46">
        <f t="shared" si="104"/>
        <v>7.9193584801965402</v>
      </c>
      <c r="U67" s="46">
        <f t="shared" si="105"/>
        <v>7.9193584801965402</v>
      </c>
      <c r="V67" s="46">
        <f t="shared" si="112"/>
        <v>7.9193584801965402</v>
      </c>
      <c r="W67" s="232"/>
      <c r="X67" s="61">
        <f t="shared" si="113"/>
        <v>7.9193584801965402</v>
      </c>
      <c r="Y67" s="61">
        <f t="shared" si="114"/>
        <v>7.9193584801965402</v>
      </c>
      <c r="Z67" s="61">
        <f t="shared" si="115"/>
        <v>7.9193584801965402</v>
      </c>
      <c r="AA67" s="61">
        <f t="shared" si="116"/>
        <v>7.9193584801965402</v>
      </c>
      <c r="AB67" s="46">
        <f t="shared" si="107"/>
        <v>7.9193584801965402</v>
      </c>
      <c r="AC67" s="46">
        <f t="shared" si="108"/>
        <v>7.9193584801965402</v>
      </c>
      <c r="AD67" s="46">
        <f t="shared" si="117"/>
        <v>7.9193584801965402</v>
      </c>
      <c r="AE67" s="232"/>
      <c r="AF67" s="232"/>
      <c r="AG67" s="232"/>
      <c r="AH67" s="232"/>
      <c r="AI67" s="232"/>
      <c r="AJ67" s="232"/>
      <c r="AK67" s="232"/>
      <c r="AL67" s="232"/>
      <c r="AM67" s="232"/>
      <c r="AN67" s="232"/>
      <c r="AO67" s="232"/>
      <c r="AP67" s="232"/>
      <c r="AQ67" s="232"/>
      <c r="AR67" s="232"/>
      <c r="AS67" s="232"/>
    </row>
    <row r="68" spans="1:46">
      <c r="A68" s="185" t="s">
        <v>16</v>
      </c>
      <c r="B68" s="185" t="s">
        <v>416</v>
      </c>
      <c r="C68" s="185" t="s">
        <v>425</v>
      </c>
      <c r="D68" s="185" t="s">
        <v>147</v>
      </c>
      <c r="F68" s="49">
        <f>[2]Calib_1011!$AC30</f>
        <v>10.886935146339562</v>
      </c>
      <c r="G68" s="61">
        <f t="shared" si="97"/>
        <v>10.886935146339562</v>
      </c>
      <c r="H68" s="61">
        <f t="shared" si="97"/>
        <v>10.886935146339562</v>
      </c>
      <c r="I68" s="61">
        <f t="shared" si="97"/>
        <v>10.886935146339562</v>
      </c>
      <c r="J68" s="61">
        <f t="shared" si="98"/>
        <v>10.886935146339562</v>
      </c>
      <c r="K68" s="61">
        <f t="shared" si="99"/>
        <v>10.886935146339562</v>
      </c>
      <c r="L68" s="61">
        <f t="shared" si="100"/>
        <v>10.886935146339562</v>
      </c>
      <c r="M68" s="61">
        <f t="shared" si="101"/>
        <v>10.886935146339562</v>
      </c>
      <c r="N68" s="61">
        <f t="shared" si="102"/>
        <v>10.886935146339562</v>
      </c>
      <c r="O68" s="186"/>
      <c r="P68" s="61">
        <f t="shared" si="109"/>
        <v>10.886935146339562</v>
      </c>
      <c r="Q68" s="61">
        <f t="shared" si="110"/>
        <v>10.886935146339562</v>
      </c>
      <c r="R68" s="61">
        <f t="shared" ref="R68:S68" si="121">Q68</f>
        <v>10.886935146339562</v>
      </c>
      <c r="S68" s="61">
        <f t="shared" si="121"/>
        <v>10.886935146339562</v>
      </c>
      <c r="T68" s="46">
        <f t="shared" si="104"/>
        <v>10.886935146339562</v>
      </c>
      <c r="U68" s="46">
        <f t="shared" si="105"/>
        <v>10.886935146339562</v>
      </c>
      <c r="V68" s="46">
        <f t="shared" si="112"/>
        <v>10.886935146339562</v>
      </c>
      <c r="W68" s="232"/>
      <c r="X68" s="61">
        <f t="shared" si="113"/>
        <v>10.886935146339562</v>
      </c>
      <c r="Y68" s="61">
        <f t="shared" si="114"/>
        <v>10.886935146339562</v>
      </c>
      <c r="Z68" s="61">
        <f t="shared" si="115"/>
        <v>10.886935146339562</v>
      </c>
      <c r="AA68" s="61">
        <f t="shared" si="116"/>
        <v>10.886935146339562</v>
      </c>
      <c r="AB68" s="46">
        <f t="shared" si="107"/>
        <v>10.886935146339562</v>
      </c>
      <c r="AC68" s="46">
        <f t="shared" si="108"/>
        <v>10.886935146339562</v>
      </c>
      <c r="AD68" s="46">
        <f t="shared" si="117"/>
        <v>10.886935146339562</v>
      </c>
      <c r="AE68" s="232"/>
      <c r="AF68" s="232"/>
      <c r="AG68" s="232"/>
      <c r="AH68" s="232"/>
      <c r="AI68" s="232"/>
      <c r="AJ68" s="232"/>
      <c r="AK68" s="232"/>
      <c r="AL68" s="232"/>
      <c r="AM68" s="232"/>
      <c r="AN68" s="232"/>
      <c r="AO68" s="232"/>
      <c r="AP68" s="232"/>
      <c r="AQ68" s="232"/>
      <c r="AR68" s="232"/>
      <c r="AS68" s="232"/>
    </row>
    <row r="69" spans="1:46">
      <c r="A69" s="185" t="s">
        <v>16</v>
      </c>
      <c r="B69" s="185" t="s">
        <v>417</v>
      </c>
      <c r="C69" s="185" t="s">
        <v>426</v>
      </c>
      <c r="D69" s="185" t="s">
        <v>147</v>
      </c>
      <c r="F69" s="49">
        <f>[2]Calib_1011!$AC31</f>
        <v>19.520776457571557</v>
      </c>
      <c r="G69" s="61">
        <f t="shared" si="97"/>
        <v>19.520776457571557</v>
      </c>
      <c r="H69" s="61">
        <f t="shared" si="97"/>
        <v>19.520776457571557</v>
      </c>
      <c r="I69" s="61">
        <v>19.520776457571557</v>
      </c>
      <c r="J69" s="61">
        <f t="shared" si="98"/>
        <v>19.520776457571557</v>
      </c>
      <c r="K69" s="61">
        <f t="shared" si="99"/>
        <v>19.520776457571557</v>
      </c>
      <c r="L69" s="61">
        <f t="shared" si="100"/>
        <v>19.520776457571557</v>
      </c>
      <c r="M69" s="61">
        <f t="shared" si="101"/>
        <v>19.520776457571557</v>
      </c>
      <c r="N69" s="61">
        <f t="shared" si="102"/>
        <v>19.520776457571557</v>
      </c>
      <c r="O69" s="186"/>
      <c r="P69" s="61">
        <f t="shared" si="109"/>
        <v>19.520776457571557</v>
      </c>
      <c r="Q69" s="61">
        <f t="shared" si="110"/>
        <v>19.520776457571557</v>
      </c>
      <c r="R69" s="61">
        <f t="shared" ref="R69:S69" si="122">Q69</f>
        <v>19.520776457571557</v>
      </c>
      <c r="S69" s="61">
        <f t="shared" si="122"/>
        <v>19.520776457571557</v>
      </c>
      <c r="T69" s="46">
        <f t="shared" si="104"/>
        <v>19.520776457571557</v>
      </c>
      <c r="U69" s="46">
        <f t="shared" si="105"/>
        <v>19.520776457571557</v>
      </c>
      <c r="V69" s="46">
        <f t="shared" si="112"/>
        <v>19.520776457571557</v>
      </c>
      <c r="W69" s="232"/>
      <c r="X69" s="61">
        <f t="shared" si="113"/>
        <v>19.520776457571557</v>
      </c>
      <c r="Y69" s="61">
        <f t="shared" si="114"/>
        <v>19.520776457571557</v>
      </c>
      <c r="Z69" s="61">
        <f t="shared" si="115"/>
        <v>19.520776457571557</v>
      </c>
      <c r="AA69" s="61">
        <f t="shared" si="116"/>
        <v>19.520776457571557</v>
      </c>
      <c r="AB69" s="46">
        <f t="shared" si="107"/>
        <v>19.520776457571557</v>
      </c>
      <c r="AC69" s="46">
        <f t="shared" si="108"/>
        <v>19.520776457571557</v>
      </c>
      <c r="AD69" s="46">
        <f t="shared" si="117"/>
        <v>19.520776457571557</v>
      </c>
      <c r="AE69" s="232"/>
      <c r="AF69" s="232"/>
      <c r="AG69" s="232"/>
      <c r="AH69" s="232"/>
      <c r="AI69" s="232"/>
      <c r="AJ69" s="232"/>
      <c r="AK69" s="232"/>
      <c r="AL69" s="232"/>
      <c r="AM69" s="232"/>
      <c r="AN69" s="232"/>
      <c r="AO69" s="232"/>
      <c r="AP69" s="232"/>
      <c r="AQ69" s="232"/>
      <c r="AR69" s="232"/>
      <c r="AS69" s="232"/>
    </row>
    <row r="70" spans="1:46">
      <c r="A70" s="185" t="s">
        <v>16</v>
      </c>
      <c r="B70" s="185" t="s">
        <v>418</v>
      </c>
      <c r="C70" s="185" t="s">
        <v>427</v>
      </c>
      <c r="D70" s="185" t="s">
        <v>147</v>
      </c>
      <c r="F70" s="49">
        <f>[2]Calib_1011!$AC32</f>
        <v>17.889918497338776</v>
      </c>
      <c r="G70" s="61">
        <f t="shared" si="97"/>
        <v>17.889918497338776</v>
      </c>
      <c r="H70" s="61">
        <f t="shared" si="97"/>
        <v>17.889918497338776</v>
      </c>
      <c r="I70" s="61">
        <f t="shared" si="97"/>
        <v>17.889918497338776</v>
      </c>
      <c r="J70" s="61">
        <f t="shared" si="98"/>
        <v>17.889918497338776</v>
      </c>
      <c r="K70" s="61">
        <f t="shared" si="99"/>
        <v>17.889918497338776</v>
      </c>
      <c r="L70" s="61">
        <f t="shared" si="100"/>
        <v>17.889918497338776</v>
      </c>
      <c r="M70" s="61">
        <f t="shared" si="101"/>
        <v>17.889918497338776</v>
      </c>
      <c r="N70" s="61">
        <f t="shared" si="102"/>
        <v>17.889918497338776</v>
      </c>
      <c r="O70" s="186"/>
      <c r="P70" s="61">
        <f t="shared" si="109"/>
        <v>17.889918497338776</v>
      </c>
      <c r="Q70" s="61">
        <f t="shared" si="110"/>
        <v>17.889918497338776</v>
      </c>
      <c r="R70" s="61">
        <f t="shared" ref="R70:S70" si="123">Q70</f>
        <v>17.889918497338776</v>
      </c>
      <c r="S70" s="61">
        <f t="shared" si="123"/>
        <v>17.889918497338776</v>
      </c>
      <c r="T70" s="46">
        <f t="shared" si="104"/>
        <v>17.889918497338776</v>
      </c>
      <c r="U70" s="46">
        <f t="shared" si="105"/>
        <v>17.889918497338776</v>
      </c>
      <c r="V70" s="46">
        <f t="shared" si="112"/>
        <v>17.889918497338776</v>
      </c>
      <c r="W70" s="232"/>
      <c r="X70" s="61">
        <f t="shared" si="113"/>
        <v>17.889918497338776</v>
      </c>
      <c r="Y70" s="61">
        <f t="shared" si="114"/>
        <v>17.889918497338776</v>
      </c>
      <c r="Z70" s="61">
        <f t="shared" si="115"/>
        <v>17.889918497338776</v>
      </c>
      <c r="AA70" s="61">
        <f t="shared" si="116"/>
        <v>17.889918497338776</v>
      </c>
      <c r="AB70" s="46">
        <f t="shared" si="107"/>
        <v>17.889918497338776</v>
      </c>
      <c r="AC70" s="46">
        <f t="shared" si="108"/>
        <v>17.889918497338776</v>
      </c>
      <c r="AD70" s="46">
        <f t="shared" si="117"/>
        <v>17.889918497338776</v>
      </c>
      <c r="AE70" s="232"/>
      <c r="AF70" s="232"/>
      <c r="AG70" s="232"/>
      <c r="AH70" s="232"/>
      <c r="AI70" s="232"/>
      <c r="AJ70" s="232"/>
      <c r="AK70" s="232"/>
      <c r="AL70" s="232"/>
      <c r="AM70" s="232"/>
      <c r="AN70" s="232"/>
      <c r="AO70" s="232"/>
      <c r="AP70" s="232"/>
      <c r="AQ70" s="232"/>
      <c r="AR70" s="232"/>
      <c r="AS70" s="232"/>
    </row>
    <row r="71" spans="1:46">
      <c r="A71" s="185" t="s">
        <v>16</v>
      </c>
      <c r="B71" s="185" t="s">
        <v>419</v>
      </c>
      <c r="C71" s="185" t="s">
        <v>428</v>
      </c>
      <c r="D71" s="185" t="s">
        <v>147</v>
      </c>
      <c r="F71" s="49">
        <f>[2]Calib_1011!$AC33</f>
        <v>18.402975262404723</v>
      </c>
      <c r="G71" s="61">
        <f t="shared" si="97"/>
        <v>18.402975262404723</v>
      </c>
      <c r="H71" s="61">
        <f t="shared" si="97"/>
        <v>18.402975262404723</v>
      </c>
      <c r="I71" s="61">
        <f t="shared" si="97"/>
        <v>18.402975262404723</v>
      </c>
      <c r="J71" s="61">
        <f t="shared" si="98"/>
        <v>18.402975262404723</v>
      </c>
      <c r="K71" s="61">
        <f t="shared" si="99"/>
        <v>18.402975262404723</v>
      </c>
      <c r="L71" s="61">
        <f t="shared" si="100"/>
        <v>18.402975262404723</v>
      </c>
      <c r="M71" s="61">
        <f t="shared" si="101"/>
        <v>18.402975262404723</v>
      </c>
      <c r="N71" s="61">
        <f t="shared" si="102"/>
        <v>18.402975262404723</v>
      </c>
      <c r="O71" s="186"/>
      <c r="P71" s="61">
        <f t="shared" si="109"/>
        <v>18.402975262404723</v>
      </c>
      <c r="Q71" s="61">
        <f t="shared" si="110"/>
        <v>18.402975262404723</v>
      </c>
      <c r="R71" s="61">
        <f t="shared" ref="R71:S71" si="124">Q71</f>
        <v>18.402975262404723</v>
      </c>
      <c r="S71" s="61">
        <f t="shared" si="124"/>
        <v>18.402975262404723</v>
      </c>
      <c r="T71" s="46">
        <f t="shared" si="104"/>
        <v>18.402975262404723</v>
      </c>
      <c r="U71" s="46">
        <f t="shared" si="105"/>
        <v>18.402975262404723</v>
      </c>
      <c r="V71" s="46">
        <f>T71</f>
        <v>18.402975262404723</v>
      </c>
      <c r="W71" s="232"/>
      <c r="X71" s="61">
        <f t="shared" si="113"/>
        <v>18.402975262404723</v>
      </c>
      <c r="Y71" s="61">
        <f t="shared" si="114"/>
        <v>18.402975262404723</v>
      </c>
      <c r="Z71" s="61">
        <f t="shared" si="115"/>
        <v>18.402975262404723</v>
      </c>
      <c r="AA71" s="61">
        <f t="shared" si="116"/>
        <v>18.402975262404723</v>
      </c>
      <c r="AB71" s="46">
        <f t="shared" si="107"/>
        <v>18.402975262404723</v>
      </c>
      <c r="AC71" s="46">
        <f t="shared" si="108"/>
        <v>18.402975262404723</v>
      </c>
      <c r="AD71" s="46">
        <f>AB71</f>
        <v>18.402975262404723</v>
      </c>
      <c r="AE71" s="232"/>
      <c r="AF71" s="232"/>
      <c r="AG71" s="232"/>
      <c r="AH71" s="232"/>
      <c r="AI71" s="232"/>
      <c r="AJ71" s="232"/>
      <c r="AK71" s="232"/>
      <c r="AL71" s="232"/>
      <c r="AM71" s="232"/>
      <c r="AN71" s="232"/>
      <c r="AO71" s="232"/>
      <c r="AP71" s="232"/>
      <c r="AQ71" s="232"/>
      <c r="AR71" s="232"/>
      <c r="AS71" s="232"/>
    </row>
    <row r="72" spans="1:46">
      <c r="A72" s="185" t="s">
        <v>16</v>
      </c>
      <c r="B72" s="185" t="s">
        <v>420</v>
      </c>
      <c r="C72" s="185" t="s">
        <v>429</v>
      </c>
      <c r="D72" s="185" t="s">
        <v>147</v>
      </c>
      <c r="F72" s="49">
        <f>[2]Calib_1011!$AC34</f>
        <v>21.907017031495844</v>
      </c>
      <c r="G72" s="61">
        <f>F72</f>
        <v>21.907017031495844</v>
      </c>
      <c r="H72" s="61">
        <f t="shared" si="97"/>
        <v>21.907017031495844</v>
      </c>
      <c r="I72" s="61">
        <f t="shared" si="97"/>
        <v>21.907017031495844</v>
      </c>
      <c r="J72" s="61">
        <f t="shared" si="98"/>
        <v>21.907017031495844</v>
      </c>
      <c r="K72" s="61">
        <f t="shared" si="99"/>
        <v>21.907017031495844</v>
      </c>
      <c r="L72" s="61">
        <f t="shared" si="100"/>
        <v>21.907017031495844</v>
      </c>
      <c r="M72" s="61">
        <f t="shared" si="101"/>
        <v>21.907017031495844</v>
      </c>
      <c r="N72" s="61">
        <f t="shared" si="102"/>
        <v>21.907017031495844</v>
      </c>
      <c r="O72" s="186"/>
      <c r="P72" s="61">
        <f t="shared" si="109"/>
        <v>21.907017031495844</v>
      </c>
      <c r="Q72" s="61">
        <f>P72</f>
        <v>21.907017031495844</v>
      </c>
      <c r="R72" s="61">
        <f t="shared" ref="R72:S72" si="125">Q72</f>
        <v>21.907017031495844</v>
      </c>
      <c r="S72" s="61">
        <f t="shared" si="125"/>
        <v>21.907017031495844</v>
      </c>
      <c r="T72" s="46">
        <f t="shared" si="104"/>
        <v>21.907017031495844</v>
      </c>
      <c r="U72" s="46">
        <f t="shared" si="105"/>
        <v>21.907017031495844</v>
      </c>
      <c r="V72" s="46">
        <f>T72</f>
        <v>21.907017031495844</v>
      </c>
      <c r="W72" s="232"/>
      <c r="X72" s="61">
        <f t="shared" si="113"/>
        <v>21.907017031495844</v>
      </c>
      <c r="Y72" s="61">
        <f t="shared" si="114"/>
        <v>21.907017031495844</v>
      </c>
      <c r="Z72" s="61">
        <f t="shared" si="115"/>
        <v>21.907017031495844</v>
      </c>
      <c r="AA72" s="61">
        <f t="shared" si="116"/>
        <v>21.907017031495844</v>
      </c>
      <c r="AB72" s="46">
        <f t="shared" si="107"/>
        <v>21.907017031495844</v>
      </c>
      <c r="AC72" s="46">
        <f t="shared" si="108"/>
        <v>21.907017031495844</v>
      </c>
      <c r="AD72" s="46">
        <f>AB72</f>
        <v>21.907017031495844</v>
      </c>
      <c r="AE72" s="232"/>
      <c r="AF72" s="232"/>
      <c r="AG72" s="232"/>
      <c r="AH72" s="232"/>
      <c r="AI72" s="232"/>
      <c r="AJ72" s="232"/>
      <c r="AK72" s="232"/>
      <c r="AL72" s="232"/>
      <c r="AM72" s="232"/>
      <c r="AN72" s="232"/>
      <c r="AO72" s="232"/>
      <c r="AP72" s="232"/>
      <c r="AQ72" s="232"/>
      <c r="AR72" s="232"/>
      <c r="AS72" s="232"/>
    </row>
    <row r="73" spans="1:46">
      <c r="A73" s="185" t="s">
        <v>16</v>
      </c>
      <c r="P73" s="61">
        <f>SUM(P86:P88)/P89</f>
        <v>0.39986484307843589</v>
      </c>
      <c r="Q73" s="61"/>
      <c r="R73" s="61"/>
      <c r="S73" s="61"/>
    </row>
    <row r="74" spans="1:46">
      <c r="A74" s="185" t="s">
        <v>16</v>
      </c>
      <c r="P74" s="5" t="s">
        <v>41</v>
      </c>
      <c r="X74" s="5" t="s">
        <v>197</v>
      </c>
      <c r="AI74" s="185" t="s">
        <v>476</v>
      </c>
    </row>
    <row r="75" spans="1:46" ht="15.75" thickBot="1">
      <c r="A75" s="185" t="s">
        <v>16</v>
      </c>
      <c r="B75" s="14" t="s">
        <v>210</v>
      </c>
      <c r="C75" s="14"/>
      <c r="D75" s="14"/>
      <c r="E75" s="258" t="s">
        <v>626</v>
      </c>
      <c r="F75" s="185">
        <f t="shared" ref="F75:K75" si="126">F$4</f>
        <v>2012</v>
      </c>
      <c r="G75" s="185">
        <f t="shared" si="126"/>
        <v>2015</v>
      </c>
      <c r="H75" s="185">
        <f t="shared" si="126"/>
        <v>2017</v>
      </c>
      <c r="I75" s="280">
        <f t="shared" si="126"/>
        <v>2019</v>
      </c>
      <c r="J75" s="280">
        <f t="shared" si="126"/>
        <v>2020</v>
      </c>
      <c r="K75" s="280">
        <f t="shared" si="126"/>
        <v>2021</v>
      </c>
      <c r="L75" s="185">
        <f>L$4</f>
        <v>2030</v>
      </c>
      <c r="M75" s="185">
        <f>M$4</f>
        <v>2040</v>
      </c>
      <c r="N75" s="185">
        <f>N$4</f>
        <v>2050</v>
      </c>
      <c r="P75" s="7">
        <f t="shared" ref="P75:T75" si="127">P$4</f>
        <v>2017</v>
      </c>
      <c r="Q75" s="7">
        <f t="shared" si="127"/>
        <v>2019</v>
      </c>
      <c r="R75" s="7">
        <f t="shared" si="127"/>
        <v>2020</v>
      </c>
      <c r="S75" s="7">
        <f t="shared" si="127"/>
        <v>2021</v>
      </c>
      <c r="T75" s="7">
        <f t="shared" si="127"/>
        <v>2030</v>
      </c>
      <c r="U75" s="7">
        <f>U$4</f>
        <v>2040</v>
      </c>
      <c r="V75" s="7">
        <f>V$4</f>
        <v>2050</v>
      </c>
      <c r="W75" s="185">
        <f>W$4</f>
        <v>0</v>
      </c>
      <c r="X75" s="7">
        <f t="shared" ref="X75:AD75" si="128">P75</f>
        <v>2017</v>
      </c>
      <c r="Y75" s="7">
        <f t="shared" si="128"/>
        <v>2019</v>
      </c>
      <c r="Z75" s="7">
        <f t="shared" si="128"/>
        <v>2020</v>
      </c>
      <c r="AA75" s="7">
        <f t="shared" si="128"/>
        <v>2021</v>
      </c>
      <c r="AB75" s="7">
        <f t="shared" si="128"/>
        <v>2030</v>
      </c>
      <c r="AC75" s="7">
        <f t="shared" si="128"/>
        <v>2040</v>
      </c>
      <c r="AD75" s="7">
        <f t="shared" si="128"/>
        <v>2050</v>
      </c>
      <c r="AJ75" s="7" t="str">
        <f>P74</f>
        <v>Reference</v>
      </c>
      <c r="AP75" s="7" t="s">
        <v>627</v>
      </c>
    </row>
    <row r="76" spans="1:46">
      <c r="A76" s="185" t="s">
        <v>16</v>
      </c>
      <c r="B76" s="186" t="str">
        <f>B92</f>
        <v>TFLCV</v>
      </c>
      <c r="C76" s="186" t="str">
        <f>C92</f>
        <v>Transport Freight - LCV</v>
      </c>
      <c r="D76" s="185" t="s">
        <v>149</v>
      </c>
      <c r="E76" s="259">
        <v>21.7</v>
      </c>
      <c r="F76" s="233">
        <f>F63*F92</f>
        <v>17.310372778407704</v>
      </c>
      <c r="G76" s="233">
        <f t="shared" ref="G76:H76" si="129">G63*G92</f>
        <v>18.120758900121242</v>
      </c>
      <c r="H76" s="233">
        <f t="shared" si="129"/>
        <v>18.931145021834784</v>
      </c>
      <c r="I76" s="233">
        <f t="shared" ref="I76:N85" si="130">I63*I92</f>
        <v>19.166790908504293</v>
      </c>
      <c r="J76" s="233">
        <f t="shared" si="130"/>
        <v>17.985521747895376</v>
      </c>
      <c r="K76" s="233">
        <f>K63*K92</f>
        <v>18.843958459114521</v>
      </c>
      <c r="L76" s="233">
        <f t="shared" si="130"/>
        <v>21.527873474897202</v>
      </c>
      <c r="M76" s="233">
        <f t="shared" si="130"/>
        <v>27.721083244127399</v>
      </c>
      <c r="N76" s="233">
        <f t="shared" si="130"/>
        <v>32.34312638557153</v>
      </c>
      <c r="O76" s="8"/>
      <c r="P76" s="233">
        <f>P43</f>
        <v>18.931145021834784</v>
      </c>
      <c r="Q76" s="233">
        <f t="shared" ref="Q76:V76" si="131">Q43</f>
        <v>19.166790908504293</v>
      </c>
      <c r="R76" s="233">
        <f t="shared" si="131"/>
        <v>17.985521747895376</v>
      </c>
      <c r="S76" s="233">
        <f t="shared" si="131"/>
        <v>18.843958459114521</v>
      </c>
      <c r="T76" s="233">
        <f t="shared" si="131"/>
        <v>21.527873474897202</v>
      </c>
      <c r="U76" s="233">
        <f t="shared" si="131"/>
        <v>27.721083244127399</v>
      </c>
      <c r="V76" s="233">
        <f t="shared" si="131"/>
        <v>32.34312638557153</v>
      </c>
      <c r="W76" s="8"/>
      <c r="X76" s="233">
        <f>X43</f>
        <v>18.931145021834784</v>
      </c>
      <c r="Y76" s="233">
        <f>Y43</f>
        <v>19.166790908504293</v>
      </c>
      <c r="Z76" s="233">
        <f t="shared" ref="Z76:AD76" si="132">Z43</f>
        <v>17.985521747895376</v>
      </c>
      <c r="AA76" s="233">
        <f t="shared" si="132"/>
        <v>18.843958459114521</v>
      </c>
      <c r="AB76" s="233">
        <f t="shared" si="132"/>
        <v>21.527873474897202</v>
      </c>
      <c r="AC76" s="233">
        <f t="shared" si="132"/>
        <v>27.721083244127399</v>
      </c>
      <c r="AD76" s="233">
        <f t="shared" si="132"/>
        <v>32.34312638557153</v>
      </c>
      <c r="AJ76" s="7">
        <f>P75</f>
        <v>2017</v>
      </c>
      <c r="AK76" s="7">
        <f>R75</f>
        <v>2020</v>
      </c>
      <c r="AL76" s="7">
        <f>T75</f>
        <v>2030</v>
      </c>
      <c r="AM76" s="7">
        <f>U75</f>
        <v>2040</v>
      </c>
      <c r="AN76" s="7">
        <f>V75</f>
        <v>2050</v>
      </c>
      <c r="AO76" s="7"/>
      <c r="AP76" s="7">
        <f>X75</f>
        <v>2017</v>
      </c>
      <c r="AQ76" s="7">
        <f>Z75</f>
        <v>2020</v>
      </c>
      <c r="AR76" s="7">
        <f>AB75</f>
        <v>2030</v>
      </c>
      <c r="AS76" s="7">
        <f>AC75</f>
        <v>2040</v>
      </c>
      <c r="AT76" s="7">
        <f>AD75</f>
        <v>2050</v>
      </c>
    </row>
    <row r="77" spans="1:46">
      <c r="A77" s="185" t="s">
        <v>16</v>
      </c>
      <c r="B77" s="186" t="str">
        <f t="shared" ref="B77:C88" si="133">B93</f>
        <v>TFHCV1</v>
      </c>
      <c r="C77" s="186" t="str">
        <f t="shared" si="133"/>
        <v>Transport Freight - HCV1</v>
      </c>
      <c r="D77" s="185" t="s">
        <v>149</v>
      </c>
      <c r="E77" s="259">
        <v>7</v>
      </c>
      <c r="F77" s="233">
        <f t="shared" ref="F77:H77" si="134">F64*F93</f>
        <v>5.4335092951131081</v>
      </c>
      <c r="G77" s="233">
        <f t="shared" si="134"/>
        <v>5.4263341725680903</v>
      </c>
      <c r="H77" s="233">
        <f t="shared" si="134"/>
        <v>5.4191590500230733</v>
      </c>
      <c r="I77" s="233">
        <f t="shared" si="130"/>
        <v>5.4866141636927921</v>
      </c>
      <c r="J77" s="233">
        <f>J64*J93</f>
        <v>5.2815908030203893</v>
      </c>
      <c r="K77" s="233">
        <f t="shared" si="130"/>
        <v>5.3942013493736436</v>
      </c>
      <c r="L77" s="233">
        <f t="shared" si="130"/>
        <v>6.3218304226792164</v>
      </c>
      <c r="M77" s="233">
        <f t="shared" si="130"/>
        <v>8.1405154859674091</v>
      </c>
      <c r="N77" s="233">
        <f t="shared" si="130"/>
        <v>9.4978150344151135</v>
      </c>
      <c r="O77" s="8"/>
      <c r="P77" s="233">
        <f>P46</f>
        <v>5.725786025053389</v>
      </c>
      <c r="Q77" s="233">
        <f t="shared" ref="Q77:V77" si="135">Q46</f>
        <v>5.9036614240138503</v>
      </c>
      <c r="R77" s="233">
        <f t="shared" si="135"/>
        <v>5.5806951792035084</v>
      </c>
      <c r="S77" s="233">
        <f t="shared" si="135"/>
        <v>5.8043804155115168</v>
      </c>
      <c r="T77" s="233">
        <f t="shared" si="135"/>
        <v>6.6798451223090289</v>
      </c>
      <c r="U77" s="233">
        <f t="shared" si="135"/>
        <v>8.6015250372652599</v>
      </c>
      <c r="V77" s="233">
        <f t="shared" si="135"/>
        <v>10.035690486513142</v>
      </c>
      <c r="W77" s="8"/>
      <c r="X77" s="233">
        <f>X46</f>
        <v>5.725786025053389</v>
      </c>
      <c r="Y77" s="233">
        <f>Y46</f>
        <v>5.9036614240138503</v>
      </c>
      <c r="Z77" s="233">
        <f t="shared" ref="Z77:AD77" si="136">Z46</f>
        <v>5.5806951792035084</v>
      </c>
      <c r="AA77" s="233">
        <f t="shared" si="136"/>
        <v>5.8043804155115168</v>
      </c>
      <c r="AB77" s="233">
        <f t="shared" si="136"/>
        <v>6.345852866193578</v>
      </c>
      <c r="AC77" s="233">
        <f t="shared" si="136"/>
        <v>7.7628763461318977</v>
      </c>
      <c r="AD77" s="233">
        <f t="shared" si="136"/>
        <v>8.6043501308742059</v>
      </c>
      <c r="AI77" s="185" t="s">
        <v>592</v>
      </c>
      <c r="AJ77" s="186">
        <f>SUM(P78:P85)</f>
        <v>172.90467243861579</v>
      </c>
      <c r="AK77" s="186">
        <f>SUM(R78:R85)</f>
        <v>168.52328531277024</v>
      </c>
      <c r="AL77" s="186">
        <f>SUM(T78:T85)</f>
        <v>201.71491350879785</v>
      </c>
      <c r="AM77" s="186">
        <f>SUM(U78:U85)</f>
        <v>259.74492629193816</v>
      </c>
      <c r="AN77" s="186">
        <f>SUM(V78:V85)</f>
        <v>303.05319980058243</v>
      </c>
      <c r="AO77" s="186"/>
      <c r="AP77" s="186">
        <f>SUM(G78:G85)</f>
        <v>181.50313258938655</v>
      </c>
      <c r="AQ77" s="186">
        <f>SUM(J78:J85)</f>
        <v>194.71059781939132</v>
      </c>
      <c r="AR77" s="186">
        <f>SUM(L78:L85)</f>
        <v>233.05996750235815</v>
      </c>
      <c r="AS77" s="186">
        <f>SUM(M78:M85)</f>
        <v>300.10742898224635</v>
      </c>
      <c r="AT77" s="186">
        <f>SUM(N78:N85)</f>
        <v>350.14549825999279</v>
      </c>
    </row>
    <row r="78" spans="1:46">
      <c r="A78" s="185" t="s">
        <v>16</v>
      </c>
      <c r="B78" s="186" t="str">
        <f t="shared" si="133"/>
        <v>TFHCV2</v>
      </c>
      <c r="C78" s="186" t="str">
        <f t="shared" si="133"/>
        <v>Transport Freight - HCV2</v>
      </c>
      <c r="D78" s="185" t="s">
        <v>149</v>
      </c>
      <c r="E78" s="259">
        <v>2.011130021669262</v>
      </c>
      <c r="F78" s="233">
        <f t="shared" ref="F78:H78" si="137">F65*F94</f>
        <v>2.2763173637182028</v>
      </c>
      <c r="G78" s="233">
        <f t="shared" si="137"/>
        <v>2.3924342095881879</v>
      </c>
      <c r="H78" s="233">
        <f t="shared" si="137"/>
        <v>2.5085510554581725</v>
      </c>
      <c r="I78" s="233">
        <f t="shared" si="130"/>
        <v>2.539776305544069</v>
      </c>
      <c r="J78" s="233">
        <f t="shared" si="130"/>
        <v>2.4448701470311263</v>
      </c>
      <c r="K78" s="233">
        <f t="shared" si="130"/>
        <v>2.4969980329821713</v>
      </c>
      <c r="L78" s="233">
        <f t="shared" si="130"/>
        <v>2.9264013535775448</v>
      </c>
      <c r="M78" s="233">
        <f t="shared" si="130"/>
        <v>3.768278163788195</v>
      </c>
      <c r="N78" s="233">
        <f t="shared" si="130"/>
        <v>4.3965777179075554</v>
      </c>
      <c r="O78" s="8"/>
      <c r="P78" s="233">
        <f>P51</f>
        <v>2.3987639372378653</v>
      </c>
      <c r="Q78" s="233">
        <f t="shared" ref="Q78:V78" si="138">Q51</f>
        <v>2.4286226095077832</v>
      </c>
      <c r="R78" s="233">
        <f t="shared" si="138"/>
        <v>2.3379794987127132</v>
      </c>
      <c r="S78" s="233">
        <f t="shared" si="138"/>
        <v>2.3877808191973275</v>
      </c>
      <c r="T78" s="233">
        <f t="shared" si="138"/>
        <v>2.7984579786283135</v>
      </c>
      <c r="U78" s="233">
        <f t="shared" si="138"/>
        <v>3.6035276160093845</v>
      </c>
      <c r="V78" s="233">
        <f t="shared" si="138"/>
        <v>4.204357675783803</v>
      </c>
      <c r="W78" s="8"/>
      <c r="X78" s="233">
        <f>X51</f>
        <v>2.3987639372378653</v>
      </c>
      <c r="Y78" s="233">
        <f>Y51</f>
        <v>2.4286226095077832</v>
      </c>
      <c r="Z78" s="233">
        <f t="shared" ref="Z78:AD78" si="139">Z51</f>
        <v>2.3379794987127132</v>
      </c>
      <c r="AA78" s="233">
        <f t="shared" si="139"/>
        <v>2.3877808191973275</v>
      </c>
      <c r="AB78" s="233">
        <f t="shared" si="139"/>
        <v>2.6585350796968976</v>
      </c>
      <c r="AC78" s="233">
        <f t="shared" si="139"/>
        <v>3.252183673448469</v>
      </c>
      <c r="AD78" s="233">
        <f t="shared" si="139"/>
        <v>3.6047111622751378</v>
      </c>
      <c r="AI78" s="185" t="s">
        <v>625</v>
      </c>
      <c r="AJ78" s="186">
        <f>P86</f>
        <v>23.183413464382845</v>
      </c>
      <c r="AK78" s="186">
        <f>R86</f>
        <v>22.595948083295109</v>
      </c>
      <c r="AL78" s="186">
        <f>T86</f>
        <v>27.046349736250789</v>
      </c>
      <c r="AM78" s="186">
        <f>U86</f>
        <v>34.827132989361438</v>
      </c>
      <c r="AN78" s="186">
        <f>V86</f>
        <v>40.633995215921146</v>
      </c>
      <c r="AO78" s="186"/>
      <c r="AP78" s="186">
        <f>H86</f>
        <v>23.609739017898917</v>
      </c>
      <c r="AQ78" s="186">
        <f>J86</f>
        <v>23.010393182336216</v>
      </c>
      <c r="AR78" s="186">
        <f>L86</f>
        <v>27.542422176044891</v>
      </c>
      <c r="AS78" s="186">
        <f>M86</f>
        <v>35.465917187656025</v>
      </c>
      <c r="AT78" s="186">
        <f>N86</f>
        <v>41.37928636766302</v>
      </c>
    </row>
    <row r="79" spans="1:46">
      <c r="A79" s="185" t="s">
        <v>16</v>
      </c>
      <c r="B79" s="186" t="str">
        <f t="shared" si="133"/>
        <v>TFHCV3</v>
      </c>
      <c r="C79" s="186" t="str">
        <f t="shared" si="133"/>
        <v>Transport Freight - HCV3</v>
      </c>
      <c r="D79" s="185" t="s">
        <v>149</v>
      </c>
      <c r="E79" s="259">
        <v>16.207267472028231</v>
      </c>
      <c r="F79" s="233">
        <f t="shared" ref="F79:H79" si="140">F66*F95</f>
        <v>15.233523986729871</v>
      </c>
      <c r="G79" s="233">
        <f t="shared" si="140"/>
        <v>15.876853345004987</v>
      </c>
      <c r="H79" s="233">
        <f t="shared" si="140"/>
        <v>16.520182703280103</v>
      </c>
      <c r="I79" s="233">
        <f t="shared" si="130"/>
        <v>16.725818078032489</v>
      </c>
      <c r="J79" s="233">
        <f t="shared" si="130"/>
        <v>16.100809041485729</v>
      </c>
      <c r="K79" s="233">
        <f t="shared" si="130"/>
        <v>16.444099722364349</v>
      </c>
      <c r="L79" s="233">
        <f t="shared" si="130"/>
        <v>19.271955784610249</v>
      </c>
      <c r="M79" s="233">
        <f t="shared" si="130"/>
        <v>24.816175699159455</v>
      </c>
      <c r="N79" s="233">
        <f t="shared" si="130"/>
        <v>28.953872400152246</v>
      </c>
      <c r="O79" s="8"/>
      <c r="P79" s="233">
        <f t="shared" ref="P79:P85" si="141">P52</f>
        <v>16.052958413816011</v>
      </c>
      <c r="Q79" s="233">
        <f t="shared" ref="Q79:V79" si="142">Q52</f>
        <v>16.252778002896829</v>
      </c>
      <c r="R79" s="233">
        <f t="shared" si="142"/>
        <v>15.646178051353582</v>
      </c>
      <c r="S79" s="233">
        <f t="shared" si="142"/>
        <v>15.979457418398429</v>
      </c>
      <c r="T79" s="233">
        <f t="shared" si="142"/>
        <v>18.727782611848248</v>
      </c>
      <c r="U79" s="233">
        <f t="shared" si="142"/>
        <v>24.115452990112203</v>
      </c>
      <c r="V79" s="233">
        <f t="shared" si="142"/>
        <v>28.136315490836431</v>
      </c>
      <c r="W79" s="8"/>
      <c r="X79" s="233">
        <f t="shared" ref="X79:X85" si="143">X52</f>
        <v>16.052958413816011</v>
      </c>
      <c r="Y79" s="233">
        <f t="shared" ref="Y79:AD79" si="144">Y52</f>
        <v>16.252778002896829</v>
      </c>
      <c r="Z79" s="233">
        <f t="shared" si="144"/>
        <v>15.646178051353582</v>
      </c>
      <c r="AA79" s="233">
        <f t="shared" si="144"/>
        <v>15.979457418398429</v>
      </c>
      <c r="AB79" s="233">
        <f t="shared" si="144"/>
        <v>17.791393481255835</v>
      </c>
      <c r="AC79" s="233">
        <f t="shared" si="144"/>
        <v>21.764196323576261</v>
      </c>
      <c r="AD79" s="233">
        <f t="shared" si="144"/>
        <v>24.123373493955881</v>
      </c>
      <c r="AI79" s="186"/>
    </row>
    <row r="80" spans="1:46">
      <c r="A80" s="185" t="s">
        <v>16</v>
      </c>
      <c r="B80" s="186" t="str">
        <f t="shared" si="133"/>
        <v>TFHCV4</v>
      </c>
      <c r="C80" s="186" t="str">
        <f t="shared" si="133"/>
        <v>Transport Freight - HCV4</v>
      </c>
      <c r="D80" s="185" t="s">
        <v>149</v>
      </c>
      <c r="E80" s="259">
        <v>5.3871747310586002</v>
      </c>
      <c r="F80" s="233">
        <f t="shared" ref="F80:H80" si="145">F67*F96</f>
        <v>5.0807673805466287</v>
      </c>
      <c r="G80" s="233">
        <f t="shared" si="145"/>
        <v>4.7389994637867714</v>
      </c>
      <c r="H80" s="233">
        <f t="shared" si="145"/>
        <v>4.7389994637867714</v>
      </c>
      <c r="I80" s="233">
        <f t="shared" si="130"/>
        <v>4.7979882745154603</v>
      </c>
      <c r="J80" s="233">
        <f t="shared" si="130"/>
        <v>4.6186974311721301</v>
      </c>
      <c r="K80" s="233">
        <f t="shared" si="130"/>
        <v>4.7171742084467381</v>
      </c>
      <c r="L80" s="233">
        <f t="shared" si="130"/>
        <v>5.5283763969061104</v>
      </c>
      <c r="M80" s="233">
        <f t="shared" si="130"/>
        <v>7.1187979844922964</v>
      </c>
      <c r="N80" s="233">
        <f t="shared" si="130"/>
        <v>8.3057426327148516</v>
      </c>
      <c r="O80" s="8"/>
      <c r="P80" s="233">
        <f t="shared" si="141"/>
        <v>5.3540695863437202</v>
      </c>
      <c r="Q80" s="233">
        <f t="shared" ref="Q80:V80" si="146">Q53</f>
        <v>5.4207144973361112</v>
      </c>
      <c r="R80" s="233">
        <f t="shared" si="146"/>
        <v>5.2183979979150399</v>
      </c>
      <c r="S80" s="233">
        <f t="shared" si="146"/>
        <v>5.3295551364842746</v>
      </c>
      <c r="T80" s="233">
        <f t="shared" si="146"/>
        <v>6.2461914319454044</v>
      </c>
      <c r="U80" s="233">
        <f t="shared" si="146"/>
        <v>8.0431164204684968</v>
      </c>
      <c r="V80" s="233">
        <f t="shared" si="146"/>
        <v>9.3841762470154499</v>
      </c>
      <c r="W80" s="8"/>
      <c r="X80" s="233">
        <f t="shared" si="143"/>
        <v>5.3540695863437202</v>
      </c>
      <c r="Y80" s="233">
        <f t="shared" ref="Y80:AD80" si="147">Y53</f>
        <v>5.4207144973361112</v>
      </c>
      <c r="Z80" s="233">
        <f t="shared" si="147"/>
        <v>5.2183979979150399</v>
      </c>
      <c r="AA80" s="233">
        <f t="shared" si="147"/>
        <v>5.3295551364842746</v>
      </c>
      <c r="AB80" s="233">
        <f t="shared" si="147"/>
        <v>5.9338818603481336</v>
      </c>
      <c r="AC80" s="233">
        <f t="shared" si="147"/>
        <v>7.2589125694728178</v>
      </c>
      <c r="AD80" s="233">
        <f t="shared" si="147"/>
        <v>8.0457581097848703</v>
      </c>
      <c r="AI80" s="186" t="s">
        <v>475</v>
      </c>
      <c r="AJ80" s="186">
        <f>SUM(AJ77:AJ78)</f>
        <v>196.08808590299864</v>
      </c>
      <c r="AK80" s="186">
        <f>SUM(AK77:AK78)</f>
        <v>191.11923339606534</v>
      </c>
      <c r="AL80" s="186">
        <f>SUM(AL77:AL78)</f>
        <v>228.76126324504864</v>
      </c>
      <c r="AM80" s="186">
        <f>SUM(AM77:AM78)</f>
        <v>294.57205928129957</v>
      </c>
      <c r="AN80" s="186">
        <f>SUM(AN77:AN78)</f>
        <v>343.68719501650355</v>
      </c>
      <c r="AO80" s="186"/>
      <c r="AP80" s="186">
        <f>SUM(AP77:AP78)</f>
        <v>205.11287160728546</v>
      </c>
      <c r="AQ80" s="186">
        <f>SUM(AQ77:AQ78)</f>
        <v>217.72099100172755</v>
      </c>
      <c r="AR80" s="186">
        <f>SUM(AR77:AR78)</f>
        <v>260.60238967840303</v>
      </c>
      <c r="AS80" s="186">
        <f>SUM(AS77:AS78)</f>
        <v>335.57334616990238</v>
      </c>
      <c r="AT80" s="186">
        <f>SUM(AT77:AT78)</f>
        <v>391.52478462765583</v>
      </c>
    </row>
    <row r="81" spans="1:46">
      <c r="A81" s="185" t="s">
        <v>16</v>
      </c>
      <c r="B81" s="186" t="str">
        <f t="shared" si="133"/>
        <v>TFHCV5</v>
      </c>
      <c r="C81" s="186" t="str">
        <f t="shared" si="133"/>
        <v>Transport Freight - HCV5</v>
      </c>
      <c r="D81" s="185" t="s">
        <v>149</v>
      </c>
      <c r="E81" s="259">
        <v>3.9725286670479121</v>
      </c>
      <c r="F81" s="233">
        <f t="shared" ref="F81:H81" si="148">F68*F97</f>
        <v>3.0627981264343846</v>
      </c>
      <c r="G81" s="233">
        <f t="shared" si="148"/>
        <v>3.15348760127408</v>
      </c>
      <c r="H81" s="233">
        <f t="shared" si="148"/>
        <v>3.2441770761137754</v>
      </c>
      <c r="I81" s="233">
        <f t="shared" si="130"/>
        <v>3.2845590489279921</v>
      </c>
      <c r="J81" s="233">
        <f t="shared" si="130"/>
        <v>3.1618219082348467</v>
      </c>
      <c r="K81" s="233">
        <f t="shared" si="130"/>
        <v>3.2292361600838149</v>
      </c>
      <c r="L81" s="233">
        <f t="shared" si="130"/>
        <v>3.7845608787302978</v>
      </c>
      <c r="M81" s="233">
        <f t="shared" si="130"/>
        <v>4.8733158564910921</v>
      </c>
      <c r="N81" s="233">
        <f t="shared" si="130"/>
        <v>5.6858626077208578</v>
      </c>
      <c r="O81" s="8"/>
      <c r="P81" s="233">
        <f t="shared" si="141"/>
        <v>3.2275506965029748</v>
      </c>
      <c r="Q81" s="233">
        <f t="shared" ref="Q81:V81" si="149">Q54</f>
        <v>3.2677257120538581</v>
      </c>
      <c r="R81" s="233">
        <f t="shared" si="149"/>
        <v>3.1457648842965851</v>
      </c>
      <c r="S81" s="233">
        <f t="shared" si="149"/>
        <v>3.212772847907198</v>
      </c>
      <c r="T81" s="233">
        <f t="shared" si="149"/>
        <v>3.7653413317762734</v>
      </c>
      <c r="U81" s="233">
        <f t="shared" si="149"/>
        <v>4.8485671667680608</v>
      </c>
      <c r="V81" s="233">
        <f t="shared" si="149"/>
        <v>5.6569874734939551</v>
      </c>
      <c r="W81" s="8"/>
      <c r="X81" s="233">
        <f t="shared" si="143"/>
        <v>3.2275506965029748</v>
      </c>
      <c r="Y81" s="233">
        <f t="shared" ref="Y81:AD81" si="150">Y54</f>
        <v>3.2677257120538581</v>
      </c>
      <c r="Z81" s="233">
        <f t="shared" si="150"/>
        <v>3.1457648842965851</v>
      </c>
      <c r="AA81" s="233">
        <f t="shared" si="150"/>
        <v>3.212772847907198</v>
      </c>
      <c r="AB81" s="233">
        <f t="shared" si="150"/>
        <v>3.5770742651874596</v>
      </c>
      <c r="AC81" s="233">
        <f t="shared" si="150"/>
        <v>4.3758318680081745</v>
      </c>
      <c r="AD81" s="233">
        <f t="shared" si="150"/>
        <v>4.8501596350868796</v>
      </c>
      <c r="AE81" s="186"/>
      <c r="AF81" s="186"/>
      <c r="AG81" s="186"/>
      <c r="AH81" s="186"/>
      <c r="AI81" s="185" t="s">
        <v>474</v>
      </c>
      <c r="AJ81" s="190">
        <f>AJ78/AJ80</f>
        <v>0.11822958726748588</v>
      </c>
      <c r="AK81" s="190">
        <f>AK78/AK80</f>
        <v>0.11822958726748588</v>
      </c>
      <c r="AL81" s="190">
        <f>AL78/AL80</f>
        <v>0.11822958726748589</v>
      </c>
      <c r="AM81" s="190">
        <f>AM78/AM80</f>
        <v>0.11822958726748591</v>
      </c>
      <c r="AN81" s="190">
        <f>AN78/AN80</f>
        <v>0.11822958726748588</v>
      </c>
      <c r="AO81" s="190"/>
      <c r="AP81" s="190">
        <f>AP78/AP80</f>
        <v>0.11510608199714911</v>
      </c>
      <c r="AQ81" s="190">
        <f>AQ78/AQ80</f>
        <v>0.10568752730945284</v>
      </c>
      <c r="AR81" s="190">
        <f>AR78/AR80</f>
        <v>0.10568752730945284</v>
      </c>
      <c r="AS81" s="190">
        <f>AS78/AS80</f>
        <v>0.10568752730945283</v>
      </c>
      <c r="AT81" s="190">
        <f>AT78/AT80</f>
        <v>0.10568752730945284</v>
      </c>
    </row>
    <row r="82" spans="1:46">
      <c r="A82" s="185" t="s">
        <v>16</v>
      </c>
      <c r="B82" s="186" t="str">
        <f t="shared" si="133"/>
        <v>TFHCV6</v>
      </c>
      <c r="C82" s="186" t="str">
        <f t="shared" si="133"/>
        <v>Transport Freight - HCV6</v>
      </c>
      <c r="D82" s="185" t="s">
        <v>149</v>
      </c>
      <c r="E82" s="259">
        <v>140.25526500597067</v>
      </c>
      <c r="F82" s="233">
        <f>F69*F98</f>
        <v>100.6136299290159</v>
      </c>
      <c r="G82" s="233">
        <f t="shared" ref="G82" si="151">G69*G98</f>
        <v>115.33235400043283</v>
      </c>
      <c r="H82" s="233">
        <f>H69*H98</f>
        <v>130.05107807184976</v>
      </c>
      <c r="I82" s="233">
        <f>I69*I98</f>
        <v>131.66989201940657</v>
      </c>
      <c r="J82" s="233">
        <f t="shared" si="130"/>
        <v>126.74966199123529</v>
      </c>
      <c r="K82" s="233">
        <f t="shared" si="130"/>
        <v>129.45213350393951</v>
      </c>
      <c r="L82" s="233">
        <f t="shared" si="130"/>
        <v>151.71373533562354</v>
      </c>
      <c r="M82" s="233">
        <f t="shared" si="130"/>
        <v>195.35924397829615</v>
      </c>
      <c r="N82" s="233">
        <f>N69*N98</f>
        <v>227.932244311495</v>
      </c>
      <c r="O82" s="8"/>
      <c r="P82" s="233">
        <f>P55</f>
        <v>106.02579012712634</v>
      </c>
      <c r="Q82" s="233">
        <f t="shared" ref="Q82:V82" si="152">Q55</f>
        <v>107.34554872046687</v>
      </c>
      <c r="R82" s="233">
        <f t="shared" si="152"/>
        <v>103.33910719763226</v>
      </c>
      <c r="S82" s="233">
        <f t="shared" si="152"/>
        <v>105.54033436792047</v>
      </c>
      <c r="T82" s="233">
        <f t="shared" si="152"/>
        <v>123.69233742244879</v>
      </c>
      <c r="U82" s="233">
        <f t="shared" si="152"/>
        <v>159.27655773091965</v>
      </c>
      <c r="V82" s="233">
        <f t="shared" si="152"/>
        <v>185.83335259964056</v>
      </c>
      <c r="W82" s="8"/>
      <c r="X82" s="233">
        <f t="shared" si="143"/>
        <v>106.02579012712634</v>
      </c>
      <c r="Y82" s="233">
        <f t="shared" ref="Y82:AD82" si="153">Y55</f>
        <v>107.34554872046687</v>
      </c>
      <c r="Z82" s="233">
        <f t="shared" si="153"/>
        <v>103.33910719763226</v>
      </c>
      <c r="AA82" s="233">
        <f t="shared" si="153"/>
        <v>105.54033436792047</v>
      </c>
      <c r="AB82" s="233">
        <f t="shared" si="153"/>
        <v>117.50772055132636</v>
      </c>
      <c r="AC82" s="233">
        <f t="shared" si="153"/>
        <v>143.74709335215499</v>
      </c>
      <c r="AD82" s="233">
        <f t="shared" si="153"/>
        <v>159.32887068511684</v>
      </c>
      <c r="AE82" s="186"/>
      <c r="AF82" s="186"/>
      <c r="AG82" s="186"/>
      <c r="AH82" s="186"/>
      <c r="AI82" s="186"/>
      <c r="AJ82" s="186"/>
      <c r="AK82" s="186"/>
      <c r="AL82" s="186"/>
      <c r="AM82" s="186"/>
      <c r="AN82" s="186"/>
      <c r="AO82" s="186"/>
      <c r="AP82" s="186"/>
      <c r="AQ82" s="186"/>
      <c r="AR82" s="186"/>
      <c r="AS82" s="186"/>
    </row>
    <row r="83" spans="1:46">
      <c r="A83" s="185" t="s">
        <v>16</v>
      </c>
      <c r="B83" s="186" t="str">
        <f t="shared" si="133"/>
        <v>TFHCV7</v>
      </c>
      <c r="C83" s="186" t="str">
        <f t="shared" si="133"/>
        <v>Transport Freight - HCV7</v>
      </c>
      <c r="D83" s="185" t="s">
        <v>149</v>
      </c>
      <c r="E83" s="259">
        <v>32.638769732712682</v>
      </c>
      <c r="F83" s="233">
        <f t="shared" ref="F83:H83" si="154">F70*F99</f>
        <v>35.353370344628992</v>
      </c>
      <c r="G83" s="233">
        <f>G70*G99</f>
        <v>37.589565514758952</v>
      </c>
      <c r="H83" s="233">
        <f t="shared" si="154"/>
        <v>39.825760684888905</v>
      </c>
      <c r="I83" s="233">
        <f t="shared" si="130"/>
        <v>40.321492806641402</v>
      </c>
      <c r="J83" s="233">
        <f t="shared" si="130"/>
        <v>38.814762477898604</v>
      </c>
      <c r="K83" s="233">
        <f t="shared" si="130"/>
        <v>39.642344881046597</v>
      </c>
      <c r="L83" s="233">
        <f t="shared" si="130"/>
        <v>46.459552705507051</v>
      </c>
      <c r="M83" s="233">
        <f t="shared" si="130"/>
        <v>59.825190329925753</v>
      </c>
      <c r="N83" s="233">
        <f t="shared" si="130"/>
        <v>69.80007508514548</v>
      </c>
      <c r="O83" s="8"/>
      <c r="P83" s="233">
        <f>P56</f>
        <v>37.255081911772038</v>
      </c>
      <c r="Q83" s="233">
        <f t="shared" ref="Q83:V83" si="155">Q56</f>
        <v>37.718815447166712</v>
      </c>
      <c r="R83" s="233">
        <f t="shared" si="155"/>
        <v>36.311041858033704</v>
      </c>
      <c r="S83" s="233">
        <f t="shared" si="155"/>
        <v>37.084503658574668</v>
      </c>
      <c r="T83" s="233">
        <f t="shared" si="155"/>
        <v>43.462709940728757</v>
      </c>
      <c r="U83" s="233">
        <f t="shared" si="155"/>
        <v>55.966205937024561</v>
      </c>
      <c r="V83" s="233">
        <f t="shared" si="155"/>
        <v>65.297667338651948</v>
      </c>
      <c r="W83" s="8"/>
      <c r="X83" s="233">
        <f t="shared" si="143"/>
        <v>37.255081911772038</v>
      </c>
      <c r="Y83" s="233">
        <f t="shared" ref="Y83:AD83" si="156">Y56</f>
        <v>37.718815447166712</v>
      </c>
      <c r="Z83" s="233">
        <f t="shared" si="156"/>
        <v>36.311041858033704</v>
      </c>
      <c r="AA83" s="233">
        <f t="shared" si="156"/>
        <v>37.084503658574668</v>
      </c>
      <c r="AB83" s="233">
        <f t="shared" si="156"/>
        <v>41.289574443692324</v>
      </c>
      <c r="AC83" s="233">
        <f t="shared" si="156"/>
        <v>50.509500858164664</v>
      </c>
      <c r="AD83" s="233">
        <f t="shared" si="156"/>
        <v>55.984587534476702</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59">
        <v>1.371120760523014</v>
      </c>
      <c r="F84" s="233">
        <f t="shared" ref="F84:H84" si="157">F71*F100</f>
        <v>1.3011202447704153</v>
      </c>
      <c r="G84" s="233">
        <f t="shared" si="157"/>
        <v>1.7751077766857204</v>
      </c>
      <c r="H84" s="233">
        <f t="shared" si="157"/>
        <v>2.2490953086010257</v>
      </c>
      <c r="I84" s="233">
        <f t="shared" si="130"/>
        <v>2.2770909769870769</v>
      </c>
      <c r="J84" s="233">
        <f t="shared" si="130"/>
        <v>2.1920008228902059</v>
      </c>
      <c r="K84" s="233">
        <f t="shared" si="130"/>
        <v>2.2387371982510698</v>
      </c>
      <c r="L84" s="233">
        <f t="shared" si="130"/>
        <v>2.6237279648322045</v>
      </c>
      <c r="M84" s="233">
        <f t="shared" si="130"/>
        <v>3.3785306945374369</v>
      </c>
      <c r="N84" s="233">
        <f t="shared" si="130"/>
        <v>3.9418461496848618</v>
      </c>
      <c r="O84" s="8"/>
      <c r="P84" s="233">
        <f t="shared" si="141"/>
        <v>1.3711094818814338</v>
      </c>
      <c r="Q84" s="233">
        <f t="shared" ref="Q84:V84" si="158">Q57</f>
        <v>1.3881764004014847</v>
      </c>
      <c r="R84" s="233">
        <f t="shared" si="158"/>
        <v>1.3363657045889328</v>
      </c>
      <c r="S84" s="233">
        <f t="shared" si="158"/>
        <v>1.364831641426927</v>
      </c>
      <c r="T84" s="233">
        <f t="shared" si="158"/>
        <v>1.5995705994989491</v>
      </c>
      <c r="U84" s="233">
        <f t="shared" si="158"/>
        <v>2.0597403545349886</v>
      </c>
      <c r="V84" s="233">
        <f t="shared" si="158"/>
        <v>2.403168809151782</v>
      </c>
      <c r="W84" s="8"/>
      <c r="X84" s="233">
        <f t="shared" si="143"/>
        <v>1.3711094818814338</v>
      </c>
      <c r="Y84" s="233">
        <f t="shared" ref="Y84:AD84" si="159">Y57</f>
        <v>1.3881764004014847</v>
      </c>
      <c r="Z84" s="233">
        <f t="shared" si="159"/>
        <v>1.3363657045889328</v>
      </c>
      <c r="AA84" s="233">
        <f t="shared" si="159"/>
        <v>1.364831641426927</v>
      </c>
      <c r="AB84" s="233">
        <f t="shared" si="159"/>
        <v>1.5195920695240015</v>
      </c>
      <c r="AC84" s="233">
        <f t="shared" si="159"/>
        <v>1.8589156699678271</v>
      </c>
      <c r="AD84" s="233">
        <f t="shared" si="159"/>
        <v>2.0604168577465085</v>
      </c>
      <c r="AE84" s="186"/>
      <c r="AF84" s="186"/>
      <c r="AG84" s="186"/>
      <c r="AH84" s="186"/>
      <c r="AI84" s="186"/>
      <c r="AJ84" s="186"/>
      <c r="AK84" s="186"/>
      <c r="AL84" s="186"/>
      <c r="AM84" s="186"/>
      <c r="AN84" s="186"/>
      <c r="AO84" s="186"/>
      <c r="AP84" s="186"/>
      <c r="AQ84" s="186"/>
      <c r="AR84" s="186"/>
      <c r="AS84" s="186"/>
    </row>
    <row r="85" spans="1:46">
      <c r="A85" s="185" t="s">
        <v>16</v>
      </c>
      <c r="B85" s="186" t="str">
        <f t="shared" si="133"/>
        <v>TFHCV9</v>
      </c>
      <c r="C85" s="186" t="str">
        <f t="shared" si="133"/>
        <v>Transport Freight - HCV9</v>
      </c>
      <c r="D85" s="185" t="s">
        <v>149</v>
      </c>
      <c r="E85" s="259">
        <v>0.85603927035432403</v>
      </c>
      <c r="F85" s="233">
        <f t="shared" ref="F85:H85" si="160">F72*F101</f>
        <v>1.1571058027236365</v>
      </c>
      <c r="G85" s="233">
        <f t="shared" si="160"/>
        <v>0.64433067785501452</v>
      </c>
      <c r="H85" s="233">
        <f t="shared" si="160"/>
        <v>0.64433067785501452</v>
      </c>
      <c r="I85" s="233">
        <f t="shared" si="130"/>
        <v>0.65235099959024978</v>
      </c>
      <c r="J85" s="233">
        <f t="shared" si="130"/>
        <v>0.62797399944340959</v>
      </c>
      <c r="K85" s="233">
        <f t="shared" si="130"/>
        <v>0.64136324102049647</v>
      </c>
      <c r="L85" s="233">
        <f t="shared" si="130"/>
        <v>0.75165708257114328</v>
      </c>
      <c r="M85" s="233">
        <f t="shared" si="130"/>
        <v>0.96789627555594415</v>
      </c>
      <c r="N85" s="233">
        <f t="shared" si="130"/>
        <v>1.1292773551719582</v>
      </c>
      <c r="O85" s="8"/>
      <c r="P85" s="233">
        <f t="shared" si="141"/>
        <v>1.219348283935394</v>
      </c>
      <c r="Q85" s="233">
        <f t="shared" ref="Q85:V85" si="161">Q58</f>
        <v>1.2345261512643642</v>
      </c>
      <c r="R85" s="233">
        <f t="shared" si="161"/>
        <v>1.1884501202373998</v>
      </c>
      <c r="S85" s="233">
        <f t="shared" si="161"/>
        <v>1.2137653059995117</v>
      </c>
      <c r="T85" s="233">
        <f t="shared" si="161"/>
        <v>1.4225221919231217</v>
      </c>
      <c r="U85" s="233">
        <f t="shared" si="161"/>
        <v>1.8317580761008134</v>
      </c>
      <c r="V85" s="233">
        <f t="shared" si="161"/>
        <v>2.1371741660084926</v>
      </c>
      <c r="W85" s="8"/>
      <c r="X85" s="233">
        <f t="shared" si="143"/>
        <v>1.219348283935394</v>
      </c>
      <c r="Y85" s="233">
        <f t="shared" ref="Y85:AD85" si="162">Y58</f>
        <v>1.2345261512643642</v>
      </c>
      <c r="Z85" s="233">
        <f t="shared" si="162"/>
        <v>1.1884501202373998</v>
      </c>
      <c r="AA85" s="233">
        <f t="shared" si="162"/>
        <v>1.2137653059995117</v>
      </c>
      <c r="AB85" s="233">
        <f t="shared" si="162"/>
        <v>1.3513960823269655</v>
      </c>
      <c r="AC85" s="233">
        <f t="shared" si="162"/>
        <v>1.6531616636809838</v>
      </c>
      <c r="AD85" s="233">
        <f t="shared" si="162"/>
        <v>1.8323597005815309</v>
      </c>
      <c r="AE85" s="186"/>
      <c r="AF85" s="186"/>
      <c r="AG85" s="186"/>
      <c r="AH85" s="186"/>
      <c r="AI85" s="186"/>
      <c r="AJ85" s="186"/>
      <c r="AK85" s="186"/>
      <c r="AL85" s="186"/>
      <c r="AM85" s="186"/>
      <c r="AN85" s="186"/>
      <c r="AO85" s="186"/>
      <c r="AP85" s="186"/>
      <c r="AQ85" s="186"/>
      <c r="AR85" s="186"/>
      <c r="AS85" s="186"/>
    </row>
    <row r="86" spans="1:46">
      <c r="A86" s="185" t="s">
        <v>16</v>
      </c>
      <c r="B86" s="186" t="str">
        <f t="shared" si="133"/>
        <v>TFRCO</v>
      </c>
      <c r="C86" s="186" t="str">
        <f t="shared" si="133"/>
        <v>Transport Freight - Rail Corridor</v>
      </c>
      <c r="D86" s="185" t="s">
        <v>149</v>
      </c>
      <c r="E86" s="47"/>
      <c r="F86" s="233">
        <f t="shared" ref="F86:H86" si="163">F59</f>
        <v>22</v>
      </c>
      <c r="G86" s="233">
        <f t="shared" si="163"/>
        <v>23.183413464382845</v>
      </c>
      <c r="H86" s="233">
        <f t="shared" si="163"/>
        <v>23.609739017898917</v>
      </c>
      <c r="I86" s="233">
        <f t="shared" ref="I86:N86" si="164">I59</f>
        <v>23.903621816773025</v>
      </c>
      <c r="J86" s="233">
        <f t="shared" si="164"/>
        <v>23.010393182336216</v>
      </c>
      <c r="K86" s="233">
        <f t="shared" si="164"/>
        <v>23.501005394585647</v>
      </c>
      <c r="L86" s="233">
        <f t="shared" si="164"/>
        <v>27.542422176044891</v>
      </c>
      <c r="M86" s="233">
        <f t="shared" si="164"/>
        <v>35.465917187656025</v>
      </c>
      <c r="N86" s="233">
        <f t="shared" si="164"/>
        <v>41.37928636766302</v>
      </c>
      <c r="O86" s="8"/>
      <c r="P86" s="233">
        <f>P59</f>
        <v>23.183413464382845</v>
      </c>
      <c r="Q86" s="233">
        <f t="shared" ref="Q86:V86" si="165">Q59</f>
        <v>23.471989565592747</v>
      </c>
      <c r="R86" s="233">
        <f t="shared" si="165"/>
        <v>22.595948083295109</v>
      </c>
      <c r="S86" s="233">
        <f t="shared" si="165"/>
        <v>23.077264558811461</v>
      </c>
      <c r="T86" s="233">
        <f t="shared" si="165"/>
        <v>27.046349736250789</v>
      </c>
      <c r="U86" s="233">
        <f t="shared" si="165"/>
        <v>34.827132989361438</v>
      </c>
      <c r="V86" s="233">
        <f t="shared" si="165"/>
        <v>40.633995215921146</v>
      </c>
      <c r="W86" s="8"/>
      <c r="X86" s="233">
        <f>X59</f>
        <v>23.183413464382845</v>
      </c>
      <c r="Y86" s="233">
        <f>Y59</f>
        <v>23.471989565592747</v>
      </c>
      <c r="Z86" s="233">
        <f t="shared" ref="Z86:AD86" si="166">Z59</f>
        <v>22.595948083295109</v>
      </c>
      <c r="AA86" s="233">
        <f t="shared" si="166"/>
        <v>23.077264558811461</v>
      </c>
      <c r="AB86" s="233">
        <f t="shared" si="166"/>
        <v>37.132095411690685</v>
      </c>
      <c r="AC86" s="233">
        <f t="shared" si="166"/>
        <v>60.152263302825361</v>
      </c>
      <c r="AD86" s="233">
        <f t="shared" si="166"/>
        <v>83.856957837479158</v>
      </c>
      <c r="AE86" s="186"/>
      <c r="AF86" s="186"/>
      <c r="AG86" s="186"/>
      <c r="AH86" s="186"/>
      <c r="AI86" s="186"/>
      <c r="AJ86" s="186"/>
      <c r="AK86" s="186"/>
      <c r="AL86" s="186"/>
      <c r="AM86" s="186"/>
      <c r="AN86" s="186"/>
      <c r="AO86" s="186"/>
      <c r="AP86" s="186"/>
      <c r="AQ86" s="186"/>
      <c r="AR86" s="186"/>
      <c r="AS86" s="186"/>
    </row>
    <row r="87" spans="1:46">
      <c r="A87" s="185" t="s">
        <v>16</v>
      </c>
      <c r="B87" s="186" t="str">
        <f t="shared" si="133"/>
        <v>TFROT</v>
      </c>
      <c r="C87" s="186" t="str">
        <f t="shared" si="133"/>
        <v>Transport Freight - Rail Other</v>
      </c>
      <c r="D87" s="185" t="s">
        <v>149</v>
      </c>
      <c r="E87" s="47"/>
      <c r="F87" s="233">
        <f t="shared" ref="F87:H87" si="167">F47</f>
        <v>25.1</v>
      </c>
      <c r="G87" s="233">
        <f t="shared" si="167"/>
        <v>26.450167179818607</v>
      </c>
      <c r="H87" s="233">
        <f t="shared" si="167"/>
        <v>26.936565879511939</v>
      </c>
      <c r="I87" s="233">
        <f t="shared" ref="I87:N87" si="168">I47</f>
        <v>27.271859436409219</v>
      </c>
      <c r="J87" s="233">
        <f t="shared" si="168"/>
        <v>26.252766767119954</v>
      </c>
      <c r="K87" s="233">
        <f t="shared" si="168"/>
        <v>26.812510700186348</v>
      </c>
      <c r="L87" s="233">
        <f t="shared" si="168"/>
        <v>31.42339984630576</v>
      </c>
      <c r="M87" s="233">
        <f t="shared" si="168"/>
        <v>40.463387336825733</v>
      </c>
      <c r="N87" s="233">
        <f t="shared" si="168"/>
        <v>47.210003992197343</v>
      </c>
      <c r="O87" s="8"/>
      <c r="P87" s="233">
        <f>P47</f>
        <v>26.450167179818607</v>
      </c>
      <c r="Q87" s="233">
        <f t="shared" ref="Q87:V87" si="169">Q47</f>
        <v>27.271859436409219</v>
      </c>
      <c r="R87" s="233">
        <f t="shared" si="169"/>
        <v>25.779922585941232</v>
      </c>
      <c r="S87" s="233">
        <f t="shared" si="169"/>
        <v>26.813232575192693</v>
      </c>
      <c r="T87" s="233">
        <f t="shared" si="169"/>
        <v>30.857426289995221</v>
      </c>
      <c r="U87" s="233">
        <f t="shared" si="169"/>
        <v>39.734592637862363</v>
      </c>
      <c r="V87" s="233">
        <f t="shared" si="169"/>
        <v>46.359694541800948</v>
      </c>
      <c r="W87" s="8"/>
      <c r="X87" s="233">
        <f>X47</f>
        <v>26.450167179818607</v>
      </c>
      <c r="Y87" s="233">
        <f>Y47</f>
        <v>27.271859436409219</v>
      </c>
      <c r="Z87" s="233">
        <f t="shared" ref="Z87:AD87" si="170">Z47</f>
        <v>25.779922585941232</v>
      </c>
      <c r="AA87" s="233">
        <f t="shared" si="170"/>
        <v>26.813232575192693</v>
      </c>
      <c r="AB87" s="233">
        <f t="shared" si="170"/>
        <v>31.191418546110672</v>
      </c>
      <c r="AC87" s="233">
        <f t="shared" si="170"/>
        <v>40.573241328995728</v>
      </c>
      <c r="AD87" s="233">
        <f t="shared" si="170"/>
        <v>47.791034897439886</v>
      </c>
      <c r="AE87" s="186"/>
      <c r="AF87" s="186"/>
      <c r="AG87" s="186"/>
      <c r="AH87" s="186"/>
      <c r="AI87" s="186"/>
      <c r="AJ87" s="186"/>
      <c r="AK87" s="186"/>
      <c r="AL87" s="186"/>
      <c r="AM87" s="186"/>
      <c r="AN87" s="186"/>
      <c r="AO87" s="186"/>
      <c r="AP87" s="186"/>
      <c r="AQ87" s="186"/>
      <c r="AR87" s="186"/>
      <c r="AS87" s="186"/>
    </row>
    <row r="88" spans="1:46">
      <c r="A88" s="185" t="s">
        <v>16</v>
      </c>
      <c r="B88" s="186" t="str">
        <f t="shared" si="133"/>
        <v>TFREX</v>
      </c>
      <c r="C88" s="186" t="str">
        <f t="shared" si="133"/>
        <v>Transport Freight - Rail Export (bulk mining)</v>
      </c>
      <c r="D88" s="185" t="s">
        <v>149</v>
      </c>
      <c r="E88" s="47"/>
      <c r="F88" s="233">
        <f t="shared" ref="F88:H88" si="171">F104</f>
        <v>82</v>
      </c>
      <c r="G88" s="233">
        <f t="shared" si="171"/>
        <v>82</v>
      </c>
      <c r="H88" s="233">
        <f t="shared" si="171"/>
        <v>82</v>
      </c>
      <c r="I88" s="233">
        <f t="shared" ref="I88:N88" si="172">I104</f>
        <v>86.036801673044508</v>
      </c>
      <c r="J88" s="233">
        <f t="shared" si="172"/>
        <v>79.266714881385326</v>
      </c>
      <c r="K88" s="233">
        <f t="shared" si="172"/>
        <v>84.762847233441306</v>
      </c>
      <c r="L88" s="233">
        <f t="shared" si="172"/>
        <v>90.89036352792877</v>
      </c>
      <c r="M88" s="233">
        <f t="shared" si="172"/>
        <v>102.34879615782788</v>
      </c>
      <c r="N88" s="233">
        <f t="shared" si="172"/>
        <v>101.78137500782347</v>
      </c>
      <c r="O88" s="8"/>
      <c r="P88" s="233">
        <f>F104</f>
        <v>82</v>
      </c>
      <c r="Q88" s="233">
        <f t="shared" ref="Q88:V88" si="173">G104</f>
        <v>82</v>
      </c>
      <c r="R88" s="233">
        <f t="shared" si="173"/>
        <v>82</v>
      </c>
      <c r="S88" s="233">
        <f t="shared" si="173"/>
        <v>86.036801673044508</v>
      </c>
      <c r="T88" s="233">
        <f t="shared" si="173"/>
        <v>79.266714881385326</v>
      </c>
      <c r="U88" s="233">
        <f t="shared" si="173"/>
        <v>84.762847233441306</v>
      </c>
      <c r="V88" s="233">
        <f t="shared" si="173"/>
        <v>90.89036352792877</v>
      </c>
      <c r="W88" s="8"/>
      <c r="X88" s="233">
        <f>P88</f>
        <v>82</v>
      </c>
      <c r="Y88" s="233">
        <f>Q88</f>
        <v>82</v>
      </c>
      <c r="Z88" s="233">
        <f t="shared" ref="Z88:AD88" si="174">R88</f>
        <v>82</v>
      </c>
      <c r="AA88" s="233">
        <f t="shared" si="174"/>
        <v>86.036801673044508</v>
      </c>
      <c r="AB88" s="233">
        <f t="shared" si="174"/>
        <v>79.266714881385326</v>
      </c>
      <c r="AC88" s="233">
        <f t="shared" si="174"/>
        <v>84.762847233441306</v>
      </c>
      <c r="AD88" s="233">
        <f t="shared" si="174"/>
        <v>90.89036352792877</v>
      </c>
      <c r="AE88" s="186"/>
      <c r="AF88" s="186"/>
      <c r="AG88" s="186"/>
      <c r="AH88" s="186"/>
      <c r="AI88" s="186"/>
      <c r="AJ88" s="186"/>
      <c r="AK88" s="186"/>
      <c r="AL88" s="186"/>
      <c r="AM88" s="186"/>
      <c r="AN88" s="186"/>
      <c r="AO88" s="186"/>
      <c r="AP88" s="186"/>
      <c r="AQ88" s="186"/>
      <c r="AR88" s="186"/>
      <c r="AS88" s="186"/>
    </row>
    <row r="89" spans="1:46">
      <c r="A89" s="185" t="s">
        <v>16</v>
      </c>
      <c r="C89" s="5" t="s">
        <v>211</v>
      </c>
      <c r="E89" s="260">
        <f>SUM(E76:E85)-SUM(G76:G85)</f>
        <v>26.349069999288815</v>
      </c>
      <c r="F89" s="79">
        <f t="shared" ref="F89:K89" si="175">SUM(F76:F88)</f>
        <v>315.92251525208883</v>
      </c>
      <c r="G89" s="79">
        <f>SUM(G76:G88)</f>
        <v>336.68380630627735</v>
      </c>
      <c r="H89" s="79">
        <f>SUM(H76:H88)</f>
        <v>356.67878401110221</v>
      </c>
      <c r="I89" s="79">
        <f t="shared" si="175"/>
        <v>364.13465650806916</v>
      </c>
      <c r="J89" s="79">
        <f t="shared" si="175"/>
        <v>346.50758520114863</v>
      </c>
      <c r="K89" s="79">
        <f t="shared" si="175"/>
        <v>358.17661008483617</v>
      </c>
      <c r="L89" s="79">
        <f t="shared" ref="L89:N89" si="176">SUM(L76:L88)</f>
        <v>410.76585695021402</v>
      </c>
      <c r="M89" s="79">
        <f t="shared" si="176"/>
        <v>514.24712839465087</v>
      </c>
      <c r="N89" s="79">
        <f t="shared" si="176"/>
        <v>582.35710504766337</v>
      </c>
      <c r="O89" s="8"/>
      <c r="P89" s="79">
        <f t="shared" ref="P89:V89" si="177">SUM(P76:P88)</f>
        <v>329.19518412970541</v>
      </c>
      <c r="Q89" s="79">
        <f>SUM(Q76:Q88)</f>
        <v>332.87120887561412</v>
      </c>
      <c r="R89" s="79">
        <f t="shared" si="177"/>
        <v>322.46537290910544</v>
      </c>
      <c r="S89" s="79">
        <f t="shared" si="177"/>
        <v>332.68863887758351</v>
      </c>
      <c r="T89" s="79">
        <f t="shared" si="177"/>
        <v>367.09312301363542</v>
      </c>
      <c r="U89" s="79">
        <f t="shared" si="177"/>
        <v>455.39210743399587</v>
      </c>
      <c r="V89" s="79">
        <f t="shared" si="177"/>
        <v>523.31606995831794</v>
      </c>
      <c r="W89" s="367"/>
      <c r="X89" s="79">
        <f t="shared" ref="X89:AD89" si="178">SUM(X76:X88)</f>
        <v>329.19518412970541</v>
      </c>
      <c r="Y89" s="79">
        <f t="shared" si="178"/>
        <v>332.87120887561412</v>
      </c>
      <c r="Z89" s="79">
        <f t="shared" si="178"/>
        <v>322.46537290910544</v>
      </c>
      <c r="AA89" s="79">
        <f t="shared" si="178"/>
        <v>332.68863887758351</v>
      </c>
      <c r="AB89" s="79">
        <f t="shared" si="178"/>
        <v>367.09312301363548</v>
      </c>
      <c r="AC89" s="79">
        <f t="shared" si="178"/>
        <v>455.39210743399587</v>
      </c>
      <c r="AD89" s="79">
        <f t="shared" si="178"/>
        <v>523.31606995831794</v>
      </c>
    </row>
    <row r="90" spans="1:46">
      <c r="A90" s="185" t="s">
        <v>16</v>
      </c>
      <c r="N90" s="185">
        <f>N89/F89</f>
        <v>1.8433542306504314</v>
      </c>
      <c r="O90" s="8"/>
      <c r="P90" s="5" t="s">
        <v>41</v>
      </c>
      <c r="X90" s="5" t="s">
        <v>197</v>
      </c>
    </row>
    <row r="91" spans="1:46" ht="15.75" thickBot="1">
      <c r="A91" s="185" t="s">
        <v>16</v>
      </c>
      <c r="B91" s="14" t="s">
        <v>209</v>
      </c>
      <c r="C91" s="14"/>
      <c r="D91" s="14"/>
      <c r="F91" s="185">
        <f t="shared" ref="F91:K91" si="179">F$4</f>
        <v>2012</v>
      </c>
      <c r="G91" s="185">
        <f t="shared" si="179"/>
        <v>2015</v>
      </c>
      <c r="H91" s="185">
        <f t="shared" si="179"/>
        <v>2017</v>
      </c>
      <c r="I91" s="280">
        <f t="shared" si="179"/>
        <v>2019</v>
      </c>
      <c r="J91" s="280">
        <f t="shared" si="179"/>
        <v>2020</v>
      </c>
      <c r="K91" s="280">
        <f t="shared" si="179"/>
        <v>2021</v>
      </c>
      <c r="L91" s="185">
        <f>L$4</f>
        <v>2030</v>
      </c>
      <c r="M91" s="185">
        <f>M$4</f>
        <v>2040</v>
      </c>
      <c r="N91" s="185">
        <f>N$4</f>
        <v>2050</v>
      </c>
      <c r="O91" s="8"/>
      <c r="P91" s="7">
        <f>P75</f>
        <v>2017</v>
      </c>
      <c r="Q91" s="7">
        <f t="shared" ref="Q91:T91" si="180">Q75</f>
        <v>2019</v>
      </c>
      <c r="R91" s="7">
        <f t="shared" si="180"/>
        <v>2020</v>
      </c>
      <c r="S91" s="7">
        <f t="shared" si="180"/>
        <v>2021</v>
      </c>
      <c r="T91" s="7">
        <f t="shared" si="180"/>
        <v>2030</v>
      </c>
      <c r="U91" s="7">
        <f>U75</f>
        <v>2040</v>
      </c>
      <c r="V91" s="7">
        <f>V75</f>
        <v>2050</v>
      </c>
      <c r="W91" s="284"/>
      <c r="X91" s="7">
        <f>X75</f>
        <v>2017</v>
      </c>
      <c r="Y91" s="7">
        <f t="shared" ref="Y91:AA91" si="181">Y75</f>
        <v>2019</v>
      </c>
      <c r="Z91" s="7">
        <f t="shared" si="181"/>
        <v>2020</v>
      </c>
      <c r="AA91" s="7">
        <f t="shared" si="181"/>
        <v>2021</v>
      </c>
      <c r="AB91" s="7">
        <f>AB75</f>
        <v>2030</v>
      </c>
      <c r="AC91" s="7">
        <f>AC75</f>
        <v>2040</v>
      </c>
      <c r="AD91" s="7">
        <f>AD75</f>
        <v>2050</v>
      </c>
    </row>
    <row r="92" spans="1:46">
      <c r="A92" s="185" t="s">
        <v>16</v>
      </c>
      <c r="B92" s="186" t="str">
        <f>'[2]TS BYDem'!D19</f>
        <v>TFLCV</v>
      </c>
      <c r="C92" s="186" t="str">
        <f>C13</f>
        <v>Transport Freight - LCV</v>
      </c>
      <c r="D92" s="185" t="s">
        <v>150</v>
      </c>
      <c r="F92" s="234">
        <f>SUMIF($I$223:$I$247,$B92,$W$223:$W$247)/1000000000</f>
        <v>43.510890756102206</v>
      </c>
      <c r="G92" s="234">
        <f>(F92+H92)/2</f>
        <v>45.547855670926104</v>
      </c>
      <c r="H92" s="234">
        <f>SUMIF($I$223:$I$247,$B92,$AB$223:$AB$247)/1000000000</f>
        <v>47.584820585750002</v>
      </c>
      <c r="I92" s="24">
        <f t="shared" ref="I92:N92" si="182">I43/I63</f>
        <v>48.177133793746961</v>
      </c>
      <c r="J92" s="186">
        <f t="shared" si="182"/>
        <v>45.207927176491495</v>
      </c>
      <c r="K92" s="10">
        <f t="shared" si="182"/>
        <v>47.365670769943996</v>
      </c>
      <c r="L92" s="10">
        <f t="shared" si="182"/>
        <v>54.111887881804748</v>
      </c>
      <c r="M92" s="10">
        <f t="shared" si="182"/>
        <v>69.678974573012766</v>
      </c>
      <c r="N92" s="10">
        <f t="shared" si="182"/>
        <v>81.296818785369823</v>
      </c>
      <c r="O92" s="8"/>
      <c r="P92" s="10">
        <f>P76/P63</f>
        <v>47.584820585750009</v>
      </c>
      <c r="Q92" s="10">
        <f t="shared" ref="Q92:V92" si="183">Q76/Q63</f>
        <v>48.177133793746961</v>
      </c>
      <c r="R92" s="10">
        <f t="shared" si="183"/>
        <v>45.207927176491495</v>
      </c>
      <c r="S92" s="10">
        <f t="shared" si="183"/>
        <v>47.365670769943996</v>
      </c>
      <c r="T92" s="10">
        <f t="shared" si="183"/>
        <v>54.111887881804748</v>
      </c>
      <c r="U92" s="10">
        <f t="shared" si="183"/>
        <v>69.678974573012766</v>
      </c>
      <c r="V92" s="10">
        <f t="shared" si="183"/>
        <v>81.296818785369823</v>
      </c>
      <c r="W92" s="284"/>
      <c r="X92" s="10">
        <f>P92</f>
        <v>47.584820585750009</v>
      </c>
      <c r="Y92" s="10">
        <f t="shared" ref="Y92:AA92" si="184">Q92</f>
        <v>48.177133793746961</v>
      </c>
      <c r="Z92" s="10">
        <f t="shared" si="184"/>
        <v>45.207927176491495</v>
      </c>
      <c r="AA92" s="10">
        <f t="shared" si="184"/>
        <v>47.365670769943996</v>
      </c>
      <c r="AB92" s="10">
        <f t="shared" ref="AB92:AD92" si="185">AB76/AB63</f>
        <v>54.111887881804748</v>
      </c>
      <c r="AC92" s="10">
        <f t="shared" si="185"/>
        <v>69.678974573012766</v>
      </c>
      <c r="AD92" s="10">
        <f t="shared" si="185"/>
        <v>81.296818785369823</v>
      </c>
    </row>
    <row r="93" spans="1:46">
      <c r="A93" s="185" t="s">
        <v>16</v>
      </c>
      <c r="B93" s="186" t="str">
        <f>'[2]TS BYDem'!D20</f>
        <v>TFHCV1</v>
      </c>
      <c r="C93" s="186" t="str">
        <f t="shared" ref="C93:C99" si="186">C14</f>
        <v>Transport Freight - HCV1</v>
      </c>
      <c r="D93" s="185" t="s">
        <v>150</v>
      </c>
      <c r="F93" s="234">
        <f t="shared" ref="F93:F101" si="187">SUMIF($I$223:$I$247,$B93,$W$223:$W$247)/1000000000</f>
        <v>3.6611476956492877</v>
      </c>
      <c r="G93" s="234">
        <f t="shared" ref="G93:G100" si="188">(F93+H93)/2</f>
        <v>3.6563130331972848</v>
      </c>
      <c r="H93" s="234">
        <f t="shared" ref="H93:H101" si="189">SUMIF($I$223:$I$247,$B93,$AB$223:$AB$247)/1000000000</f>
        <v>3.6514783707452825</v>
      </c>
      <c r="I93" s="24">
        <f>I46/H46*H93</f>
        <v>3.6969302362999743</v>
      </c>
      <c r="J93" s="24">
        <f t="shared" ref="J93:N93" si="190">J46/I46*I93</f>
        <v>3.5587836419516132</v>
      </c>
      <c r="K93" s="24">
        <f t="shared" si="190"/>
        <v>3.6346616463672552</v>
      </c>
      <c r="L93" s="24">
        <f t="shared" si="190"/>
        <v>4.2597065040625406</v>
      </c>
      <c r="M93" s="24">
        <f t="shared" si="190"/>
        <v>5.4851529451973651</v>
      </c>
      <c r="N93" s="24">
        <f t="shared" si="190"/>
        <v>6.3997136543461455</v>
      </c>
      <c r="P93" s="10">
        <f t="shared" ref="P93:V100" si="191">P77/P64</f>
        <v>3.8580863992004506</v>
      </c>
      <c r="Q93" s="10">
        <f t="shared" si="191"/>
        <v>3.9779404514613912</v>
      </c>
      <c r="R93" s="10">
        <f t="shared" si="191"/>
        <v>3.7603228752803104</v>
      </c>
      <c r="S93" s="10">
        <f t="shared" si="191"/>
        <v>3.9110440101822768</v>
      </c>
      <c r="T93" s="10">
        <f t="shared" si="191"/>
        <v>4.5009400460272415</v>
      </c>
      <c r="U93" s="10">
        <f t="shared" si="191"/>
        <v>5.7957853495487228</v>
      </c>
      <c r="V93" s="10">
        <f t="shared" si="191"/>
        <v>6.7621389977179041</v>
      </c>
      <c r="W93" s="284"/>
      <c r="X93" s="10">
        <f t="shared" ref="X93:X101" si="192">P93</f>
        <v>3.8580863992004506</v>
      </c>
      <c r="Y93" s="10">
        <f t="shared" ref="Y93:Y101" si="193">Q93</f>
        <v>3.9779404514613912</v>
      </c>
      <c r="Z93" s="10">
        <f t="shared" ref="Z93:Z101" si="194">R93</f>
        <v>3.7603228752803104</v>
      </c>
      <c r="AA93" s="10">
        <f t="shared" ref="AA93:AA101" si="195">S93</f>
        <v>3.9110440101822768</v>
      </c>
      <c r="AB93" s="10">
        <f t="shared" ref="AB93:AD93" si="196">AB77/AB64</f>
        <v>4.2758930437258797</v>
      </c>
      <c r="AC93" s="10">
        <f t="shared" si="196"/>
        <v>5.2306962779677235</v>
      </c>
      <c r="AD93" s="10">
        <f t="shared" si="196"/>
        <v>5.7976889231683888</v>
      </c>
    </row>
    <row r="94" spans="1:46">
      <c r="A94" s="185" t="s">
        <v>16</v>
      </c>
      <c r="B94" s="186" t="str">
        <f>'[2]TS BYDem'!D21</f>
        <v>TFHCV2</v>
      </c>
      <c r="C94" s="186" t="str">
        <f t="shared" si="186"/>
        <v>Transport Freight - HCV2</v>
      </c>
      <c r="D94" s="185" t="s">
        <v>150</v>
      </c>
      <c r="F94" s="234">
        <f t="shared" si="187"/>
        <v>0.91016288033514703</v>
      </c>
      <c r="G94" s="234">
        <f t="shared" si="188"/>
        <v>0.95659104741630863</v>
      </c>
      <c r="H94" s="234">
        <f t="shared" si="189"/>
        <v>1.0030192144974701</v>
      </c>
      <c r="I94" s="24">
        <f>I51/H51*H94</f>
        <v>1.0155043204894318</v>
      </c>
      <c r="J94" s="24">
        <f t="shared" ref="J94:N94" si="197">J51/I51*I94</f>
        <v>0.97755703599805133</v>
      </c>
      <c r="K94" s="24">
        <f t="shared" si="197"/>
        <v>0.99839985325156799</v>
      </c>
      <c r="L94" s="24">
        <f t="shared" si="197"/>
        <v>1.1700925044292463</v>
      </c>
      <c r="M94" s="24">
        <f t="shared" si="197"/>
        <v>1.5067085820824451</v>
      </c>
      <c r="N94" s="24">
        <f t="shared" si="197"/>
        <v>1.7579279159966237</v>
      </c>
      <c r="P94" s="10">
        <f t="shared" si="191"/>
        <v>0.95912192612469627</v>
      </c>
      <c r="Q94" s="10">
        <f t="shared" si="191"/>
        <v>0.97106061955529122</v>
      </c>
      <c r="R94" s="10">
        <f t="shared" si="191"/>
        <v>0.93481787233615088</v>
      </c>
      <c r="S94" s="10">
        <f t="shared" si="191"/>
        <v>0.95473043550472914</v>
      </c>
      <c r="T94" s="10">
        <f t="shared" si="191"/>
        <v>1.1189356172044436</v>
      </c>
      <c r="U94" s="10">
        <f t="shared" si="191"/>
        <v>1.4408347125187464</v>
      </c>
      <c r="V94" s="10">
        <f t="shared" si="191"/>
        <v>1.6810706420566985</v>
      </c>
      <c r="W94" s="284"/>
      <c r="X94" s="10">
        <f t="shared" si="192"/>
        <v>0.95912192612469627</v>
      </c>
      <c r="Y94" s="10">
        <f t="shared" si="193"/>
        <v>0.97106061955529122</v>
      </c>
      <c r="Z94" s="10">
        <f t="shared" si="194"/>
        <v>0.93481787233615088</v>
      </c>
      <c r="AA94" s="10">
        <f t="shared" si="195"/>
        <v>0.95473043550472914</v>
      </c>
      <c r="AB94" s="10">
        <f t="shared" ref="AB94:AD94" si="198">AB78/AB65</f>
        <v>1.0629888363442215</v>
      </c>
      <c r="AC94" s="10">
        <f t="shared" si="198"/>
        <v>1.3003533280481685</v>
      </c>
      <c r="AD94" s="10">
        <f t="shared" si="198"/>
        <v>1.4413079417333619</v>
      </c>
    </row>
    <row r="95" spans="1:46">
      <c r="A95" s="185" t="s">
        <v>16</v>
      </c>
      <c r="B95" s="186" t="str">
        <f>'[2]TS BYDem'!D22</f>
        <v>TFHCV3</v>
      </c>
      <c r="C95" s="186" t="str">
        <f t="shared" si="186"/>
        <v>Transport Freight - HCV3</v>
      </c>
      <c r="D95" s="185" t="s">
        <v>150</v>
      </c>
      <c r="F95" s="234">
        <f t="shared" si="187"/>
        <v>3.04238730086416</v>
      </c>
      <c r="G95" s="234">
        <f t="shared" si="188"/>
        <v>3.1708708396431251</v>
      </c>
      <c r="H95" s="234">
        <f t="shared" si="189"/>
        <v>3.2993543784220902</v>
      </c>
      <c r="I95" s="24">
        <f t="shared" ref="I95:N101" si="199">I52/H52*H95</f>
        <v>3.3404231720446353</v>
      </c>
      <c r="J95" s="24">
        <f t="shared" si="199"/>
        <v>3.2155985052523919</v>
      </c>
      <c r="K95" s="24">
        <f t="shared" si="199"/>
        <v>3.2841593457328964</v>
      </c>
      <c r="L95" s="24">
        <f t="shared" si="199"/>
        <v>3.8489290851538751</v>
      </c>
      <c r="M95" s="24">
        <f t="shared" si="199"/>
        <v>4.9562017212107934</v>
      </c>
      <c r="N95" s="24">
        <f t="shared" si="199"/>
        <v>5.7825683523917331</v>
      </c>
      <c r="P95" s="10">
        <f t="shared" si="191"/>
        <v>3.2060419415782513</v>
      </c>
      <c r="Q95" s="10">
        <f t="shared" si="191"/>
        <v>3.2459492263807008</v>
      </c>
      <c r="R95" s="10">
        <f t="shared" si="191"/>
        <v>3.1248011590728582</v>
      </c>
      <c r="S95" s="10">
        <f t="shared" si="191"/>
        <v>3.1913625742004785</v>
      </c>
      <c r="T95" s="10">
        <f t="shared" si="191"/>
        <v>3.740248680559096</v>
      </c>
      <c r="U95" s="10">
        <f t="shared" si="191"/>
        <v>4.8162557787427476</v>
      </c>
      <c r="V95" s="10">
        <f t="shared" si="191"/>
        <v>5.6192886831042497</v>
      </c>
      <c r="W95" s="284"/>
      <c r="X95" s="10">
        <f t="shared" si="192"/>
        <v>3.2060419415782513</v>
      </c>
      <c r="Y95" s="10">
        <f t="shared" si="193"/>
        <v>3.2459492263807008</v>
      </c>
      <c r="Z95" s="10">
        <f t="shared" si="194"/>
        <v>3.1248011590728582</v>
      </c>
      <c r="AA95" s="10">
        <f t="shared" si="195"/>
        <v>3.1913625742004785</v>
      </c>
      <c r="AB95" s="10">
        <f t="shared" ref="AB95:AD95" si="200">AB79/AB66</f>
        <v>3.5532362465311409</v>
      </c>
      <c r="AC95" s="10">
        <f t="shared" si="200"/>
        <v>4.3466708403153298</v>
      </c>
      <c r="AD95" s="10">
        <f t="shared" si="200"/>
        <v>4.8178376346765059</v>
      </c>
    </row>
    <row r="96" spans="1:46">
      <c r="A96" s="185" t="s">
        <v>16</v>
      </c>
      <c r="B96" s="186" t="str">
        <f>'[2]TS BYDem'!D23</f>
        <v>TFHCV4</v>
      </c>
      <c r="C96" s="186" t="str">
        <f t="shared" si="186"/>
        <v>Transport Freight - HCV4</v>
      </c>
      <c r="D96" s="185" t="s">
        <v>150</v>
      </c>
      <c r="F96" s="234">
        <f t="shared" si="187"/>
        <v>0.64156299948433904</v>
      </c>
      <c r="G96" s="328">
        <f>H96</f>
        <v>0.59840698910616308</v>
      </c>
      <c r="H96" s="234">
        <f t="shared" si="189"/>
        <v>0.59840698910616308</v>
      </c>
      <c r="I96" s="24">
        <f t="shared" si="199"/>
        <v>0.60585567461221745</v>
      </c>
      <c r="J96" s="24">
        <f t="shared" si="199"/>
        <v>0.58321610806251878</v>
      </c>
      <c r="K96" s="24">
        <f t="shared" si="199"/>
        <v>0.59565105181722611</v>
      </c>
      <c r="L96" s="24">
        <f t="shared" si="199"/>
        <v>0.69808386761763419</v>
      </c>
      <c r="M96" s="24">
        <f t="shared" si="199"/>
        <v>0.89891094111901149</v>
      </c>
      <c r="N96" s="24">
        <f t="shared" si="199"/>
        <v>1.0487898298182257</v>
      </c>
      <c r="P96" s="10">
        <f t="shared" si="191"/>
        <v>0.67607364911341206</v>
      </c>
      <c r="Q96" s="10">
        <f t="shared" si="191"/>
        <v>0.68448909225303578</v>
      </c>
      <c r="R96" s="10">
        <f t="shared" si="191"/>
        <v>0.65894201038687306</v>
      </c>
      <c r="S96" s="10">
        <f t="shared" si="191"/>
        <v>0.6729781395565777</v>
      </c>
      <c r="T96" s="10">
        <f t="shared" si="191"/>
        <v>0.78872442099506879</v>
      </c>
      <c r="U96" s="10">
        <f t="shared" si="191"/>
        <v>1.0156272683679406</v>
      </c>
      <c r="V96" s="10">
        <f t="shared" si="191"/>
        <v>1.184966720534484</v>
      </c>
      <c r="W96" s="284"/>
      <c r="X96" s="10">
        <f t="shared" si="192"/>
        <v>0.67607364911341206</v>
      </c>
      <c r="Y96" s="10">
        <f t="shared" si="193"/>
        <v>0.68448909225303578</v>
      </c>
      <c r="Z96" s="10">
        <f t="shared" si="194"/>
        <v>0.65894201038687306</v>
      </c>
      <c r="AA96" s="10">
        <f t="shared" si="195"/>
        <v>0.6729781395565777</v>
      </c>
      <c r="AB96" s="10">
        <f t="shared" ref="AB96:AD96" si="201">AB80/AB67</f>
        <v>0.74928819994531526</v>
      </c>
      <c r="AC96" s="10">
        <f t="shared" si="201"/>
        <v>0.91660360970206622</v>
      </c>
      <c r="AD96" s="10">
        <f t="shared" si="201"/>
        <v>1.0159608420182531</v>
      </c>
    </row>
    <row r="97" spans="1:78">
      <c r="A97" s="185" t="s">
        <v>16</v>
      </c>
      <c r="B97" s="186" t="str">
        <f>'[2]TS BYDem'!D24</f>
        <v>TFHCV5</v>
      </c>
      <c r="C97" s="186" t="str">
        <f t="shared" si="186"/>
        <v>Transport Freight - HCV5</v>
      </c>
      <c r="D97" s="185" t="s">
        <v>150</v>
      </c>
      <c r="F97" s="234">
        <f t="shared" si="187"/>
        <v>0.28132785630344898</v>
      </c>
      <c r="G97" s="234">
        <f t="shared" si="188"/>
        <v>0.28965797617838801</v>
      </c>
      <c r="H97" s="234">
        <f t="shared" si="189"/>
        <v>0.29798809605332705</v>
      </c>
      <c r="I97" s="24">
        <f t="shared" si="199"/>
        <v>0.30169731010405959</v>
      </c>
      <c r="J97" s="24">
        <f t="shared" si="199"/>
        <v>0.29042350907159797</v>
      </c>
      <c r="K97" s="24">
        <f t="shared" si="199"/>
        <v>0.2966157248736398</v>
      </c>
      <c r="L97" s="24">
        <f t="shared" si="199"/>
        <v>0.3476240859212571</v>
      </c>
      <c r="M97" s="24">
        <f t="shared" si="199"/>
        <v>0.44762973150709112</v>
      </c>
      <c r="N97" s="24">
        <f t="shared" si="199"/>
        <v>0.5222647633418277</v>
      </c>
      <c r="P97" s="10">
        <f t="shared" si="191"/>
        <v>0.29646090962415178</v>
      </c>
      <c r="Q97" s="10">
        <f t="shared" si="191"/>
        <v>0.30015111398477862</v>
      </c>
      <c r="R97" s="10">
        <f t="shared" si="191"/>
        <v>0.28894861979170178</v>
      </c>
      <c r="S97" s="10">
        <f t="shared" si="191"/>
        <v>0.29510351671263568</v>
      </c>
      <c r="T97" s="10">
        <f t="shared" si="191"/>
        <v>0.34585870873330843</v>
      </c>
      <c r="U97" s="10">
        <f t="shared" si="191"/>
        <v>0.44535648477691725</v>
      </c>
      <c r="V97" s="10">
        <f t="shared" si="191"/>
        <v>0.51961248941544069</v>
      </c>
      <c r="W97" s="284"/>
      <c r="X97" s="10">
        <f t="shared" si="192"/>
        <v>0.29646090962415178</v>
      </c>
      <c r="Y97" s="10">
        <f t="shared" si="193"/>
        <v>0.30015111398477862</v>
      </c>
      <c r="Z97" s="10">
        <f t="shared" si="194"/>
        <v>0.28894861979170178</v>
      </c>
      <c r="AA97" s="10">
        <f t="shared" si="195"/>
        <v>0.29510351671263568</v>
      </c>
      <c r="AB97" s="10">
        <f t="shared" ref="AB97:AD97" si="202">AB81/AB68</f>
        <v>0.32856577329664299</v>
      </c>
      <c r="AC97" s="10">
        <f t="shared" si="202"/>
        <v>0.40193422751116781</v>
      </c>
      <c r="AD97" s="10">
        <f t="shared" si="202"/>
        <v>0.44550275811256346</v>
      </c>
    </row>
    <row r="98" spans="1:78">
      <c r="A98" s="185" t="s">
        <v>16</v>
      </c>
      <c r="B98" s="186" t="str">
        <f>'[2]TS BYDem'!D25</f>
        <v>TFHCV6</v>
      </c>
      <c r="C98" s="186" t="str">
        <f t="shared" si="186"/>
        <v>Transport Freight - HCV6</v>
      </c>
      <c r="D98" s="185" t="s">
        <v>150</v>
      </c>
      <c r="F98" s="234">
        <f t="shared" si="187"/>
        <v>5.15418175848178</v>
      </c>
      <c r="G98" s="234">
        <f t="shared" si="188"/>
        <v>5.9081847615594549</v>
      </c>
      <c r="H98" s="234">
        <f t="shared" si="189"/>
        <v>6.6621877646371299</v>
      </c>
      <c r="I98" s="24">
        <f>I55/H55*H98</f>
        <v>6.7451155083708541</v>
      </c>
      <c r="J98" s="24">
        <f t="shared" si="199"/>
        <v>6.4930645697790714</v>
      </c>
      <c r="K98" s="24">
        <f>K55/J55*J98</f>
        <v>6.6315053494569725</v>
      </c>
      <c r="L98" s="24">
        <f t="shared" si="199"/>
        <v>7.7719109004384945</v>
      </c>
      <c r="M98" s="24">
        <f t="shared" si="199"/>
        <v>10.007759906626143</v>
      </c>
      <c r="N98" s="24">
        <f t="shared" si="199"/>
        <v>11.676392320095777</v>
      </c>
      <c r="P98" s="10">
        <f t="shared" si="191"/>
        <v>5.4314330353392233</v>
      </c>
      <c r="Q98" s="10">
        <f t="shared" si="191"/>
        <v>5.4990409297387632</v>
      </c>
      <c r="R98" s="10">
        <f t="shared" si="191"/>
        <v>5.2938010648418619</v>
      </c>
      <c r="S98" s="10">
        <f t="shared" si="191"/>
        <v>5.4065643647583679</v>
      </c>
      <c r="T98" s="10">
        <f t="shared" si="191"/>
        <v>6.3364455656410135</v>
      </c>
      <c r="U98" s="10">
        <f t="shared" si="191"/>
        <v>8.1593351615448046</v>
      </c>
      <c r="V98" s="10">
        <f t="shared" si="191"/>
        <v>9.5197725870971208</v>
      </c>
      <c r="W98" s="284"/>
      <c r="X98" s="10">
        <f t="shared" si="192"/>
        <v>5.4314330353392233</v>
      </c>
      <c r="Y98" s="10">
        <f t="shared" si="193"/>
        <v>5.4990409297387632</v>
      </c>
      <c r="Z98" s="10">
        <f t="shared" si="194"/>
        <v>5.2938010648418619</v>
      </c>
      <c r="AA98" s="10">
        <f t="shared" si="195"/>
        <v>5.4065643647583679</v>
      </c>
      <c r="AB98" s="10">
        <f t="shared" ref="AB98:AD98" si="203">AB82/AB69</f>
        <v>6.0196232873589635</v>
      </c>
      <c r="AC98" s="10">
        <f t="shared" si="203"/>
        <v>7.3637999832941867</v>
      </c>
      <c r="AD98" s="10">
        <f t="shared" si="203"/>
        <v>8.1620150218623948</v>
      </c>
    </row>
    <row r="99" spans="1:78">
      <c r="A99" s="185" t="s">
        <v>16</v>
      </c>
      <c r="B99" s="186" t="str">
        <f>'[2]TS BYDem'!D26</f>
        <v>TFHCV7</v>
      </c>
      <c r="C99" s="186" t="str">
        <f t="shared" si="186"/>
        <v>Transport Freight - HCV7</v>
      </c>
      <c r="D99" s="185" t="s">
        <v>150</v>
      </c>
      <c r="F99" s="234">
        <f t="shared" si="187"/>
        <v>1.9761616214119699</v>
      </c>
      <c r="G99" s="234">
        <f t="shared" si="188"/>
        <v>2.1011591260379752</v>
      </c>
      <c r="H99" s="234">
        <f t="shared" si="189"/>
        <v>2.2261566306639802</v>
      </c>
      <c r="I99" s="24">
        <f t="shared" si="199"/>
        <v>2.2538667693002314</v>
      </c>
      <c r="J99" s="24">
        <f t="shared" si="199"/>
        <v>2.1696444555447534</v>
      </c>
      <c r="K99" s="24">
        <f t="shared" si="199"/>
        <v>2.2159041633947978</v>
      </c>
      <c r="L99" s="24">
        <f t="shared" si="199"/>
        <v>2.5969683826350671</v>
      </c>
      <c r="M99" s="24">
        <f t="shared" si="199"/>
        <v>3.3440728273203191</v>
      </c>
      <c r="N99" s="24">
        <f t="shared" si="199"/>
        <v>3.9016429893478062</v>
      </c>
      <c r="P99" s="10">
        <f t="shared" si="191"/>
        <v>2.0824623609835862</v>
      </c>
      <c r="Q99" s="10">
        <f t="shared" si="191"/>
        <v>2.1083838617139365</v>
      </c>
      <c r="R99" s="10">
        <f t="shared" si="191"/>
        <v>2.0296929728011435</v>
      </c>
      <c r="S99" s="10">
        <f t="shared" si="191"/>
        <v>2.0729274794679022</v>
      </c>
      <c r="T99" s="10">
        <f t="shared" si="191"/>
        <v>2.4294526521847528</v>
      </c>
      <c r="U99" s="10">
        <f t="shared" si="191"/>
        <v>3.1283656180630359</v>
      </c>
      <c r="V99" s="10">
        <f t="shared" si="191"/>
        <v>3.6499700850154984</v>
      </c>
      <c r="W99" s="284"/>
      <c r="X99" s="10">
        <f t="shared" si="192"/>
        <v>2.0824623609835862</v>
      </c>
      <c r="Y99" s="10">
        <f t="shared" si="193"/>
        <v>2.1083838617139365</v>
      </c>
      <c r="Z99" s="10">
        <f t="shared" si="194"/>
        <v>2.0296929728011435</v>
      </c>
      <c r="AA99" s="10">
        <f t="shared" si="195"/>
        <v>2.0729274794679022</v>
      </c>
      <c r="AB99" s="10">
        <f t="shared" ref="AB99:AD99" si="204">AB83/AB70</f>
        <v>2.3079800195755156</v>
      </c>
      <c r="AC99" s="10">
        <f t="shared" si="204"/>
        <v>2.8233499703018898</v>
      </c>
      <c r="AD99" s="10">
        <f t="shared" si="204"/>
        <v>3.1293931016401624</v>
      </c>
    </row>
    <row r="100" spans="1:78">
      <c r="A100" s="185" t="s">
        <v>16</v>
      </c>
      <c r="B100" s="186" t="str">
        <f>'[2]TS BYDem'!D27</f>
        <v>TFHCV8</v>
      </c>
      <c r="C100" s="186" t="str">
        <f>C21</f>
        <v>Transport Freight - HCV8</v>
      </c>
      <c r="D100" s="185" t="s">
        <v>150</v>
      </c>
      <c r="F100" s="234">
        <f t="shared" si="187"/>
        <v>7.0701624395945503E-2</v>
      </c>
      <c r="G100" s="234">
        <f t="shared" si="188"/>
        <v>9.6457651622891244E-2</v>
      </c>
      <c r="H100" s="234">
        <f>SUMIF($I$223:$I$247,$B100,$AB$223:$AB$247)/1000000000</f>
        <v>0.122213678849837</v>
      </c>
      <c r="I100" s="24">
        <f t="shared" si="199"/>
        <v>0.12373493658054988</v>
      </c>
      <c r="J100" s="24">
        <f t="shared" si="199"/>
        <v>0.11911121933463797</v>
      </c>
      <c r="K100" s="24">
        <f t="shared" si="199"/>
        <v>0.12165082908221728</v>
      </c>
      <c r="L100" s="24">
        <f t="shared" si="199"/>
        <v>0.14257085756085297</v>
      </c>
      <c r="M100" s="24">
        <f t="shared" si="199"/>
        <v>0.18358611291726332</v>
      </c>
      <c r="N100" s="24">
        <f t="shared" si="199"/>
        <v>0.2141961336946219</v>
      </c>
      <c r="P100" s="10">
        <f t="shared" si="191"/>
        <v>7.450477231703187E-2</v>
      </c>
      <c r="Q100" s="10">
        <f t="shared" si="191"/>
        <v>7.5432172276913179E-2</v>
      </c>
      <c r="R100" s="10">
        <f t="shared" si="191"/>
        <v>7.2616828829791591E-2</v>
      </c>
      <c r="S100" s="10">
        <f t="shared" si="191"/>
        <v>7.4163640496497846E-2</v>
      </c>
      <c r="T100" s="10">
        <f t="shared" si="191"/>
        <v>8.6919130015171944E-2</v>
      </c>
      <c r="U100" s="10">
        <f t="shared" si="191"/>
        <v>0.11192431251824883</v>
      </c>
      <c r="V100" s="10">
        <f t="shared" si="191"/>
        <v>0.13058588488466832</v>
      </c>
      <c r="W100" s="284"/>
      <c r="X100" s="10">
        <f t="shared" si="192"/>
        <v>7.450477231703187E-2</v>
      </c>
      <c r="Y100" s="10">
        <f t="shared" si="193"/>
        <v>7.5432172276913179E-2</v>
      </c>
      <c r="Z100" s="10">
        <f t="shared" si="194"/>
        <v>7.2616828829791591E-2</v>
      </c>
      <c r="AA100" s="10">
        <f t="shared" si="195"/>
        <v>7.4163640496497846E-2</v>
      </c>
      <c r="AB100" s="10">
        <f t="shared" ref="AB100:AD100" si="205">AB84/AB71</f>
        <v>8.2573173514413331E-2</v>
      </c>
      <c r="AC100" s="10">
        <f t="shared" si="205"/>
        <v>0.10101169204771956</v>
      </c>
      <c r="AD100" s="10">
        <f t="shared" si="205"/>
        <v>0.11196107305299247</v>
      </c>
    </row>
    <row r="101" spans="1:78">
      <c r="A101" s="185" t="s">
        <v>16</v>
      </c>
      <c r="B101" s="186" t="str">
        <f>'[2]TS BYDem'!D28</f>
        <v>TFHCV9</v>
      </c>
      <c r="C101" s="186" t="str">
        <f>C22</f>
        <v>Transport Freight - HCV9</v>
      </c>
      <c r="D101" s="185" t="s">
        <v>150</v>
      </c>
      <c r="F101" s="234">
        <f t="shared" si="187"/>
        <v>5.2818957554105102E-2</v>
      </c>
      <c r="G101" s="328">
        <f>H101</f>
        <v>2.9412068148240201E-2</v>
      </c>
      <c r="H101" s="234">
        <f t="shared" si="189"/>
        <v>2.9412068148240201E-2</v>
      </c>
      <c r="I101" s="24">
        <f t="shared" si="199"/>
        <v>2.9778175579649249E-2</v>
      </c>
      <c r="J101" s="24">
        <f t="shared" si="199"/>
        <v>2.8665427088524546E-2</v>
      </c>
      <c r="K101" s="24">
        <f t="shared" si="199"/>
        <v>2.9276612151184475E-2</v>
      </c>
      <c r="L101" s="24">
        <f t="shared" si="199"/>
        <v>3.4311247464247713E-2</v>
      </c>
      <c r="M101" s="24">
        <f t="shared" si="199"/>
        <v>4.4182020498929366E-2</v>
      </c>
      <c r="N101" s="24">
        <f t="shared" si="199"/>
        <v>5.1548659205787335E-2</v>
      </c>
      <c r="P101" s="10">
        <f>P85/P72</f>
        <v>5.5660169624295722E-2</v>
      </c>
      <c r="Q101" s="10">
        <f t="shared" ref="Q101:V101" si="206">Q85/Q72</f>
        <v>5.6353000935247317E-2</v>
      </c>
      <c r="R101" s="10">
        <f t="shared" si="206"/>
        <v>5.4249746486651207E-2</v>
      </c>
      <c r="S101" s="10">
        <f t="shared" si="206"/>
        <v>5.5405320781668925E-2</v>
      </c>
      <c r="T101" s="10">
        <f t="shared" si="206"/>
        <v>6.4934545396023266E-2</v>
      </c>
      <c r="U101" s="10">
        <f t="shared" si="206"/>
        <v>8.3615129958920661E-2</v>
      </c>
      <c r="V101" s="10">
        <f t="shared" si="206"/>
        <v>9.7556603116520382E-2</v>
      </c>
      <c r="W101" s="284"/>
      <c r="X101" s="10">
        <f t="shared" si="192"/>
        <v>5.5660169624295722E-2</v>
      </c>
      <c r="Y101" s="10">
        <f t="shared" si="193"/>
        <v>5.6353000935247317E-2</v>
      </c>
      <c r="Z101" s="10">
        <f t="shared" si="194"/>
        <v>5.4249746486651207E-2</v>
      </c>
      <c r="AA101" s="10">
        <f t="shared" si="195"/>
        <v>5.5405320781668925E-2</v>
      </c>
      <c r="AB101" s="10">
        <f t="shared" ref="AB101:AD101" si="207">AB85/AB72</f>
        <v>6.1687818126222094E-2</v>
      </c>
      <c r="AC101" s="10">
        <f t="shared" si="207"/>
        <v>7.5462654787925895E-2</v>
      </c>
      <c r="AD101" s="10">
        <f t="shared" si="207"/>
        <v>8.3642592597026638E-2</v>
      </c>
    </row>
    <row r="102" spans="1:78">
      <c r="A102" s="185" t="s">
        <v>16</v>
      </c>
      <c r="B102" s="186" t="str">
        <f>'[2]TS BYDem'!D29</f>
        <v>TFRCO</v>
      </c>
      <c r="C102" s="186" t="str">
        <f>C23</f>
        <v>Transport Freight - Rail Corridor</v>
      </c>
      <c r="D102" s="185" t="s">
        <v>149</v>
      </c>
      <c r="F102" s="234">
        <f>'[2]TS BYDem'!J29</f>
        <v>22</v>
      </c>
      <c r="G102" s="24">
        <f t="shared" ref="G102:H102" si="208">G59</f>
        <v>23.183413464382845</v>
      </c>
      <c r="H102" s="24">
        <f t="shared" si="208"/>
        <v>23.609739017898917</v>
      </c>
      <c r="I102" s="24">
        <f t="shared" ref="I102:N102" si="209">I59</f>
        <v>23.903621816773025</v>
      </c>
      <c r="J102" s="10">
        <f t="shared" si="209"/>
        <v>23.010393182336216</v>
      </c>
      <c r="K102" s="10">
        <f t="shared" si="209"/>
        <v>23.501005394585647</v>
      </c>
      <c r="L102" s="10">
        <f t="shared" si="209"/>
        <v>27.542422176044891</v>
      </c>
      <c r="M102" s="10">
        <f t="shared" si="209"/>
        <v>35.465917187656025</v>
      </c>
      <c r="N102" s="10">
        <f t="shared" si="209"/>
        <v>41.37928636766302</v>
      </c>
      <c r="P102" s="10"/>
      <c r="W102" s="284"/>
    </row>
    <row r="103" spans="1:78">
      <c r="A103" s="185" t="s">
        <v>16</v>
      </c>
      <c r="B103" s="186" t="str">
        <f>'[2]TS BYDem'!D30</f>
        <v>TFROT</v>
      </c>
      <c r="C103" s="186" t="str">
        <f>C24</f>
        <v>Transport Freight - Rail Other</v>
      </c>
      <c r="D103" s="185" t="s">
        <v>149</v>
      </c>
      <c r="F103" s="234">
        <f>'[2]TS BYDem'!J30</f>
        <v>25.1</v>
      </c>
      <c r="G103" s="24">
        <f t="shared" ref="G103:H103" si="210">G47</f>
        <v>26.450167179818607</v>
      </c>
      <c r="H103" s="24">
        <f t="shared" si="210"/>
        <v>26.936565879511939</v>
      </c>
      <c r="I103" s="24">
        <f t="shared" ref="I103:N103" si="211">I47</f>
        <v>27.271859436409219</v>
      </c>
      <c r="J103" s="10">
        <f t="shared" si="211"/>
        <v>26.252766767119954</v>
      </c>
      <c r="K103" s="10">
        <f t="shared" si="211"/>
        <v>26.812510700186348</v>
      </c>
      <c r="L103" s="10">
        <f t="shared" si="211"/>
        <v>31.42339984630576</v>
      </c>
      <c r="M103" s="10">
        <f t="shared" si="211"/>
        <v>40.463387336825733</v>
      </c>
      <c r="N103" s="10">
        <f t="shared" si="211"/>
        <v>47.210003992197343</v>
      </c>
      <c r="P103" s="10"/>
    </row>
    <row r="104" spans="1:78">
      <c r="A104" s="185" t="s">
        <v>16</v>
      </c>
      <c r="B104" s="186" t="str">
        <f>'[2]TS BYDem'!D31</f>
        <v>TFREX</v>
      </c>
      <c r="C104" s="186" t="str">
        <f>C25</f>
        <v>Transport Freight - Rail Export (bulk mining)</v>
      </c>
      <c r="D104" s="185" t="s">
        <v>149</v>
      </c>
      <c r="F104" s="234">
        <f>'[2]TS BYDem'!J31</f>
        <v>82</v>
      </c>
      <c r="G104" s="24">
        <f>F104</f>
        <v>82</v>
      </c>
      <c r="H104" s="24">
        <f>G104</f>
        <v>82</v>
      </c>
      <c r="I104" s="24">
        <f>F104*(1+(F25+I25)/2*((I8/F8)^(1/(I$4-F$4))-1))^(I$4-F$4)</f>
        <v>86.036801673044508</v>
      </c>
      <c r="J104" s="10">
        <f>G104*(1+(G25+J25)/2*((J8/G8)^(1/(J$4-G$4))-1))^(J$4-G$4)</f>
        <v>79.266714881385326</v>
      </c>
      <c r="K104" s="10">
        <f>I104*(1+(I25+K25)/2*((K8/I8)^(1/(K$4-I$4))-1))^(K$4-I$4)</f>
        <v>84.762847233441306</v>
      </c>
      <c r="L104" s="10">
        <f>J104*(1+(J25+L25)/2*((L8/J8)^(1/(L$4-J$4))-1))^(L$4-J$4)</f>
        <v>90.89036352792877</v>
      </c>
      <c r="M104" s="10">
        <f>L104*(1+(L25+M25)/2*((M8/L8)^(1/(M$4-L$4))-1))^(M$4-L$4)</f>
        <v>102.34879615782788</v>
      </c>
      <c r="N104" s="10">
        <f>M104*(1+(M25+N25)/2*((N8/M8)^(1/(N$4-M$4))-1))^(N$4-M$4)</f>
        <v>101.78137500782347</v>
      </c>
      <c r="P104" s="10"/>
    </row>
    <row r="105" spans="1:78">
      <c r="B105" s="186"/>
      <c r="C105" s="186"/>
      <c r="F105" s="234"/>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612</v>
      </c>
      <c r="J106" s="118" t="s">
        <v>642</v>
      </c>
      <c r="K106" s="118" t="s">
        <v>643</v>
      </c>
      <c r="L106" s="119" t="s">
        <v>25</v>
      </c>
      <c r="M106" s="185">
        <v>2012</v>
      </c>
      <c r="N106" s="185">
        <f t="shared" ref="N106:AY106" si="212">1+M106</f>
        <v>2013</v>
      </c>
      <c r="O106" s="185">
        <f t="shared" si="212"/>
        <v>2014</v>
      </c>
      <c r="P106" s="185">
        <f t="shared" si="212"/>
        <v>2015</v>
      </c>
      <c r="Q106" s="185">
        <f t="shared" si="212"/>
        <v>2016</v>
      </c>
      <c r="R106" s="185">
        <f t="shared" si="212"/>
        <v>2017</v>
      </c>
      <c r="S106" s="185">
        <f t="shared" si="212"/>
        <v>2018</v>
      </c>
      <c r="T106" s="185">
        <f t="shared" si="212"/>
        <v>2019</v>
      </c>
      <c r="U106" s="185">
        <f t="shared" si="212"/>
        <v>2020</v>
      </c>
      <c r="V106" s="185">
        <f t="shared" si="212"/>
        <v>2021</v>
      </c>
      <c r="W106" s="185">
        <f t="shared" si="212"/>
        <v>2022</v>
      </c>
      <c r="X106" s="185">
        <f t="shared" si="212"/>
        <v>2023</v>
      </c>
      <c r="Y106" s="185">
        <f t="shared" si="212"/>
        <v>2024</v>
      </c>
      <c r="Z106" s="185">
        <f t="shared" si="212"/>
        <v>2025</v>
      </c>
      <c r="AA106" s="185">
        <f t="shared" si="212"/>
        <v>2026</v>
      </c>
      <c r="AB106" s="185">
        <f t="shared" si="212"/>
        <v>2027</v>
      </c>
      <c r="AC106" s="185">
        <f t="shared" si="212"/>
        <v>2028</v>
      </c>
      <c r="AD106" s="185">
        <f t="shared" si="212"/>
        <v>2029</v>
      </c>
      <c r="AE106" s="185">
        <f t="shared" si="212"/>
        <v>2030</v>
      </c>
      <c r="AF106" s="185">
        <f t="shared" si="212"/>
        <v>2031</v>
      </c>
      <c r="AG106" s="185">
        <f t="shared" si="212"/>
        <v>2032</v>
      </c>
      <c r="AH106" s="185">
        <f t="shared" si="212"/>
        <v>2033</v>
      </c>
      <c r="AI106" s="185">
        <f t="shared" si="212"/>
        <v>2034</v>
      </c>
      <c r="AJ106" s="185">
        <f t="shared" si="212"/>
        <v>2035</v>
      </c>
      <c r="AK106" s="185">
        <f t="shared" si="212"/>
        <v>2036</v>
      </c>
      <c r="AL106" s="185">
        <f t="shared" si="212"/>
        <v>2037</v>
      </c>
      <c r="AM106" s="185">
        <f t="shared" si="212"/>
        <v>2038</v>
      </c>
      <c r="AN106" s="185">
        <f t="shared" si="212"/>
        <v>2039</v>
      </c>
      <c r="AO106" s="185">
        <f t="shared" si="212"/>
        <v>2040</v>
      </c>
      <c r="AP106" s="185">
        <f t="shared" si="212"/>
        <v>2041</v>
      </c>
      <c r="AQ106" s="185">
        <f t="shared" si="212"/>
        <v>2042</v>
      </c>
      <c r="AR106" s="185">
        <f t="shared" si="212"/>
        <v>2043</v>
      </c>
      <c r="AS106" s="185">
        <f t="shared" si="212"/>
        <v>2044</v>
      </c>
      <c r="AT106" s="185">
        <f t="shared" si="212"/>
        <v>2045</v>
      </c>
      <c r="AU106" s="185">
        <f t="shared" si="212"/>
        <v>2046</v>
      </c>
      <c r="AV106" s="185">
        <f t="shared" si="212"/>
        <v>2047</v>
      </c>
      <c r="AW106" s="185">
        <f t="shared" si="212"/>
        <v>2048</v>
      </c>
      <c r="AX106" s="185">
        <f t="shared" si="212"/>
        <v>2049</v>
      </c>
      <c r="AY106" s="185">
        <f t="shared" si="212"/>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5">
        <v>2050</v>
      </c>
      <c r="M107" s="191">
        <f t="shared" ref="M107:V108" si="213">MATCH(M$106,$D$107:$L$107,$C107)</f>
        <v>1</v>
      </c>
      <c r="N107" s="191">
        <f t="shared" si="213"/>
        <v>1</v>
      </c>
      <c r="O107" s="191">
        <f t="shared" si="213"/>
        <v>1</v>
      </c>
      <c r="P107" s="191">
        <f t="shared" si="213"/>
        <v>2</v>
      </c>
      <c r="Q107" s="191">
        <f t="shared" si="213"/>
        <v>2</v>
      </c>
      <c r="R107" s="191">
        <f t="shared" si="213"/>
        <v>3</v>
      </c>
      <c r="S107" s="191">
        <f t="shared" si="213"/>
        <v>3</v>
      </c>
      <c r="T107" s="191">
        <f t="shared" si="213"/>
        <v>4</v>
      </c>
      <c r="U107" s="191">
        <f t="shared" si="213"/>
        <v>5</v>
      </c>
      <c r="V107" s="191">
        <f t="shared" si="213"/>
        <v>6</v>
      </c>
      <c r="W107" s="191">
        <f t="shared" ref="W107:AF108" si="214">MATCH(W$106,$D$107:$L$107,$C107)</f>
        <v>6</v>
      </c>
      <c r="X107" s="191">
        <f t="shared" si="214"/>
        <v>6</v>
      </c>
      <c r="Y107" s="191">
        <f t="shared" si="214"/>
        <v>6</v>
      </c>
      <c r="Z107" s="191">
        <f t="shared" si="214"/>
        <v>6</v>
      </c>
      <c r="AA107" s="191">
        <f t="shared" si="214"/>
        <v>6</v>
      </c>
      <c r="AB107" s="191">
        <f t="shared" si="214"/>
        <v>6</v>
      </c>
      <c r="AC107" s="191">
        <f t="shared" si="214"/>
        <v>6</v>
      </c>
      <c r="AD107" s="191">
        <f t="shared" si="214"/>
        <v>6</v>
      </c>
      <c r="AE107" s="191">
        <f t="shared" si="214"/>
        <v>7</v>
      </c>
      <c r="AF107" s="191">
        <f t="shared" si="214"/>
        <v>7</v>
      </c>
      <c r="AG107" s="191">
        <f t="shared" ref="AG107:AP108" si="215">MATCH(AG$106,$D$107:$L$107,$C107)</f>
        <v>7</v>
      </c>
      <c r="AH107" s="191">
        <f t="shared" si="215"/>
        <v>7</v>
      </c>
      <c r="AI107" s="191">
        <f t="shared" si="215"/>
        <v>7</v>
      </c>
      <c r="AJ107" s="191">
        <f t="shared" si="215"/>
        <v>7</v>
      </c>
      <c r="AK107" s="191">
        <f t="shared" si="215"/>
        <v>7</v>
      </c>
      <c r="AL107" s="191">
        <f t="shared" si="215"/>
        <v>7</v>
      </c>
      <c r="AM107" s="191">
        <f t="shared" si="215"/>
        <v>7</v>
      </c>
      <c r="AN107" s="191">
        <f t="shared" si="215"/>
        <v>7</v>
      </c>
      <c r="AO107" s="191">
        <f t="shared" si="215"/>
        <v>8</v>
      </c>
      <c r="AP107" s="191">
        <f t="shared" si="215"/>
        <v>8</v>
      </c>
      <c r="AQ107" s="191">
        <f t="shared" ref="AQ107:BA108" si="216">MATCH(AQ$106,$D$107:$L$107,$C107)</f>
        <v>8</v>
      </c>
      <c r="AR107" s="191">
        <f t="shared" si="216"/>
        <v>8</v>
      </c>
      <c r="AS107" s="191">
        <f t="shared" si="216"/>
        <v>8</v>
      </c>
      <c r="AT107" s="191">
        <f t="shared" si="216"/>
        <v>8</v>
      </c>
      <c r="AU107" s="191">
        <f t="shared" si="216"/>
        <v>8</v>
      </c>
      <c r="AV107" s="191">
        <f t="shared" si="216"/>
        <v>8</v>
      </c>
      <c r="AW107" s="191">
        <f t="shared" si="216"/>
        <v>8</v>
      </c>
      <c r="AX107" s="191">
        <f t="shared" si="216"/>
        <v>8</v>
      </c>
      <c r="AY107" s="191">
        <f t="shared" si="216"/>
        <v>9</v>
      </c>
      <c r="AZ107" s="191">
        <f t="shared" si="216"/>
        <v>9</v>
      </c>
      <c r="BA107" s="191">
        <f t="shared" si="216"/>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0" cm="1">
        <f t="array" ref="E108">INDEX($D107:$L107,0,COUNT($D107:$L107)-E109)</f>
        <v>2040</v>
      </c>
      <c r="F108" s="280" cm="1">
        <f t="array" ref="F108">INDEX($D107:$L107,0,COUNT($D107:$L107)-F109)</f>
        <v>2030</v>
      </c>
      <c r="G108" s="280" cm="1">
        <f t="array" ref="G108">INDEX($D107:$L107,0,COUNT($D107:$L107)-G109)</f>
        <v>2021</v>
      </c>
      <c r="H108" s="280" cm="1">
        <f t="array" ref="H108">INDEX($D107:$L107,0,COUNT($D107:$L107)-H109)</f>
        <v>2020</v>
      </c>
      <c r="I108" s="280" cm="1">
        <f t="array" ref="I108">INDEX($D107:$L107,0,COUNT($D107:$L107)-I109)</f>
        <v>2019</v>
      </c>
      <c r="J108" s="280" cm="1">
        <f t="array" ref="J108">INDEX($D107:$L107,0,COUNT($D107:$L107)-J109)</f>
        <v>2017</v>
      </c>
      <c r="K108" s="280" cm="1">
        <f t="array" ref="K108">INDEX($D107:$L107,0,COUNT($D107:$L107)-K109)</f>
        <v>2015</v>
      </c>
      <c r="L108" s="280" cm="1">
        <f t="array" ref="L108">INDEX($D107:$L107,0,COUNT($D107:$L107)-L109)</f>
        <v>2012</v>
      </c>
      <c r="M108" s="40">
        <f t="shared" si="213"/>
        <v>1</v>
      </c>
      <c r="N108" s="40" t="e">
        <f t="shared" si="213"/>
        <v>#N/A</v>
      </c>
      <c r="O108" s="40" t="e">
        <f t="shared" si="213"/>
        <v>#N/A</v>
      </c>
      <c r="P108" s="40">
        <f t="shared" si="213"/>
        <v>2</v>
      </c>
      <c r="Q108" s="40" t="e">
        <f t="shared" si="213"/>
        <v>#N/A</v>
      </c>
      <c r="R108" s="40">
        <f t="shared" si="213"/>
        <v>3</v>
      </c>
      <c r="S108" s="40" t="e">
        <f t="shared" si="213"/>
        <v>#N/A</v>
      </c>
      <c r="T108" s="40">
        <f t="shared" si="213"/>
        <v>4</v>
      </c>
      <c r="U108" s="40">
        <f t="shared" si="213"/>
        <v>5</v>
      </c>
      <c r="V108" s="40">
        <f t="shared" si="213"/>
        <v>6</v>
      </c>
      <c r="W108" s="40" t="e">
        <f t="shared" si="214"/>
        <v>#N/A</v>
      </c>
      <c r="X108" s="40" t="e">
        <f t="shared" si="214"/>
        <v>#N/A</v>
      </c>
      <c r="Y108" s="40" t="e">
        <f t="shared" si="214"/>
        <v>#N/A</v>
      </c>
      <c r="Z108" s="40" t="e">
        <f t="shared" si="214"/>
        <v>#N/A</v>
      </c>
      <c r="AA108" s="40" t="e">
        <f t="shared" si="214"/>
        <v>#N/A</v>
      </c>
      <c r="AB108" s="40" t="e">
        <f t="shared" si="214"/>
        <v>#N/A</v>
      </c>
      <c r="AC108" s="40" t="e">
        <f t="shared" si="214"/>
        <v>#N/A</v>
      </c>
      <c r="AD108" s="40" t="e">
        <f t="shared" si="214"/>
        <v>#N/A</v>
      </c>
      <c r="AE108" s="40">
        <f t="shared" si="214"/>
        <v>7</v>
      </c>
      <c r="AF108" s="40" t="e">
        <f t="shared" si="214"/>
        <v>#N/A</v>
      </c>
      <c r="AG108" s="40" t="e">
        <f t="shared" si="215"/>
        <v>#N/A</v>
      </c>
      <c r="AH108" s="40" t="e">
        <f t="shared" si="215"/>
        <v>#N/A</v>
      </c>
      <c r="AI108" s="40" t="e">
        <f t="shared" si="215"/>
        <v>#N/A</v>
      </c>
      <c r="AJ108" s="40" t="e">
        <f t="shared" si="215"/>
        <v>#N/A</v>
      </c>
      <c r="AK108" s="40" t="e">
        <f t="shared" si="215"/>
        <v>#N/A</v>
      </c>
      <c r="AL108" s="40" t="e">
        <f t="shared" si="215"/>
        <v>#N/A</v>
      </c>
      <c r="AM108" s="40" t="e">
        <f t="shared" si="215"/>
        <v>#N/A</v>
      </c>
      <c r="AN108" s="40" t="e">
        <f t="shared" si="215"/>
        <v>#N/A</v>
      </c>
      <c r="AO108" s="40">
        <f t="shared" si="215"/>
        <v>8</v>
      </c>
      <c r="AP108" s="40" t="e">
        <f t="shared" si="215"/>
        <v>#N/A</v>
      </c>
      <c r="AQ108" s="40" t="e">
        <f t="shared" si="216"/>
        <v>#N/A</v>
      </c>
      <c r="AR108" s="40" t="e">
        <f t="shared" si="216"/>
        <v>#N/A</v>
      </c>
      <c r="AS108" s="40" t="e">
        <f t="shared" si="216"/>
        <v>#N/A</v>
      </c>
      <c r="AT108" s="40" t="e">
        <f t="shared" si="216"/>
        <v>#N/A</v>
      </c>
      <c r="AU108" s="40" t="e">
        <f t="shared" si="216"/>
        <v>#N/A</v>
      </c>
      <c r="AV108" s="40" t="e">
        <f t="shared" si="216"/>
        <v>#N/A</v>
      </c>
      <c r="AW108" s="40" t="e">
        <f t="shared" si="216"/>
        <v>#N/A</v>
      </c>
      <c r="AX108" s="40" t="e">
        <f t="shared" si="216"/>
        <v>#N/A</v>
      </c>
      <c r="AY108" s="40">
        <f t="shared" si="216"/>
        <v>9</v>
      </c>
      <c r="AZ108" s="40" t="e">
        <f t="shared" si="216"/>
        <v>#N/A</v>
      </c>
      <c r="BA108" s="40" t="e">
        <f t="shared" si="216"/>
        <v>#N/A</v>
      </c>
    </row>
    <row r="109" spans="1:78">
      <c r="A109" s="40" t="s">
        <v>16</v>
      </c>
      <c r="B109" s="185" t="s">
        <v>391</v>
      </c>
      <c r="C109" s="185">
        <v>-1</v>
      </c>
      <c r="D109" s="185">
        <v>0</v>
      </c>
      <c r="E109" s="280">
        <v>1</v>
      </c>
      <c r="F109" s="280">
        <v>2</v>
      </c>
      <c r="G109" s="280">
        <v>3</v>
      </c>
      <c r="H109" s="280">
        <v>4</v>
      </c>
      <c r="I109" s="280">
        <v>5</v>
      </c>
      <c r="J109" s="280">
        <v>6</v>
      </c>
      <c r="K109" s="280">
        <v>7</v>
      </c>
      <c r="L109" s="280">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45.207927176491495</v>
      </c>
      <c r="V111" s="186" cm="1">
        <f t="array" ref="V111">IF(V$110=-1,W111,IF(V$110=99,U111,IF(V$110=0,INDEX($F92:$N92,0,V$108),(INDEX($F92:$N92,0,V$110+1)-INDEX($F92:$N92,0,V$110))/(INDEX($F$4:$N$4,0,V$110+1)-INDEX($F$4:$N$4,0,V$110))+U111)))</f>
        <v>47.365670769943996</v>
      </c>
      <c r="W111" s="186" cm="1">
        <f t="array" ref="W111">IF(W$110=-1,X111,IF(W$110=99,V111,IF(W$110=0,INDEX($F92:$N92,0,W$108),(INDEX($F92:$N92,0,W$110+1)-INDEX($F92:$N92,0,W$110))/(INDEX($F$4:$N$4,0,W$110+1)-INDEX($F$4:$N$4,0,W$110))+V111)))</f>
        <v>48.115250449039635</v>
      </c>
      <c r="X111" s="186" cm="1">
        <f t="array" ref="X111">IF(X$110=-1,Y111,IF(X$110=99,W111,IF(X$110=0,INDEX($F92:$N92,0,X$108),(INDEX($F92:$N92,0,X$110+1)-INDEX($F92:$N92,0,X$110))/(INDEX($F$4:$N$4,0,X$110+1)-INDEX($F$4:$N$4,0,X$110))+W111)))</f>
        <v>48.864830128135274</v>
      </c>
      <c r="Y111" s="186" cm="1">
        <f t="array" ref="Y111">IF(Y$110=-1,Z111,IF(Y$110=99,X111,IF(Y$110=0,INDEX($F92:$N92,0,Y$108),(INDEX($F92:$N92,0,Y$110+1)-INDEX($F92:$N92,0,Y$110))/(INDEX($F$4:$N$4,0,Y$110+1)-INDEX($F$4:$N$4,0,Y$110))+X111)))</f>
        <v>49.614409807230913</v>
      </c>
      <c r="Z111" s="186" cm="1">
        <f t="array" ref="Z111">IF(Z$110=-1,AA111,IF(Z$110=99,Y111,IF(Z$110=0,INDEX($F92:$N92,0,Z$108),(INDEX($F92:$N92,0,Z$110+1)-INDEX($F92:$N92,0,Z$110))/(INDEX($F$4:$N$4,0,Z$110+1)-INDEX($F$4:$N$4,0,Z$110))+Y111)))</f>
        <v>50.363989486326552</v>
      </c>
      <c r="AA111" s="186" cm="1">
        <f t="array" ref="AA111">IF(AA$110=-1,AB111,IF(AA$110=99,Z111,IF(AA$110=0,INDEX($F92:$N92,0,AA$108),(INDEX($F92:$N92,0,AA$110+1)-INDEX($F92:$N92,0,AA$110))/(INDEX($F$4:$N$4,0,AA$110+1)-INDEX($F$4:$N$4,0,AA$110))+Z111)))</f>
        <v>51.113569165422192</v>
      </c>
      <c r="AB111" s="186" cm="1">
        <f t="array" ref="AB111">IF(AB$110=-1,AC111,IF(AB$110=99,AA111,IF(AB$110=0,INDEX($F92:$N92,0,AB$108),(INDEX($F92:$N92,0,AB$110+1)-INDEX($F92:$N92,0,AB$110))/(INDEX($F$4:$N$4,0,AB$110+1)-INDEX($F$4:$N$4,0,AB$110))+AA111)))</f>
        <v>51.863148844517831</v>
      </c>
      <c r="AC111" s="186" cm="1">
        <f t="array" ref="AC111">IF(AC$110=-1,AD111,IF(AC$110=99,AB111,IF(AC$110=0,INDEX($F92:$N92,0,AC$108),(INDEX($F92:$N92,0,AC$110+1)-INDEX($F92:$N92,0,AC$110))/(INDEX($F$4:$N$4,0,AC$110+1)-INDEX($F$4:$N$4,0,AC$110))+AB111)))</f>
        <v>52.61272852361347</v>
      </c>
      <c r="AD111" s="186" cm="1">
        <f t="array" ref="AD111">IF(AD$110=-1,AE111,IF(AD$110=99,AC111,IF(AD$110=0,INDEX($F92:$N92,0,AD$108),(INDEX($F92:$N92,0,AD$110+1)-INDEX($F92:$N92,0,AD$110))/(INDEX($F$4:$N$4,0,AD$110+1)-INDEX($F$4:$N$4,0,AD$110))+AC111)))</f>
        <v>53.362308202709109</v>
      </c>
      <c r="AE111" s="186" cm="1">
        <f t="array" ref="AE111">IF(AE$110=-1,AF111,IF(AE$110=99,AD111,IF(AE$110=0,INDEX($F92:$N92,0,AE$108),(INDEX($F92:$N92,0,AE$110+1)-INDEX($F92:$N92,0,AE$110))/(INDEX($F$4:$N$4,0,AE$110+1)-INDEX($F$4:$N$4,0,AE$110))+AD111)))</f>
        <v>54.111887881804748</v>
      </c>
      <c r="AF111" s="186" cm="1">
        <f t="array" ref="AF111">IF(AF$110=-1,AG111,IF(AF$110=99,AE111,IF(AF$110=0,INDEX($F92:$N92,0,AF$108),(INDEX($F92:$N92,0,AF$110+1)-INDEX($F92:$N92,0,AF$110))/(INDEX($F$4:$N$4,0,AF$110+1)-INDEX($F$4:$N$4,0,AF$110))+AE111)))</f>
        <v>55.66859655092555</v>
      </c>
      <c r="AG111" s="186" cm="1">
        <f t="array" ref="AG111">IF(AG$110=-1,AH111,IF(AG$110=99,AF111,IF(AG$110=0,INDEX($F92:$N92,0,AG$108),(INDEX($F92:$N92,0,AG$110+1)-INDEX($F92:$N92,0,AG$110))/(INDEX($F$4:$N$4,0,AG$110+1)-INDEX($F$4:$N$4,0,AG$110))+AF111)))</f>
        <v>57.225305220046351</v>
      </c>
      <c r="AH111" s="186" cm="1">
        <f t="array" ref="AH111">IF(AH$110=-1,AI111,IF(AH$110=99,AG111,IF(AH$110=0,INDEX($F92:$N92,0,AH$108),(INDEX($F92:$N92,0,AH$110+1)-INDEX($F92:$N92,0,AH$110))/(INDEX($F$4:$N$4,0,AH$110+1)-INDEX($F$4:$N$4,0,AH$110))+AG111)))</f>
        <v>58.782013889167153</v>
      </c>
      <c r="AI111" s="186" cm="1">
        <f t="array" ref="AI111">IF(AI$110=-1,AJ111,IF(AI$110=99,AH111,IF(AI$110=0,INDEX($F92:$N92,0,AI$108),(INDEX($F92:$N92,0,AI$110+1)-INDEX($F92:$N92,0,AI$110))/(INDEX($F$4:$N$4,0,AI$110+1)-INDEX($F$4:$N$4,0,AI$110))+AH111)))</f>
        <v>60.338722558287955</v>
      </c>
      <c r="AJ111" s="186" cm="1">
        <f t="array" ref="AJ111">IF(AJ$110=-1,AK111,IF(AJ$110=99,AI111,IF(AJ$110=0,INDEX($F92:$N92,0,AJ$108),(INDEX($F92:$N92,0,AJ$110+1)-INDEX($F92:$N92,0,AJ$110))/(INDEX($F$4:$N$4,0,AJ$110+1)-INDEX($F$4:$N$4,0,AJ$110))+AI111)))</f>
        <v>61.895431227408757</v>
      </c>
      <c r="AK111" s="186" cm="1">
        <f t="array" ref="AK111">IF(AK$110=-1,AL111,IF(AK$110=99,AJ111,IF(AK$110=0,INDEX($F92:$N92,0,AK$108),(INDEX($F92:$N92,0,AK$110+1)-INDEX($F92:$N92,0,AK$110))/(INDEX($F$4:$N$4,0,AK$110+1)-INDEX($F$4:$N$4,0,AK$110))+AJ111)))</f>
        <v>63.452139896529559</v>
      </c>
      <c r="AL111" s="186" cm="1">
        <f t="array" ref="AL111">IF(AL$110=-1,AM111,IF(AL$110=99,AK111,IF(AL$110=0,INDEX($F92:$N92,0,AL$108),(INDEX($F92:$N92,0,AL$110+1)-INDEX($F92:$N92,0,AL$110))/(INDEX($F$4:$N$4,0,AL$110+1)-INDEX($F$4:$N$4,0,AL$110))+AK111)))</f>
        <v>65.008848565650368</v>
      </c>
      <c r="AM111" s="186" cm="1">
        <f t="array" ref="AM111">IF(AM$110=-1,AN111,IF(AM$110=99,AL111,IF(AM$110=0,INDEX($F92:$N92,0,AM$108),(INDEX($F92:$N92,0,AM$110+1)-INDEX($F92:$N92,0,AM$110))/(INDEX($F$4:$N$4,0,AM$110+1)-INDEX($F$4:$N$4,0,AM$110))+AL111)))</f>
        <v>66.565557234771177</v>
      </c>
      <c r="AN111" s="186" cm="1">
        <f t="array" ref="AN111">IF(AN$110=-1,AO111,IF(AN$110=99,AM111,IF(AN$110=0,INDEX($F92:$N92,0,AN$108),(INDEX($F92:$N92,0,AN$110+1)-INDEX($F92:$N92,0,AN$110))/(INDEX($F$4:$N$4,0,AN$110+1)-INDEX($F$4:$N$4,0,AN$110))+AM111)))</f>
        <v>68.122265903891986</v>
      </c>
      <c r="AO111" s="186" cm="1">
        <f t="array" ref="AO111">IF(AO$110=-1,AP111,IF(AO$110=99,AN111,IF(AO$110=0,INDEX($F92:$N92,0,AO$108),(INDEX($F92:$N92,0,AO$110+1)-INDEX($F92:$N92,0,AO$110))/(INDEX($F$4:$N$4,0,AO$110+1)-INDEX($F$4:$N$4,0,AO$110))+AN111)))</f>
        <v>69.678974573012766</v>
      </c>
      <c r="AP111" s="186" cm="1">
        <f t="array" ref="AP111">IF(AP$110=-1,AQ111,IF(AP$110=99,AO111,IF(AP$110=0,INDEX($F92:$N92,0,AP$108),(INDEX($F92:$N92,0,AP$110+1)-INDEX($F92:$N92,0,AP$110))/(INDEX($F$4:$N$4,0,AP$110+1)-INDEX($F$4:$N$4,0,AP$110))+AO111)))</f>
        <v>70.840758994248475</v>
      </c>
      <c r="AQ111" s="186" cm="1">
        <f t="array" ref="AQ111">IF(AQ$110=-1,AR111,IF(AQ$110=99,AP111,IF(AQ$110=0,INDEX($F92:$N92,0,AQ$108),(INDEX($F92:$N92,0,AQ$110+1)-INDEX($F92:$N92,0,AQ$110))/(INDEX($F$4:$N$4,0,AQ$110+1)-INDEX($F$4:$N$4,0,AQ$110))+AP111)))</f>
        <v>72.002543415484183</v>
      </c>
      <c r="AR111" s="186" cm="1">
        <f t="array" ref="AR111">IF(AR$110=-1,AS111,IF(AR$110=99,AQ111,IF(AR$110=0,INDEX($F92:$N92,0,AR$108),(INDEX($F92:$N92,0,AR$110+1)-INDEX($F92:$N92,0,AR$110))/(INDEX($F$4:$N$4,0,AR$110+1)-INDEX($F$4:$N$4,0,AR$110))+AQ111)))</f>
        <v>73.164327836719892</v>
      </c>
      <c r="AS111" s="186" cm="1">
        <f t="array" ref="AS111">IF(AS$110=-1,AT111,IF(AS$110=99,AR111,IF(AS$110=0,INDEX($F92:$N92,0,AS$108),(INDEX($F92:$N92,0,AS$110+1)-INDEX($F92:$N92,0,AS$110))/(INDEX($F$4:$N$4,0,AS$110+1)-INDEX($F$4:$N$4,0,AS$110))+AR111)))</f>
        <v>74.3261122579556</v>
      </c>
      <c r="AT111" s="186" cm="1">
        <f t="array" ref="AT111">IF(AT$110=-1,AU111,IF(AT$110=99,AS111,IF(AT$110=0,INDEX($F92:$N92,0,AT$108),(INDEX($F92:$N92,0,AT$110+1)-INDEX($F92:$N92,0,AT$110))/(INDEX($F$4:$N$4,0,AT$110+1)-INDEX($F$4:$N$4,0,AT$110))+AS111)))</f>
        <v>75.487896679191309</v>
      </c>
      <c r="AU111" s="186" cm="1">
        <f t="array" ref="AU111">IF(AU$110=-1,AV111,IF(AU$110=99,AT111,IF(AU$110=0,INDEX($F92:$N92,0,AU$108),(INDEX($F92:$N92,0,AU$110+1)-INDEX($F92:$N92,0,AU$110))/(INDEX($F$4:$N$4,0,AU$110+1)-INDEX($F$4:$N$4,0,AU$110))+AT111)))</f>
        <v>76.649681100427017</v>
      </c>
      <c r="AV111" s="186" cm="1">
        <f t="array" ref="AV111">IF(AV$110=-1,AW111,IF(AV$110=99,AU111,IF(AV$110=0,INDEX($F92:$N92,0,AV$108),(INDEX($F92:$N92,0,AV$110+1)-INDEX($F92:$N92,0,AV$110))/(INDEX($F$4:$N$4,0,AV$110+1)-INDEX($F$4:$N$4,0,AV$110))+AU111)))</f>
        <v>77.811465521662726</v>
      </c>
      <c r="AW111" s="186" cm="1">
        <f t="array" ref="AW111">IF(AW$110=-1,AX111,IF(AW$110=99,AV111,IF(AW$110=0,INDEX($F92:$N92,0,AW$108),(INDEX($F92:$N92,0,AW$110+1)-INDEX($F92:$N92,0,AW$110))/(INDEX($F$4:$N$4,0,AW$110+1)-INDEX($F$4:$N$4,0,AW$110))+AV111)))</f>
        <v>78.973249942898434</v>
      </c>
      <c r="AX111" s="186" cm="1">
        <f t="array" ref="AX111">IF(AX$110=-1,AY111,IF(AX$110=99,AW111,IF(AX$110=0,INDEX($F92:$N92,0,AX$108),(INDEX($F92:$N92,0,AX$110+1)-INDEX($F92:$N92,0,AX$110))/(INDEX($F$4:$N$4,0,AX$110+1)-INDEX($F$4:$N$4,0,AX$110))+AW111)))</f>
        <v>80.135034364134142</v>
      </c>
      <c r="AY111" s="186" cm="1">
        <f t="array" ref="AY111">IF(AY$110=-1,AZ111,IF(AY$110=99,AX111,IF(AY$110=0,INDEX($F92:$N92,0,AY$108),(INDEX($F92:$N92,0,AY$110+1)-INDEX($F92:$N92,0,AY$110))/(INDEX($F$4:$N$4,0,AY$110+1)-INDEX($F$4:$N$4,0,AY$110))+AX111)))</f>
        <v>81.296818785369823</v>
      </c>
      <c r="AZ111" s="186" cm="1">
        <f t="array" ref="AZ111">IF(AZ$110=-1,BA111,IF(AZ$110=99,AY111,IF(AZ$110=0,INDEX($F92:$N92,0,AZ$108),(INDEX($F92:$N92,0,AZ$110+1)-INDEX($F92:$N92,0,AZ$110))/(INDEX($F$4:$N$4,0,AZ$110+1)-INDEX($F$4:$N$4,0,AZ$110))+AY111)))</f>
        <v>81.296818785369823</v>
      </c>
      <c r="BA111" s="186" cm="1">
        <f t="array" ref="BA111">IF(BA$110=-1,BB111,IF(BA$110=99,AZ111,IF(BA$110=0,INDEX($F92:$N92,0,BA$108),(INDEX($F92:$N92,0,BA$110+1)-INDEX($F92:$N92,0,BA$110))/(INDEX($F$4:$N$4,0,BA$110+1)-INDEX($F$4:$N$4,0,BA$110))+AZ111)))</f>
        <v>81.296818785369823</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3.5587836419516132</v>
      </c>
      <c r="V112" s="186" cm="1">
        <f t="array" ref="V112">IF(V$110=-1,W112,IF(V$110=99,U112,IF(V$110=0,INDEX($F93:$N93,0,V$108),(INDEX($F93:$N93,0,V$110+1)-INDEX($F93:$N93,0,V$110))/(INDEX($F$4:$N$4,0,V$110+1)-INDEX($F$4:$N$4,0,V$110))+U112)))</f>
        <v>3.6346616463672552</v>
      </c>
      <c r="W112" s="186" cm="1">
        <f t="array" ref="W112">IF(W$110=-1,X112,IF(W$110=99,V112,IF(W$110=0,INDEX($F93:$N93,0,W$108),(INDEX($F93:$N93,0,W$110+1)-INDEX($F93:$N93,0,W$110))/(INDEX($F$4:$N$4,0,W$110+1)-INDEX($F$4:$N$4,0,W$110))+V112)))</f>
        <v>3.7041110750000645</v>
      </c>
      <c r="X112" s="186" cm="1">
        <f t="array" ref="X112">IF(X$110=-1,Y112,IF(X$110=99,W112,IF(X$110=0,INDEX($F93:$N93,0,X$108),(INDEX($F93:$N93,0,X$110+1)-INDEX($F93:$N93,0,X$110))/(INDEX($F$4:$N$4,0,X$110+1)-INDEX($F$4:$N$4,0,X$110))+W112)))</f>
        <v>3.7735605036328739</v>
      </c>
      <c r="Y112" s="186" cm="1">
        <f t="array" ref="Y112">IF(Y$110=-1,Z112,IF(Y$110=99,X112,IF(Y$110=0,INDEX($F93:$N93,0,Y$108),(INDEX($F93:$N93,0,Y$110+1)-INDEX($F93:$N93,0,Y$110))/(INDEX($F$4:$N$4,0,Y$110+1)-INDEX($F$4:$N$4,0,Y$110))+X112)))</f>
        <v>3.8430099322656832</v>
      </c>
      <c r="Z112" s="186" cm="1">
        <f t="array" ref="Z112">IF(Z$110=-1,AA112,IF(Z$110=99,Y112,IF(Z$110=0,INDEX($F93:$N93,0,Z$108),(INDEX($F93:$N93,0,Z$110+1)-INDEX($F93:$N93,0,Z$110))/(INDEX($F$4:$N$4,0,Z$110+1)-INDEX($F$4:$N$4,0,Z$110))+Y112)))</f>
        <v>3.9124593608984926</v>
      </c>
      <c r="AA112" s="186" cm="1">
        <f t="array" ref="AA112">IF(AA$110=-1,AB112,IF(AA$110=99,Z112,IF(AA$110=0,INDEX($F93:$N93,0,AA$108),(INDEX($F93:$N93,0,AA$110+1)-INDEX($F93:$N93,0,AA$110))/(INDEX($F$4:$N$4,0,AA$110+1)-INDEX($F$4:$N$4,0,AA$110))+Z112)))</f>
        <v>3.9819087895313019</v>
      </c>
      <c r="AB112" s="186" cm="1">
        <f t="array" ref="AB112">IF(AB$110=-1,AC112,IF(AB$110=99,AA112,IF(AB$110=0,INDEX($F93:$N93,0,AB$108),(INDEX($F93:$N93,0,AB$110+1)-INDEX($F93:$N93,0,AB$110))/(INDEX($F$4:$N$4,0,AB$110+1)-INDEX($F$4:$N$4,0,AB$110))+AA112)))</f>
        <v>4.0513582181641112</v>
      </c>
      <c r="AC112" s="186" cm="1">
        <f t="array" ref="AC112">IF(AC$110=-1,AD112,IF(AC$110=99,AB112,IF(AC$110=0,INDEX($F93:$N93,0,AC$108),(INDEX($F93:$N93,0,AC$110+1)-INDEX($F93:$N93,0,AC$110))/(INDEX($F$4:$N$4,0,AC$110+1)-INDEX($F$4:$N$4,0,AC$110))+AB112)))</f>
        <v>4.120807646796921</v>
      </c>
      <c r="AD112" s="186" cm="1">
        <f t="array" ref="AD112">IF(AD$110=-1,AE112,IF(AD$110=99,AC112,IF(AD$110=0,INDEX($F93:$N93,0,AD$108),(INDEX($F93:$N93,0,AD$110+1)-INDEX($F93:$N93,0,AD$110))/(INDEX($F$4:$N$4,0,AD$110+1)-INDEX($F$4:$N$4,0,AD$110))+AC112)))</f>
        <v>4.1902570754297308</v>
      </c>
      <c r="AE112" s="186" cm="1">
        <f t="array" ref="AE112">IF(AE$110=-1,AF112,IF(AE$110=99,AD112,IF(AE$110=0,INDEX($F93:$N93,0,AE$108),(INDEX($F93:$N93,0,AE$110+1)-INDEX($F93:$N93,0,AE$110))/(INDEX($F$4:$N$4,0,AE$110+1)-INDEX($F$4:$N$4,0,AE$110))+AD112)))</f>
        <v>4.2597065040625406</v>
      </c>
      <c r="AF112" s="186" cm="1">
        <f t="array" ref="AF112">IF(AF$110=-1,AG112,IF(AF$110=99,AE112,IF(AF$110=0,INDEX($F93:$N93,0,AF$108),(INDEX($F93:$N93,0,AF$110+1)-INDEX($F93:$N93,0,AF$110))/(INDEX($F$4:$N$4,0,AF$110+1)-INDEX($F$4:$N$4,0,AF$110))+AE112)))</f>
        <v>4.3822511481760227</v>
      </c>
      <c r="AG112" s="186" cm="1">
        <f t="array" ref="AG112">IF(AG$110=-1,AH112,IF(AG$110=99,AF112,IF(AG$110=0,INDEX($F93:$N93,0,AG$108),(INDEX($F93:$N93,0,AG$110+1)-INDEX($F93:$N93,0,AG$110))/(INDEX($F$4:$N$4,0,AG$110+1)-INDEX($F$4:$N$4,0,AG$110))+AF112)))</f>
        <v>4.5047957922895048</v>
      </c>
      <c r="AH112" s="186" cm="1">
        <f t="array" ref="AH112">IF(AH$110=-1,AI112,IF(AH$110=99,AG112,IF(AH$110=0,INDEX($F93:$N93,0,AH$108),(INDEX($F93:$N93,0,AH$110+1)-INDEX($F93:$N93,0,AH$110))/(INDEX($F$4:$N$4,0,AH$110+1)-INDEX($F$4:$N$4,0,AH$110))+AG112)))</f>
        <v>4.6273404364029869</v>
      </c>
      <c r="AI112" s="186" cm="1">
        <f t="array" ref="AI112">IF(AI$110=-1,AJ112,IF(AI$110=99,AH112,IF(AI$110=0,INDEX($F93:$N93,0,AI$108),(INDEX($F93:$N93,0,AI$110+1)-INDEX($F93:$N93,0,AI$110))/(INDEX($F$4:$N$4,0,AI$110+1)-INDEX($F$4:$N$4,0,AI$110))+AH112)))</f>
        <v>4.749885080516469</v>
      </c>
      <c r="AJ112" s="186" cm="1">
        <f t="array" ref="AJ112">IF(AJ$110=-1,AK112,IF(AJ$110=99,AI112,IF(AJ$110=0,INDEX($F93:$N93,0,AJ$108),(INDEX($F93:$N93,0,AJ$110+1)-INDEX($F93:$N93,0,AJ$110))/(INDEX($F$4:$N$4,0,AJ$110+1)-INDEX($F$4:$N$4,0,AJ$110))+AI112)))</f>
        <v>4.8724297246299511</v>
      </c>
      <c r="AK112" s="186" cm="1">
        <f t="array" ref="AK112">IF(AK$110=-1,AL112,IF(AK$110=99,AJ112,IF(AK$110=0,INDEX($F93:$N93,0,AK$108),(INDEX($F93:$N93,0,AK$110+1)-INDEX($F93:$N93,0,AK$110))/(INDEX($F$4:$N$4,0,AK$110+1)-INDEX($F$4:$N$4,0,AK$110))+AJ112)))</f>
        <v>4.9949743687434331</v>
      </c>
      <c r="AL112" s="186" cm="1">
        <f t="array" ref="AL112">IF(AL$110=-1,AM112,IF(AL$110=99,AK112,IF(AL$110=0,INDEX($F93:$N93,0,AL$108),(INDEX($F93:$N93,0,AL$110+1)-INDEX($F93:$N93,0,AL$110))/(INDEX($F$4:$N$4,0,AL$110+1)-INDEX($F$4:$N$4,0,AL$110))+AK112)))</f>
        <v>5.1175190128569152</v>
      </c>
      <c r="AM112" s="186" cm="1">
        <f t="array" ref="AM112">IF(AM$110=-1,AN112,IF(AM$110=99,AL112,IF(AM$110=0,INDEX($F93:$N93,0,AM$108),(INDEX($F93:$N93,0,AM$110+1)-INDEX($F93:$N93,0,AM$110))/(INDEX($F$4:$N$4,0,AM$110+1)-INDEX($F$4:$N$4,0,AM$110))+AL112)))</f>
        <v>5.2400636569703973</v>
      </c>
      <c r="AN112" s="186" cm="1">
        <f t="array" ref="AN112">IF(AN$110=-1,AO112,IF(AN$110=99,AM112,IF(AN$110=0,INDEX($F93:$N93,0,AN$108),(INDEX($F93:$N93,0,AN$110+1)-INDEX($F93:$N93,0,AN$110))/(INDEX($F$4:$N$4,0,AN$110+1)-INDEX($F$4:$N$4,0,AN$110))+AM112)))</f>
        <v>5.3626083010838794</v>
      </c>
      <c r="AO112" s="186" cm="1">
        <f t="array" ref="AO112">IF(AO$110=-1,AP112,IF(AO$110=99,AN112,IF(AO$110=0,INDEX($F93:$N93,0,AO$108),(INDEX($F93:$N93,0,AO$110+1)-INDEX($F93:$N93,0,AO$110))/(INDEX($F$4:$N$4,0,AO$110+1)-INDEX($F$4:$N$4,0,AO$110))+AN112)))</f>
        <v>5.4851529451973651</v>
      </c>
      <c r="AP112" s="186" cm="1">
        <f t="array" ref="AP112">IF(AP$110=-1,AQ112,IF(AP$110=99,AO112,IF(AP$110=0,INDEX($F93:$N93,0,AP$108),(INDEX($F93:$N93,0,AP$110+1)-INDEX($F93:$N93,0,AP$110))/(INDEX($F$4:$N$4,0,AP$110+1)-INDEX($F$4:$N$4,0,AP$110))+AO112)))</f>
        <v>5.5766090161122435</v>
      </c>
      <c r="AQ112" s="186" cm="1">
        <f t="array" ref="AQ112">IF(AQ$110=-1,AR112,IF(AQ$110=99,AP112,IF(AQ$110=0,INDEX($F93:$N93,0,AQ$108),(INDEX($F93:$N93,0,AQ$110+1)-INDEX($F93:$N93,0,AQ$110))/(INDEX($F$4:$N$4,0,AQ$110+1)-INDEX($F$4:$N$4,0,AQ$110))+AP112)))</f>
        <v>5.6680650870271219</v>
      </c>
      <c r="AR112" s="186" cm="1">
        <f t="array" ref="AR112">IF(AR$110=-1,AS112,IF(AR$110=99,AQ112,IF(AR$110=0,INDEX($F93:$N93,0,AR$108),(INDEX($F93:$N93,0,AR$110+1)-INDEX($F93:$N93,0,AR$110))/(INDEX($F$4:$N$4,0,AR$110+1)-INDEX($F$4:$N$4,0,AR$110))+AQ112)))</f>
        <v>5.7595211579420003</v>
      </c>
      <c r="AS112" s="186" cm="1">
        <f t="array" ref="AS112">IF(AS$110=-1,AT112,IF(AS$110=99,AR112,IF(AS$110=0,INDEX($F93:$N93,0,AS$108),(INDEX($F93:$N93,0,AS$110+1)-INDEX($F93:$N93,0,AS$110))/(INDEX($F$4:$N$4,0,AS$110+1)-INDEX($F$4:$N$4,0,AS$110))+AR112)))</f>
        <v>5.8509772288568787</v>
      </c>
      <c r="AT112" s="186" cm="1">
        <f t="array" ref="AT112">IF(AT$110=-1,AU112,IF(AT$110=99,AS112,IF(AT$110=0,INDEX($F93:$N93,0,AT$108),(INDEX($F93:$N93,0,AT$110+1)-INDEX($F93:$N93,0,AT$110))/(INDEX($F$4:$N$4,0,AT$110+1)-INDEX($F$4:$N$4,0,AT$110))+AS112)))</f>
        <v>5.942433299771757</v>
      </c>
      <c r="AU112" s="186" cm="1">
        <f t="array" ref="AU112">IF(AU$110=-1,AV112,IF(AU$110=99,AT112,IF(AU$110=0,INDEX($F93:$N93,0,AU$108),(INDEX($F93:$N93,0,AU$110+1)-INDEX($F93:$N93,0,AU$110))/(INDEX($F$4:$N$4,0,AU$110+1)-INDEX($F$4:$N$4,0,AU$110))+AT112)))</f>
        <v>6.0338893706866354</v>
      </c>
      <c r="AV112" s="186" cm="1">
        <f t="array" ref="AV112">IF(AV$110=-1,AW112,IF(AV$110=99,AU112,IF(AV$110=0,INDEX($F93:$N93,0,AV$108),(INDEX($F93:$N93,0,AV$110+1)-INDEX($F93:$N93,0,AV$110))/(INDEX($F$4:$N$4,0,AV$110+1)-INDEX($F$4:$N$4,0,AV$110))+AU112)))</f>
        <v>6.1253454416015138</v>
      </c>
      <c r="AW112" s="186" cm="1">
        <f t="array" ref="AW112">IF(AW$110=-1,AX112,IF(AW$110=99,AV112,IF(AW$110=0,INDEX($F93:$N93,0,AW$108),(INDEX($F93:$N93,0,AW$110+1)-INDEX($F93:$N93,0,AW$110))/(INDEX($F$4:$N$4,0,AW$110+1)-INDEX($F$4:$N$4,0,AW$110))+AV112)))</f>
        <v>6.2168015125163922</v>
      </c>
      <c r="AX112" s="186" cm="1">
        <f t="array" ref="AX112">IF(AX$110=-1,AY112,IF(AX$110=99,AW112,IF(AX$110=0,INDEX($F93:$N93,0,AX$108),(INDEX($F93:$N93,0,AX$110+1)-INDEX($F93:$N93,0,AX$110))/(INDEX($F$4:$N$4,0,AX$110+1)-INDEX($F$4:$N$4,0,AX$110))+AW112)))</f>
        <v>6.3082575834312706</v>
      </c>
      <c r="AY112" s="186" cm="1">
        <f t="array" ref="AY112">IF(AY$110=-1,AZ112,IF(AY$110=99,AX112,IF(AY$110=0,INDEX($F93:$N93,0,AY$108),(INDEX($F93:$N93,0,AY$110+1)-INDEX($F93:$N93,0,AY$110))/(INDEX($F$4:$N$4,0,AY$110+1)-INDEX($F$4:$N$4,0,AY$110))+AX112)))</f>
        <v>6.3997136543461455</v>
      </c>
      <c r="AZ112" s="186" cm="1">
        <f t="array" ref="AZ112">IF(AZ$110=-1,BA112,IF(AZ$110=99,AY112,IF(AZ$110=0,INDEX($F93:$N93,0,AZ$108),(INDEX($F93:$N93,0,AZ$110+1)-INDEX($F93:$N93,0,AZ$110))/(INDEX($F$4:$N$4,0,AZ$110+1)-INDEX($F$4:$N$4,0,AZ$110))+AY112)))</f>
        <v>6.3997136543461455</v>
      </c>
      <c r="BA112" s="186" cm="1">
        <f t="array" ref="BA112">IF(BA$110=-1,BB112,IF(BA$110=99,AZ112,IF(BA$110=0,INDEX($F93:$N93,0,BA$108),(INDEX($F93:$N93,0,BA$110+1)-INDEX($F93:$N93,0,BA$110))/(INDEX($F$4:$N$4,0,BA$110+1)-INDEX($F$4:$N$4,0,BA$110))+AZ112)))</f>
        <v>6.3997136543461455</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0.97755703599805133</v>
      </c>
      <c r="V113" s="186" cm="1">
        <f t="array" ref="V113">IF(V$110=-1,W113,IF(V$110=99,U113,IF(V$110=0,INDEX($F94:$N94,0,V$108),(INDEX($F94:$N94,0,V$110+1)-INDEX($F94:$N94,0,V$110))/(INDEX($F$4:$N$4,0,V$110+1)-INDEX($F$4:$N$4,0,V$110))+U113)))</f>
        <v>0.99839985325156799</v>
      </c>
      <c r="W113" s="186" cm="1">
        <f t="array" ref="W113">IF(W$110=-1,X113,IF(W$110=99,V113,IF(W$110=0,INDEX($F94:$N94,0,W$108),(INDEX($F94:$N94,0,W$110+1)-INDEX($F94:$N94,0,W$110))/(INDEX($F$4:$N$4,0,W$110+1)-INDEX($F$4:$N$4,0,W$110))+V113)))</f>
        <v>1.0174768144935322</v>
      </c>
      <c r="X113" s="186" cm="1">
        <f t="array" ref="X113">IF(X$110=-1,Y113,IF(X$110=99,W113,IF(X$110=0,INDEX($F94:$N94,0,X$108),(INDEX($F94:$N94,0,X$110+1)-INDEX($F94:$N94,0,X$110))/(INDEX($F$4:$N$4,0,X$110+1)-INDEX($F$4:$N$4,0,X$110))+W113)))</f>
        <v>1.0365537757354966</v>
      </c>
      <c r="Y113" s="186" cm="1">
        <f t="array" ref="Y113">IF(Y$110=-1,Z113,IF(Y$110=99,X113,IF(Y$110=0,INDEX($F94:$N94,0,Y$108),(INDEX($F94:$N94,0,Y$110+1)-INDEX($F94:$N94,0,Y$110))/(INDEX($F$4:$N$4,0,Y$110+1)-INDEX($F$4:$N$4,0,Y$110))+X113)))</f>
        <v>1.0556307369774609</v>
      </c>
      <c r="Z113" s="186" cm="1">
        <f t="array" ref="Z113">IF(Z$110=-1,AA113,IF(Z$110=99,Y113,IF(Z$110=0,INDEX($F94:$N94,0,Z$108),(INDEX($F94:$N94,0,Z$110+1)-INDEX($F94:$N94,0,Z$110))/(INDEX($F$4:$N$4,0,Z$110+1)-INDEX($F$4:$N$4,0,Z$110))+Y113)))</f>
        <v>1.0747076982194252</v>
      </c>
      <c r="AA113" s="186" cm="1">
        <f t="array" ref="AA113">IF(AA$110=-1,AB113,IF(AA$110=99,Z113,IF(AA$110=0,INDEX($F94:$N94,0,AA$108),(INDEX($F94:$N94,0,AA$110+1)-INDEX($F94:$N94,0,AA$110))/(INDEX($F$4:$N$4,0,AA$110+1)-INDEX($F$4:$N$4,0,AA$110))+Z113)))</f>
        <v>1.0937846594613896</v>
      </c>
      <c r="AB113" s="186" cm="1">
        <f t="array" ref="AB113">IF(AB$110=-1,AC113,IF(AB$110=99,AA113,IF(AB$110=0,INDEX($F94:$N94,0,AB$108),(INDEX($F94:$N94,0,AB$110+1)-INDEX($F94:$N94,0,AB$110))/(INDEX($F$4:$N$4,0,AB$110+1)-INDEX($F$4:$N$4,0,AB$110))+AA113)))</f>
        <v>1.1128616207033539</v>
      </c>
      <c r="AC113" s="186" cm="1">
        <f t="array" ref="AC113">IF(AC$110=-1,AD113,IF(AC$110=99,AB113,IF(AC$110=0,INDEX($F94:$N94,0,AC$108),(INDEX($F94:$N94,0,AC$110+1)-INDEX($F94:$N94,0,AC$110))/(INDEX($F$4:$N$4,0,AC$110+1)-INDEX($F$4:$N$4,0,AC$110))+AB113)))</f>
        <v>1.1319385819453183</v>
      </c>
      <c r="AD113" s="186" cm="1">
        <f t="array" ref="AD113">IF(AD$110=-1,AE113,IF(AD$110=99,AC113,IF(AD$110=0,INDEX($F94:$N94,0,AD$108),(INDEX($F94:$N94,0,AD$110+1)-INDEX($F94:$N94,0,AD$110))/(INDEX($F$4:$N$4,0,AD$110+1)-INDEX($F$4:$N$4,0,AD$110))+AC113)))</f>
        <v>1.1510155431872826</v>
      </c>
      <c r="AE113" s="186" cm="1">
        <f t="array" ref="AE113">IF(AE$110=-1,AF113,IF(AE$110=99,AD113,IF(AE$110=0,INDEX($F94:$N94,0,AE$108),(INDEX($F94:$N94,0,AE$110+1)-INDEX($F94:$N94,0,AE$110))/(INDEX($F$4:$N$4,0,AE$110+1)-INDEX($F$4:$N$4,0,AE$110))+AD113)))</f>
        <v>1.1700925044292463</v>
      </c>
      <c r="AF113" s="186" cm="1">
        <f t="array" ref="AF113">IF(AF$110=-1,AG113,IF(AF$110=99,AE113,IF(AF$110=0,INDEX($F94:$N94,0,AF$108),(INDEX($F94:$N94,0,AF$110+1)-INDEX($F94:$N94,0,AF$110))/(INDEX($F$4:$N$4,0,AF$110+1)-INDEX($F$4:$N$4,0,AF$110))+AE113)))</f>
        <v>1.2037541121945661</v>
      </c>
      <c r="AG113" s="186" cm="1">
        <f t="array" ref="AG113">IF(AG$110=-1,AH113,IF(AG$110=99,AF113,IF(AG$110=0,INDEX($F94:$N94,0,AG$108),(INDEX($F94:$N94,0,AG$110+1)-INDEX($F94:$N94,0,AG$110))/(INDEX($F$4:$N$4,0,AG$110+1)-INDEX($F$4:$N$4,0,AG$110))+AF113)))</f>
        <v>1.2374157199598859</v>
      </c>
      <c r="AH113" s="186" cm="1">
        <f t="array" ref="AH113">IF(AH$110=-1,AI113,IF(AH$110=99,AG113,IF(AH$110=0,INDEX($F94:$N94,0,AH$108),(INDEX($F94:$N94,0,AH$110+1)-INDEX($F94:$N94,0,AH$110))/(INDEX($F$4:$N$4,0,AH$110+1)-INDEX($F$4:$N$4,0,AH$110))+AG113)))</f>
        <v>1.2710773277252057</v>
      </c>
      <c r="AI113" s="186" cm="1">
        <f t="array" ref="AI113">IF(AI$110=-1,AJ113,IF(AI$110=99,AH113,IF(AI$110=0,INDEX($F94:$N94,0,AI$108),(INDEX($F94:$N94,0,AI$110+1)-INDEX($F94:$N94,0,AI$110))/(INDEX($F$4:$N$4,0,AI$110+1)-INDEX($F$4:$N$4,0,AI$110))+AH113)))</f>
        <v>1.3047389354905254</v>
      </c>
      <c r="AJ113" s="186" cm="1">
        <f t="array" ref="AJ113">IF(AJ$110=-1,AK113,IF(AJ$110=99,AI113,IF(AJ$110=0,INDEX($F94:$N94,0,AJ$108),(INDEX($F94:$N94,0,AJ$110+1)-INDEX($F94:$N94,0,AJ$110))/(INDEX($F$4:$N$4,0,AJ$110+1)-INDEX($F$4:$N$4,0,AJ$110))+AI113)))</f>
        <v>1.3384005432558452</v>
      </c>
      <c r="AK113" s="186" cm="1">
        <f t="array" ref="AK113">IF(AK$110=-1,AL113,IF(AK$110=99,AJ113,IF(AK$110=0,INDEX($F94:$N94,0,AK$108),(INDEX($F94:$N94,0,AK$110+1)-INDEX($F94:$N94,0,AK$110))/(INDEX($F$4:$N$4,0,AK$110+1)-INDEX($F$4:$N$4,0,AK$110))+AJ113)))</f>
        <v>1.372062151021165</v>
      </c>
      <c r="AL113" s="186" cm="1">
        <f t="array" ref="AL113">IF(AL$110=-1,AM113,IF(AL$110=99,AK113,IF(AL$110=0,INDEX($F94:$N94,0,AL$108),(INDEX($F94:$N94,0,AL$110+1)-INDEX($F94:$N94,0,AL$110))/(INDEX($F$4:$N$4,0,AL$110+1)-INDEX($F$4:$N$4,0,AL$110))+AK113)))</f>
        <v>1.4057237587864848</v>
      </c>
      <c r="AM113" s="186" cm="1">
        <f t="array" ref="AM113">IF(AM$110=-1,AN113,IF(AM$110=99,AL113,IF(AM$110=0,INDEX($F94:$N94,0,AM$108),(INDEX($F94:$N94,0,AM$110+1)-INDEX($F94:$N94,0,AM$110))/(INDEX($F$4:$N$4,0,AM$110+1)-INDEX($F$4:$N$4,0,AM$110))+AL113)))</f>
        <v>1.4393853665518046</v>
      </c>
      <c r="AN113" s="186" cm="1">
        <f t="array" ref="AN113">IF(AN$110=-1,AO113,IF(AN$110=99,AM113,IF(AN$110=0,INDEX($F94:$N94,0,AN$108),(INDEX($F94:$N94,0,AN$110+1)-INDEX($F94:$N94,0,AN$110))/(INDEX($F$4:$N$4,0,AN$110+1)-INDEX($F$4:$N$4,0,AN$110))+AM113)))</f>
        <v>1.4730469743171244</v>
      </c>
      <c r="AO113" s="186" cm="1">
        <f t="array" ref="AO113">IF(AO$110=-1,AP113,IF(AO$110=99,AN113,IF(AO$110=0,INDEX($F94:$N94,0,AO$108),(INDEX($F94:$N94,0,AO$110+1)-INDEX($F94:$N94,0,AO$110))/(INDEX($F$4:$N$4,0,AO$110+1)-INDEX($F$4:$N$4,0,AO$110))+AN113)))</f>
        <v>1.5067085820824451</v>
      </c>
      <c r="AP113" s="186" cm="1">
        <f t="array" ref="AP113">IF(AP$110=-1,AQ113,IF(AP$110=99,AO113,IF(AP$110=0,INDEX($F94:$N94,0,AP$108),(INDEX($F94:$N94,0,AP$110+1)-INDEX($F94:$N94,0,AP$110))/(INDEX($F$4:$N$4,0,AP$110+1)-INDEX($F$4:$N$4,0,AP$110))+AO113)))</f>
        <v>1.531830515473863</v>
      </c>
      <c r="AQ113" s="186" cm="1">
        <f t="array" ref="AQ113">IF(AQ$110=-1,AR113,IF(AQ$110=99,AP113,IF(AQ$110=0,INDEX($F94:$N94,0,AQ$108),(INDEX($F94:$N94,0,AQ$110+1)-INDEX($F94:$N94,0,AQ$110))/(INDEX($F$4:$N$4,0,AQ$110+1)-INDEX($F$4:$N$4,0,AQ$110))+AP113)))</f>
        <v>1.5569524488652808</v>
      </c>
      <c r="AR113" s="186" cm="1">
        <f t="array" ref="AR113">IF(AR$110=-1,AS113,IF(AR$110=99,AQ113,IF(AR$110=0,INDEX($F94:$N94,0,AR$108),(INDEX($F94:$N94,0,AR$110+1)-INDEX($F94:$N94,0,AR$110))/(INDEX($F$4:$N$4,0,AR$110+1)-INDEX($F$4:$N$4,0,AR$110))+AQ113)))</f>
        <v>1.5820743822566987</v>
      </c>
      <c r="AS113" s="186" cm="1">
        <f t="array" ref="AS113">IF(AS$110=-1,AT113,IF(AS$110=99,AR113,IF(AS$110=0,INDEX($F94:$N94,0,AS$108),(INDEX($F94:$N94,0,AS$110+1)-INDEX($F94:$N94,0,AS$110))/(INDEX($F$4:$N$4,0,AS$110+1)-INDEX($F$4:$N$4,0,AS$110))+AR113)))</f>
        <v>1.6071963156481166</v>
      </c>
      <c r="AT113" s="186" cm="1">
        <f t="array" ref="AT113">IF(AT$110=-1,AU113,IF(AT$110=99,AS113,IF(AT$110=0,INDEX($F94:$N94,0,AT$108),(INDEX($F94:$N94,0,AT$110+1)-INDEX($F94:$N94,0,AT$110))/(INDEX($F$4:$N$4,0,AT$110+1)-INDEX($F$4:$N$4,0,AT$110))+AS113)))</f>
        <v>1.6323182490395345</v>
      </c>
      <c r="AU113" s="186" cm="1">
        <f t="array" ref="AU113">IF(AU$110=-1,AV113,IF(AU$110=99,AT113,IF(AU$110=0,INDEX($F94:$N94,0,AU$108),(INDEX($F94:$N94,0,AU$110+1)-INDEX($F94:$N94,0,AU$110))/(INDEX($F$4:$N$4,0,AU$110+1)-INDEX($F$4:$N$4,0,AU$110))+AT113)))</f>
        <v>1.6574401824309524</v>
      </c>
      <c r="AV113" s="186" cm="1">
        <f t="array" ref="AV113">IF(AV$110=-1,AW113,IF(AV$110=99,AU113,IF(AV$110=0,INDEX($F94:$N94,0,AV$108),(INDEX($F94:$N94,0,AV$110+1)-INDEX($F94:$N94,0,AV$110))/(INDEX($F$4:$N$4,0,AV$110+1)-INDEX($F$4:$N$4,0,AV$110))+AU113)))</f>
        <v>1.6825621158223703</v>
      </c>
      <c r="AW113" s="186" cm="1">
        <f t="array" ref="AW113">IF(AW$110=-1,AX113,IF(AW$110=99,AV113,IF(AW$110=0,INDEX($F94:$N94,0,AW$108),(INDEX($F94:$N94,0,AW$110+1)-INDEX($F94:$N94,0,AW$110))/(INDEX($F$4:$N$4,0,AW$110+1)-INDEX($F$4:$N$4,0,AW$110))+AV113)))</f>
        <v>1.7076840492137881</v>
      </c>
      <c r="AX113" s="186" cm="1">
        <f t="array" ref="AX113">IF(AX$110=-1,AY113,IF(AX$110=99,AW113,IF(AX$110=0,INDEX($F94:$N94,0,AX$108),(INDEX($F94:$N94,0,AX$110+1)-INDEX($F94:$N94,0,AX$110))/(INDEX($F$4:$N$4,0,AX$110+1)-INDEX($F$4:$N$4,0,AX$110))+AW113)))</f>
        <v>1.732805982605206</v>
      </c>
      <c r="AY113" s="186" cm="1">
        <f t="array" ref="AY113">IF(AY$110=-1,AZ113,IF(AY$110=99,AX113,IF(AY$110=0,INDEX($F94:$N94,0,AY$108),(INDEX($F94:$N94,0,AY$110+1)-INDEX($F94:$N94,0,AY$110))/(INDEX($F$4:$N$4,0,AY$110+1)-INDEX($F$4:$N$4,0,AY$110))+AX113)))</f>
        <v>1.7579279159966237</v>
      </c>
      <c r="AZ113" s="186" cm="1">
        <f t="array" ref="AZ113">IF(AZ$110=-1,BA113,IF(AZ$110=99,AY113,IF(AZ$110=0,INDEX($F94:$N94,0,AZ$108),(INDEX($F94:$N94,0,AZ$110+1)-INDEX($F94:$N94,0,AZ$110))/(INDEX($F$4:$N$4,0,AZ$110+1)-INDEX($F$4:$N$4,0,AZ$110))+AY113)))</f>
        <v>1.7579279159966237</v>
      </c>
      <c r="BA113" s="186" cm="1">
        <f t="array" ref="BA113">IF(BA$110=-1,BB113,IF(BA$110=99,AZ113,IF(BA$110=0,INDEX($F94:$N94,0,BA$108),(INDEX($F94:$N94,0,BA$110+1)-INDEX($F94:$N94,0,BA$110))/(INDEX($F$4:$N$4,0,BA$110+1)-INDEX($F$4:$N$4,0,BA$110))+AZ113)))</f>
        <v>1.7579279159966237</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3.2155985052523919</v>
      </c>
      <c r="V114" s="186" cm="1">
        <f t="array" ref="V114">IF(V$110=-1,W114,IF(V$110=99,U114,IF(V$110=0,INDEX($F95:$N95,0,V$108),(INDEX($F95:$N95,0,V$110+1)-INDEX($F95:$N95,0,V$110))/(INDEX($F$4:$N$4,0,V$110+1)-INDEX($F$4:$N$4,0,V$110))+U114)))</f>
        <v>3.2841593457328964</v>
      </c>
      <c r="W114" s="186" cm="1">
        <f t="array" ref="W114">IF(W$110=-1,X114,IF(W$110=99,V114,IF(W$110=0,INDEX($F95:$N95,0,W$108),(INDEX($F95:$N95,0,W$110+1)-INDEX($F95:$N95,0,W$110))/(INDEX($F$4:$N$4,0,W$110+1)-INDEX($F$4:$N$4,0,W$110))+V114)))</f>
        <v>3.3469115390018942</v>
      </c>
      <c r="X114" s="186" cm="1">
        <f t="array" ref="X114">IF(X$110=-1,Y114,IF(X$110=99,W114,IF(X$110=0,INDEX($F95:$N95,0,X$108),(INDEX($F95:$N95,0,X$110+1)-INDEX($F95:$N95,0,X$110))/(INDEX($F$4:$N$4,0,X$110+1)-INDEX($F$4:$N$4,0,X$110))+W114)))</f>
        <v>3.409663732270892</v>
      </c>
      <c r="Y114" s="186" cm="1">
        <f t="array" ref="Y114">IF(Y$110=-1,Z114,IF(Y$110=99,X114,IF(Y$110=0,INDEX($F95:$N95,0,Y$108),(INDEX($F95:$N95,0,Y$110+1)-INDEX($F95:$N95,0,Y$110))/(INDEX($F$4:$N$4,0,Y$110+1)-INDEX($F$4:$N$4,0,Y$110))+X114)))</f>
        <v>3.4724159255398899</v>
      </c>
      <c r="Z114" s="186" cm="1">
        <f t="array" ref="Z114">IF(Z$110=-1,AA114,IF(Z$110=99,Y114,IF(Z$110=0,INDEX($F95:$N95,0,Z$108),(INDEX($F95:$N95,0,Z$110+1)-INDEX($F95:$N95,0,Z$110))/(INDEX($F$4:$N$4,0,Z$110+1)-INDEX($F$4:$N$4,0,Z$110))+Y114)))</f>
        <v>3.5351681188088877</v>
      </c>
      <c r="AA114" s="186" cm="1">
        <f t="array" ref="AA114">IF(AA$110=-1,AB114,IF(AA$110=99,Z114,IF(AA$110=0,INDEX($F95:$N95,0,AA$108),(INDEX($F95:$N95,0,AA$110+1)-INDEX($F95:$N95,0,AA$110))/(INDEX($F$4:$N$4,0,AA$110+1)-INDEX($F$4:$N$4,0,AA$110))+Z114)))</f>
        <v>3.5979203120778855</v>
      </c>
      <c r="AB114" s="186" cm="1">
        <f t="array" ref="AB114">IF(AB$110=-1,AC114,IF(AB$110=99,AA114,IF(AB$110=0,INDEX($F95:$N95,0,AB$108),(INDEX($F95:$N95,0,AB$110+1)-INDEX($F95:$N95,0,AB$110))/(INDEX($F$4:$N$4,0,AB$110+1)-INDEX($F$4:$N$4,0,AB$110))+AA114)))</f>
        <v>3.6606725053468834</v>
      </c>
      <c r="AC114" s="186" cm="1">
        <f t="array" ref="AC114">IF(AC$110=-1,AD114,IF(AC$110=99,AB114,IF(AC$110=0,INDEX($F95:$N95,0,AC$108),(INDEX($F95:$N95,0,AC$110+1)-INDEX($F95:$N95,0,AC$110))/(INDEX($F$4:$N$4,0,AC$110+1)-INDEX($F$4:$N$4,0,AC$110))+AB114)))</f>
        <v>3.7234246986158812</v>
      </c>
      <c r="AD114" s="186" cm="1">
        <f t="array" ref="AD114">IF(AD$110=-1,AE114,IF(AD$110=99,AC114,IF(AD$110=0,INDEX($F95:$N95,0,AD$108),(INDEX($F95:$N95,0,AD$110+1)-INDEX($F95:$N95,0,AD$110))/(INDEX($F$4:$N$4,0,AD$110+1)-INDEX($F$4:$N$4,0,AD$110))+AC114)))</f>
        <v>3.786176891884879</v>
      </c>
      <c r="AE114" s="186" cm="1">
        <f t="array" ref="AE114">IF(AE$110=-1,AF114,IF(AE$110=99,AD114,IF(AE$110=0,INDEX($F95:$N95,0,AE$108),(INDEX($F95:$N95,0,AE$110+1)-INDEX($F95:$N95,0,AE$110))/(INDEX($F$4:$N$4,0,AE$110+1)-INDEX($F$4:$N$4,0,AE$110))+AD114)))</f>
        <v>3.8489290851538751</v>
      </c>
      <c r="AF114" s="186" cm="1">
        <f t="array" ref="AF114">IF(AF$110=-1,AG114,IF(AF$110=99,AE114,IF(AF$110=0,INDEX($F95:$N95,0,AF$108),(INDEX($F95:$N95,0,AF$110+1)-INDEX($F95:$N95,0,AF$110))/(INDEX($F$4:$N$4,0,AF$110+1)-INDEX($F$4:$N$4,0,AF$110))+AE114)))</f>
        <v>3.9596563487595668</v>
      </c>
      <c r="AG114" s="186" cm="1">
        <f t="array" ref="AG114">IF(AG$110=-1,AH114,IF(AG$110=99,AF114,IF(AG$110=0,INDEX($F95:$N95,0,AG$108),(INDEX($F95:$N95,0,AG$110+1)-INDEX($F95:$N95,0,AG$110))/(INDEX($F$4:$N$4,0,AG$110+1)-INDEX($F$4:$N$4,0,AG$110))+AF114)))</f>
        <v>4.0703836123652586</v>
      </c>
      <c r="AH114" s="186" cm="1">
        <f t="array" ref="AH114">IF(AH$110=-1,AI114,IF(AH$110=99,AG114,IF(AH$110=0,INDEX($F95:$N95,0,AH$108),(INDEX($F95:$N95,0,AH$110+1)-INDEX($F95:$N95,0,AH$110))/(INDEX($F$4:$N$4,0,AH$110+1)-INDEX($F$4:$N$4,0,AH$110))+AG114)))</f>
        <v>4.1811108759709503</v>
      </c>
      <c r="AI114" s="186" cm="1">
        <f t="array" ref="AI114">IF(AI$110=-1,AJ114,IF(AI$110=99,AH114,IF(AI$110=0,INDEX($F95:$N95,0,AI$108),(INDEX($F95:$N95,0,AI$110+1)-INDEX($F95:$N95,0,AI$110))/(INDEX($F$4:$N$4,0,AI$110+1)-INDEX($F$4:$N$4,0,AI$110))+AH114)))</f>
        <v>4.2918381395766421</v>
      </c>
      <c r="AJ114" s="186" cm="1">
        <f t="array" ref="AJ114">IF(AJ$110=-1,AK114,IF(AJ$110=99,AI114,IF(AJ$110=0,INDEX($F95:$N95,0,AJ$108),(INDEX($F95:$N95,0,AJ$110+1)-INDEX($F95:$N95,0,AJ$110))/(INDEX($F$4:$N$4,0,AJ$110+1)-INDEX($F$4:$N$4,0,AJ$110))+AI114)))</f>
        <v>4.4025654031823338</v>
      </c>
      <c r="AK114" s="186" cm="1">
        <f t="array" ref="AK114">IF(AK$110=-1,AL114,IF(AK$110=99,AJ114,IF(AK$110=0,INDEX($F95:$N95,0,AK$108),(INDEX($F95:$N95,0,AK$110+1)-INDEX($F95:$N95,0,AK$110))/(INDEX($F$4:$N$4,0,AK$110+1)-INDEX($F$4:$N$4,0,AK$110))+AJ114)))</f>
        <v>4.5132926667880255</v>
      </c>
      <c r="AL114" s="186" cm="1">
        <f t="array" ref="AL114">IF(AL$110=-1,AM114,IF(AL$110=99,AK114,IF(AL$110=0,INDEX($F95:$N95,0,AL$108),(INDEX($F95:$N95,0,AL$110+1)-INDEX($F95:$N95,0,AL$110))/(INDEX($F$4:$N$4,0,AL$110+1)-INDEX($F$4:$N$4,0,AL$110))+AK114)))</f>
        <v>4.6240199303937173</v>
      </c>
      <c r="AM114" s="186" cm="1">
        <f t="array" ref="AM114">IF(AM$110=-1,AN114,IF(AM$110=99,AL114,IF(AM$110=0,INDEX($F95:$N95,0,AM$108),(INDEX($F95:$N95,0,AM$110+1)-INDEX($F95:$N95,0,AM$110))/(INDEX($F$4:$N$4,0,AM$110+1)-INDEX($F$4:$N$4,0,AM$110))+AL114)))</f>
        <v>4.734747193999409</v>
      </c>
      <c r="AN114" s="186" cm="1">
        <f t="array" ref="AN114">IF(AN$110=-1,AO114,IF(AN$110=99,AM114,IF(AN$110=0,INDEX($F95:$N95,0,AN$108),(INDEX($F95:$N95,0,AN$110+1)-INDEX($F95:$N95,0,AN$110))/(INDEX($F$4:$N$4,0,AN$110+1)-INDEX($F$4:$N$4,0,AN$110))+AM114)))</f>
        <v>4.8454744576051008</v>
      </c>
      <c r="AO114" s="186" cm="1">
        <f t="array" ref="AO114">IF(AO$110=-1,AP114,IF(AO$110=99,AN114,IF(AO$110=0,INDEX($F95:$N95,0,AO$108),(INDEX($F95:$N95,0,AO$110+1)-INDEX($F95:$N95,0,AO$110))/(INDEX($F$4:$N$4,0,AO$110+1)-INDEX($F$4:$N$4,0,AO$110))+AN114)))</f>
        <v>4.9562017212107934</v>
      </c>
      <c r="AP114" s="186" cm="1">
        <f t="array" ref="AP114">IF(AP$110=-1,AQ114,IF(AP$110=99,AO114,IF(AP$110=0,INDEX($F95:$N95,0,AP$108),(INDEX($F95:$N95,0,AP$110+1)-INDEX($F95:$N95,0,AP$110))/(INDEX($F$4:$N$4,0,AP$110+1)-INDEX($F$4:$N$4,0,AP$110))+AO114)))</f>
        <v>5.0388383843288871</v>
      </c>
      <c r="AQ114" s="186" cm="1">
        <f t="array" ref="AQ114">IF(AQ$110=-1,AR114,IF(AQ$110=99,AP114,IF(AQ$110=0,INDEX($F95:$N95,0,AQ$108),(INDEX($F95:$N95,0,AQ$110+1)-INDEX($F95:$N95,0,AQ$110))/(INDEX($F$4:$N$4,0,AQ$110+1)-INDEX($F$4:$N$4,0,AQ$110))+AP114)))</f>
        <v>5.1214750474469808</v>
      </c>
      <c r="AR114" s="186" cm="1">
        <f t="array" ref="AR114">IF(AR$110=-1,AS114,IF(AR$110=99,AQ114,IF(AR$110=0,INDEX($F95:$N95,0,AR$108),(INDEX($F95:$N95,0,AR$110+1)-INDEX($F95:$N95,0,AR$110))/(INDEX($F$4:$N$4,0,AR$110+1)-INDEX($F$4:$N$4,0,AR$110))+AQ114)))</f>
        <v>5.2041117105650745</v>
      </c>
      <c r="AS114" s="186" cm="1">
        <f t="array" ref="AS114">IF(AS$110=-1,AT114,IF(AS$110=99,AR114,IF(AS$110=0,INDEX($F95:$N95,0,AS$108),(INDEX($F95:$N95,0,AS$110+1)-INDEX($F95:$N95,0,AS$110))/(INDEX($F$4:$N$4,0,AS$110+1)-INDEX($F$4:$N$4,0,AS$110))+AR114)))</f>
        <v>5.2867483736831682</v>
      </c>
      <c r="AT114" s="186" cm="1">
        <f t="array" ref="AT114">IF(AT$110=-1,AU114,IF(AT$110=99,AS114,IF(AT$110=0,INDEX($F95:$N95,0,AT$108),(INDEX($F95:$N95,0,AT$110+1)-INDEX($F95:$N95,0,AT$110))/(INDEX($F$4:$N$4,0,AT$110+1)-INDEX($F$4:$N$4,0,AT$110))+AS114)))</f>
        <v>5.3693850368012619</v>
      </c>
      <c r="AU114" s="186" cm="1">
        <f t="array" ref="AU114">IF(AU$110=-1,AV114,IF(AU$110=99,AT114,IF(AU$110=0,INDEX($F95:$N95,0,AU$108),(INDEX($F95:$N95,0,AU$110+1)-INDEX($F95:$N95,0,AU$110))/(INDEX($F$4:$N$4,0,AU$110+1)-INDEX($F$4:$N$4,0,AU$110))+AT114)))</f>
        <v>5.4520216999193556</v>
      </c>
      <c r="AV114" s="186" cm="1">
        <f t="array" ref="AV114">IF(AV$110=-1,AW114,IF(AV$110=99,AU114,IF(AV$110=0,INDEX($F95:$N95,0,AV$108),(INDEX($F95:$N95,0,AV$110+1)-INDEX($F95:$N95,0,AV$110))/(INDEX($F$4:$N$4,0,AV$110+1)-INDEX($F$4:$N$4,0,AV$110))+AU114)))</f>
        <v>5.5346583630374493</v>
      </c>
      <c r="AW114" s="186" cm="1">
        <f t="array" ref="AW114">IF(AW$110=-1,AX114,IF(AW$110=99,AV114,IF(AW$110=0,INDEX($F95:$N95,0,AW$108),(INDEX($F95:$N95,0,AW$110+1)-INDEX($F95:$N95,0,AW$110))/(INDEX($F$4:$N$4,0,AW$110+1)-INDEX($F$4:$N$4,0,AW$110))+AV114)))</f>
        <v>5.617295026155543</v>
      </c>
      <c r="AX114" s="186" cm="1">
        <f t="array" ref="AX114">IF(AX$110=-1,AY114,IF(AX$110=99,AW114,IF(AX$110=0,INDEX($F95:$N95,0,AX$108),(INDEX($F95:$N95,0,AX$110+1)-INDEX($F95:$N95,0,AX$110))/(INDEX($F$4:$N$4,0,AX$110+1)-INDEX($F$4:$N$4,0,AX$110))+AW114)))</f>
        <v>5.6999316892736367</v>
      </c>
      <c r="AY114" s="186" cm="1">
        <f t="array" ref="AY114">IF(AY$110=-1,AZ114,IF(AY$110=99,AX114,IF(AY$110=0,INDEX($F95:$N95,0,AY$108),(INDEX($F95:$N95,0,AY$110+1)-INDEX($F95:$N95,0,AY$110))/(INDEX($F$4:$N$4,0,AY$110+1)-INDEX($F$4:$N$4,0,AY$110))+AX114)))</f>
        <v>5.7825683523917331</v>
      </c>
      <c r="AZ114" s="186" cm="1">
        <f t="array" ref="AZ114">IF(AZ$110=-1,BA114,IF(AZ$110=99,AY114,IF(AZ$110=0,INDEX($F95:$N95,0,AZ$108),(INDEX($F95:$N95,0,AZ$110+1)-INDEX($F95:$N95,0,AZ$110))/(INDEX($F$4:$N$4,0,AZ$110+1)-INDEX($F$4:$N$4,0,AZ$110))+AY114)))</f>
        <v>5.7825683523917331</v>
      </c>
      <c r="BA114" s="186" cm="1">
        <f t="array" ref="BA114">IF(BA$110=-1,BB114,IF(BA$110=99,AZ114,IF(BA$110=0,INDEX($F95:$N95,0,BA$108),(INDEX($F95:$N95,0,BA$110+1)-INDEX($F95:$N95,0,BA$110))/(INDEX($F$4:$N$4,0,BA$110+1)-INDEX($F$4:$N$4,0,BA$110))+AZ114)))</f>
        <v>5.7825683523917331</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0.58321610806251878</v>
      </c>
      <c r="V115" s="186" cm="1">
        <f t="array" ref="V115">IF(V$110=-1,W115,IF(V$110=99,U115,IF(V$110=0,INDEX($F96:$N96,0,V$108),(INDEX($F96:$N96,0,V$110+1)-INDEX($F96:$N96,0,V$110))/(INDEX($F$4:$N$4,0,V$110+1)-INDEX($F$4:$N$4,0,V$110))+U115)))</f>
        <v>0.59565105181722611</v>
      </c>
      <c r="W115" s="186" cm="1">
        <f t="array" ref="W115">IF(W$110=-1,X115,IF(W$110=99,V115,IF(W$110=0,INDEX($F96:$N96,0,W$108),(INDEX($F96:$N96,0,W$110+1)-INDEX($F96:$N96,0,W$110))/(INDEX($F$4:$N$4,0,W$110+1)-INDEX($F$4:$N$4,0,W$110))+V115)))</f>
        <v>0.60703247579504926</v>
      </c>
      <c r="X115" s="186" cm="1">
        <f t="array" ref="X115">IF(X$110=-1,Y115,IF(X$110=99,W115,IF(X$110=0,INDEX($F96:$N96,0,X$108),(INDEX($F96:$N96,0,X$110+1)-INDEX($F96:$N96,0,X$110))/(INDEX($F$4:$N$4,0,X$110+1)-INDEX($F$4:$N$4,0,X$110))+W115)))</f>
        <v>0.61841389977287242</v>
      </c>
      <c r="Y115" s="186" cm="1">
        <f t="array" ref="Y115">IF(Y$110=-1,Z115,IF(Y$110=99,X115,IF(Y$110=0,INDEX($F96:$N96,0,Y$108),(INDEX($F96:$N96,0,Y$110+1)-INDEX($F96:$N96,0,Y$110))/(INDEX($F$4:$N$4,0,Y$110+1)-INDEX($F$4:$N$4,0,Y$110))+X115)))</f>
        <v>0.62979532375069558</v>
      </c>
      <c r="Z115" s="186" cm="1">
        <f t="array" ref="Z115">IF(Z$110=-1,AA115,IF(Z$110=99,Y115,IF(Z$110=0,INDEX($F96:$N96,0,Z$108),(INDEX($F96:$N96,0,Z$110+1)-INDEX($F96:$N96,0,Z$110))/(INDEX($F$4:$N$4,0,Z$110+1)-INDEX($F$4:$N$4,0,Z$110))+Y115)))</f>
        <v>0.64117674772851874</v>
      </c>
      <c r="AA115" s="186" cm="1">
        <f t="array" ref="AA115">IF(AA$110=-1,AB115,IF(AA$110=99,Z115,IF(AA$110=0,INDEX($F96:$N96,0,AA$108),(INDEX($F96:$N96,0,AA$110+1)-INDEX($F96:$N96,0,AA$110))/(INDEX($F$4:$N$4,0,AA$110+1)-INDEX($F$4:$N$4,0,AA$110))+Z115)))</f>
        <v>0.65255817170634189</v>
      </c>
      <c r="AB115" s="186" cm="1">
        <f t="array" ref="AB115">IF(AB$110=-1,AC115,IF(AB$110=99,AA115,IF(AB$110=0,INDEX($F96:$N96,0,AB$108),(INDEX($F96:$N96,0,AB$110+1)-INDEX($F96:$N96,0,AB$110))/(INDEX($F$4:$N$4,0,AB$110+1)-INDEX($F$4:$N$4,0,AB$110))+AA115)))</f>
        <v>0.66393959568416505</v>
      </c>
      <c r="AC115" s="186" cm="1">
        <f t="array" ref="AC115">IF(AC$110=-1,AD115,IF(AC$110=99,AB115,IF(AC$110=0,INDEX($F96:$N96,0,AC$108),(INDEX($F96:$N96,0,AC$110+1)-INDEX($F96:$N96,0,AC$110))/(INDEX($F$4:$N$4,0,AC$110+1)-INDEX($F$4:$N$4,0,AC$110))+AB115)))</f>
        <v>0.67532101966198821</v>
      </c>
      <c r="AD115" s="186" cm="1">
        <f t="array" ref="AD115">IF(AD$110=-1,AE115,IF(AD$110=99,AC115,IF(AD$110=0,INDEX($F96:$N96,0,AD$108),(INDEX($F96:$N96,0,AD$110+1)-INDEX($F96:$N96,0,AD$110))/(INDEX($F$4:$N$4,0,AD$110+1)-INDEX($F$4:$N$4,0,AD$110))+AC115)))</f>
        <v>0.68670244363981137</v>
      </c>
      <c r="AE115" s="186" cm="1">
        <f t="array" ref="AE115">IF(AE$110=-1,AF115,IF(AE$110=99,AD115,IF(AE$110=0,INDEX($F96:$N96,0,AE$108),(INDEX($F96:$N96,0,AE$110+1)-INDEX($F96:$N96,0,AE$110))/(INDEX($F$4:$N$4,0,AE$110+1)-INDEX($F$4:$N$4,0,AE$110))+AD115)))</f>
        <v>0.69808386761763419</v>
      </c>
      <c r="AF115" s="186" cm="1">
        <f t="array" ref="AF115">IF(AF$110=-1,AG115,IF(AF$110=99,AE115,IF(AF$110=0,INDEX($F96:$N96,0,AF$108),(INDEX($F96:$N96,0,AF$110+1)-INDEX($F96:$N96,0,AF$110))/(INDEX($F$4:$N$4,0,AF$110+1)-INDEX($F$4:$N$4,0,AF$110))+AE115)))</f>
        <v>0.71816657496777192</v>
      </c>
      <c r="AG115" s="186" cm="1">
        <f t="array" ref="AG115">IF(AG$110=-1,AH115,IF(AG$110=99,AF115,IF(AG$110=0,INDEX($F96:$N96,0,AG$108),(INDEX($F96:$N96,0,AG$110+1)-INDEX($F96:$N96,0,AG$110))/(INDEX($F$4:$N$4,0,AG$110+1)-INDEX($F$4:$N$4,0,AG$110))+AF115)))</f>
        <v>0.73824928231790965</v>
      </c>
      <c r="AH115" s="186" cm="1">
        <f t="array" ref="AH115">IF(AH$110=-1,AI115,IF(AH$110=99,AG115,IF(AH$110=0,INDEX($F96:$N96,0,AH$108),(INDEX($F96:$N96,0,AH$110+1)-INDEX($F96:$N96,0,AH$110))/(INDEX($F$4:$N$4,0,AH$110+1)-INDEX($F$4:$N$4,0,AH$110))+AG115)))</f>
        <v>0.75833198966804738</v>
      </c>
      <c r="AI115" s="186" cm="1">
        <f t="array" ref="AI115">IF(AI$110=-1,AJ115,IF(AI$110=99,AH115,IF(AI$110=0,INDEX($F96:$N96,0,AI$108),(INDEX($F96:$N96,0,AI$110+1)-INDEX($F96:$N96,0,AI$110))/(INDEX($F$4:$N$4,0,AI$110+1)-INDEX($F$4:$N$4,0,AI$110))+AH115)))</f>
        <v>0.77841469701818511</v>
      </c>
      <c r="AJ115" s="186" cm="1">
        <f t="array" ref="AJ115">IF(AJ$110=-1,AK115,IF(AJ$110=99,AI115,IF(AJ$110=0,INDEX($F96:$N96,0,AJ$108),(INDEX($F96:$N96,0,AJ$110+1)-INDEX($F96:$N96,0,AJ$110))/(INDEX($F$4:$N$4,0,AJ$110+1)-INDEX($F$4:$N$4,0,AJ$110))+AI115)))</f>
        <v>0.79849740436832284</v>
      </c>
      <c r="AK115" s="186" cm="1">
        <f t="array" ref="AK115">IF(AK$110=-1,AL115,IF(AK$110=99,AJ115,IF(AK$110=0,INDEX($F96:$N96,0,AK$108),(INDEX($F96:$N96,0,AK$110+1)-INDEX($F96:$N96,0,AK$110))/(INDEX($F$4:$N$4,0,AK$110+1)-INDEX($F$4:$N$4,0,AK$110))+AJ115)))</f>
        <v>0.81858011171846057</v>
      </c>
      <c r="AL115" s="186" cm="1">
        <f t="array" ref="AL115">IF(AL$110=-1,AM115,IF(AL$110=99,AK115,IF(AL$110=0,INDEX($F96:$N96,0,AL$108),(INDEX($F96:$N96,0,AL$110+1)-INDEX($F96:$N96,0,AL$110))/(INDEX($F$4:$N$4,0,AL$110+1)-INDEX($F$4:$N$4,0,AL$110))+AK115)))</f>
        <v>0.8386628190685983</v>
      </c>
      <c r="AM115" s="186" cm="1">
        <f t="array" ref="AM115">IF(AM$110=-1,AN115,IF(AM$110=99,AL115,IF(AM$110=0,INDEX($F96:$N96,0,AM$108),(INDEX($F96:$N96,0,AM$110+1)-INDEX($F96:$N96,0,AM$110))/(INDEX($F$4:$N$4,0,AM$110+1)-INDEX($F$4:$N$4,0,AM$110))+AL115)))</f>
        <v>0.85874552641873603</v>
      </c>
      <c r="AN115" s="186" cm="1">
        <f t="array" ref="AN115">IF(AN$110=-1,AO115,IF(AN$110=99,AM115,IF(AN$110=0,INDEX($F96:$N96,0,AN$108),(INDEX($F96:$N96,0,AN$110+1)-INDEX($F96:$N96,0,AN$110))/(INDEX($F$4:$N$4,0,AN$110+1)-INDEX($F$4:$N$4,0,AN$110))+AM115)))</f>
        <v>0.87882823376887376</v>
      </c>
      <c r="AO115" s="186" cm="1">
        <f t="array" ref="AO115">IF(AO$110=-1,AP115,IF(AO$110=99,AN115,IF(AO$110=0,INDEX($F96:$N96,0,AO$108),(INDEX($F96:$N96,0,AO$110+1)-INDEX($F96:$N96,0,AO$110))/(INDEX($F$4:$N$4,0,AO$110+1)-INDEX($F$4:$N$4,0,AO$110))+AN115)))</f>
        <v>0.89891094111901149</v>
      </c>
      <c r="AP115" s="186" cm="1">
        <f t="array" ref="AP115">IF(AP$110=-1,AQ115,IF(AP$110=99,AO115,IF(AP$110=0,INDEX($F96:$N96,0,AP$108),(INDEX($F96:$N96,0,AP$110+1)-INDEX($F96:$N96,0,AP$110))/(INDEX($F$4:$N$4,0,AP$110+1)-INDEX($F$4:$N$4,0,AP$110))+AO115)))</f>
        <v>0.9138988299889329</v>
      </c>
      <c r="AQ115" s="186" cm="1">
        <f t="array" ref="AQ115">IF(AQ$110=-1,AR115,IF(AQ$110=99,AP115,IF(AQ$110=0,INDEX($F96:$N96,0,AQ$108),(INDEX($F96:$N96,0,AQ$110+1)-INDEX($F96:$N96,0,AQ$110))/(INDEX($F$4:$N$4,0,AQ$110+1)-INDEX($F$4:$N$4,0,AQ$110))+AP115)))</f>
        <v>0.92888671885885432</v>
      </c>
      <c r="AR115" s="186" cm="1">
        <f t="array" ref="AR115">IF(AR$110=-1,AS115,IF(AR$110=99,AQ115,IF(AR$110=0,INDEX($F96:$N96,0,AR$108),(INDEX($F96:$N96,0,AR$110+1)-INDEX($F96:$N96,0,AR$110))/(INDEX($F$4:$N$4,0,AR$110+1)-INDEX($F$4:$N$4,0,AR$110))+AQ115)))</f>
        <v>0.94387460772877574</v>
      </c>
      <c r="AS115" s="186" cm="1">
        <f t="array" ref="AS115">IF(AS$110=-1,AT115,IF(AS$110=99,AR115,IF(AS$110=0,INDEX($F96:$N96,0,AS$108),(INDEX($F96:$N96,0,AS$110+1)-INDEX($F96:$N96,0,AS$110))/(INDEX($F$4:$N$4,0,AS$110+1)-INDEX($F$4:$N$4,0,AS$110))+AR115)))</f>
        <v>0.95886249659869716</v>
      </c>
      <c r="AT115" s="186" cm="1">
        <f t="array" ref="AT115">IF(AT$110=-1,AU115,IF(AT$110=99,AS115,IF(AT$110=0,INDEX($F96:$N96,0,AT$108),(INDEX($F96:$N96,0,AT$110+1)-INDEX($F96:$N96,0,AT$110))/(INDEX($F$4:$N$4,0,AT$110+1)-INDEX($F$4:$N$4,0,AT$110))+AS115)))</f>
        <v>0.97385038546861857</v>
      </c>
      <c r="AU115" s="186" cm="1">
        <f t="array" ref="AU115">IF(AU$110=-1,AV115,IF(AU$110=99,AT115,IF(AU$110=0,INDEX($F96:$N96,0,AU$108),(INDEX($F96:$N96,0,AU$110+1)-INDEX($F96:$N96,0,AU$110))/(INDEX($F$4:$N$4,0,AU$110+1)-INDEX($F$4:$N$4,0,AU$110))+AT115)))</f>
        <v>0.98883827433853999</v>
      </c>
      <c r="AV115" s="186" cm="1">
        <f t="array" ref="AV115">IF(AV$110=-1,AW115,IF(AV$110=99,AU115,IF(AV$110=0,INDEX($F96:$N96,0,AV$108),(INDEX($F96:$N96,0,AV$110+1)-INDEX($F96:$N96,0,AV$110))/(INDEX($F$4:$N$4,0,AV$110+1)-INDEX($F$4:$N$4,0,AV$110))+AU115)))</f>
        <v>1.0038261632084615</v>
      </c>
      <c r="AW115" s="186" cm="1">
        <f t="array" ref="AW115">IF(AW$110=-1,AX115,IF(AW$110=99,AV115,IF(AW$110=0,INDEX($F96:$N96,0,AW$108),(INDEX($F96:$N96,0,AW$110+1)-INDEX($F96:$N96,0,AW$110))/(INDEX($F$4:$N$4,0,AW$110+1)-INDEX($F$4:$N$4,0,AW$110))+AV115)))</f>
        <v>1.0188140520783828</v>
      </c>
      <c r="AX115" s="186" cm="1">
        <f t="array" ref="AX115">IF(AX$110=-1,AY115,IF(AX$110=99,AW115,IF(AX$110=0,INDEX($F96:$N96,0,AX$108),(INDEX($F96:$N96,0,AX$110+1)-INDEX($F96:$N96,0,AX$110))/(INDEX($F$4:$N$4,0,AX$110+1)-INDEX($F$4:$N$4,0,AX$110))+AW115)))</f>
        <v>1.0338019409483041</v>
      </c>
      <c r="AY115" s="186" cm="1">
        <f t="array" ref="AY115">IF(AY$110=-1,AZ115,IF(AY$110=99,AX115,IF(AY$110=0,INDEX($F96:$N96,0,AY$108),(INDEX($F96:$N96,0,AY$110+1)-INDEX($F96:$N96,0,AY$110))/(INDEX($F$4:$N$4,0,AY$110+1)-INDEX($F$4:$N$4,0,AY$110))+AX115)))</f>
        <v>1.0487898298182257</v>
      </c>
      <c r="AZ115" s="186" cm="1">
        <f t="array" ref="AZ115">IF(AZ$110=-1,BA115,IF(AZ$110=99,AY115,IF(AZ$110=0,INDEX($F96:$N96,0,AZ$108),(INDEX($F96:$N96,0,AZ$110+1)-INDEX($F96:$N96,0,AZ$110))/(INDEX($F$4:$N$4,0,AZ$110+1)-INDEX($F$4:$N$4,0,AZ$110))+AY115)))</f>
        <v>1.0487898298182257</v>
      </c>
      <c r="BA115" s="186" cm="1">
        <f t="array" ref="BA115">IF(BA$110=-1,BB115,IF(BA$110=99,AZ115,IF(BA$110=0,INDEX($F96:$N96,0,BA$108),(INDEX($F96:$N96,0,BA$110+1)-INDEX($F96:$N96,0,BA$110))/(INDEX($F$4:$N$4,0,BA$110+1)-INDEX($F$4:$N$4,0,BA$110))+AZ115)))</f>
        <v>1.0487898298182257</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0.29042350907159797</v>
      </c>
      <c r="V116" s="186" cm="1">
        <f t="array" ref="V116">IF(V$110=-1,W116,IF(V$110=99,U116,IF(V$110=0,INDEX($F97:$N97,0,V$108),(INDEX($F97:$N97,0,V$110+1)-INDEX($F97:$N97,0,V$110))/(INDEX($F$4:$N$4,0,V$110+1)-INDEX($F$4:$N$4,0,V$110))+U116)))</f>
        <v>0.2966157248736398</v>
      </c>
      <c r="W116" s="186" cm="1">
        <f t="array" ref="W116">IF(W$110=-1,X116,IF(W$110=99,V116,IF(W$110=0,INDEX($F97:$N97,0,W$108),(INDEX($F97:$N97,0,W$110+1)-INDEX($F97:$N97,0,W$110))/(INDEX($F$4:$N$4,0,W$110+1)-INDEX($F$4:$N$4,0,W$110))+V116)))</f>
        <v>0.30228332054559726</v>
      </c>
      <c r="X116" s="186" cm="1">
        <f t="array" ref="X116">IF(X$110=-1,Y116,IF(X$110=99,W116,IF(X$110=0,INDEX($F97:$N97,0,X$108),(INDEX($F97:$N97,0,X$110+1)-INDEX($F97:$N97,0,X$110))/(INDEX($F$4:$N$4,0,X$110+1)-INDEX($F$4:$N$4,0,X$110))+W116)))</f>
        <v>0.30795091621755472</v>
      </c>
      <c r="Y116" s="186" cm="1">
        <f t="array" ref="Y116">IF(Y$110=-1,Z116,IF(Y$110=99,X116,IF(Y$110=0,INDEX($F97:$N97,0,Y$108),(INDEX($F97:$N97,0,Y$110+1)-INDEX($F97:$N97,0,Y$110))/(INDEX($F$4:$N$4,0,Y$110+1)-INDEX($F$4:$N$4,0,Y$110))+X116)))</f>
        <v>0.31361851188951217</v>
      </c>
      <c r="Z116" s="186" cm="1">
        <f t="array" ref="Z116">IF(Z$110=-1,AA116,IF(Z$110=99,Y116,IF(Z$110=0,INDEX($F97:$N97,0,Z$108),(INDEX($F97:$N97,0,Z$110+1)-INDEX($F97:$N97,0,Z$110))/(INDEX($F$4:$N$4,0,Z$110+1)-INDEX($F$4:$N$4,0,Z$110))+Y116)))</f>
        <v>0.31928610756146963</v>
      </c>
      <c r="AA116" s="186" cm="1">
        <f t="array" ref="AA116">IF(AA$110=-1,AB116,IF(AA$110=99,Z116,IF(AA$110=0,INDEX($F97:$N97,0,AA$108),(INDEX($F97:$N97,0,AA$110+1)-INDEX($F97:$N97,0,AA$110))/(INDEX($F$4:$N$4,0,AA$110+1)-INDEX($F$4:$N$4,0,AA$110))+Z116)))</f>
        <v>0.32495370323342709</v>
      </c>
      <c r="AB116" s="186" cm="1">
        <f t="array" ref="AB116">IF(AB$110=-1,AC116,IF(AB$110=99,AA116,IF(AB$110=0,INDEX($F97:$N97,0,AB$108),(INDEX($F97:$N97,0,AB$110+1)-INDEX($F97:$N97,0,AB$110))/(INDEX($F$4:$N$4,0,AB$110+1)-INDEX($F$4:$N$4,0,AB$110))+AA116)))</f>
        <v>0.33062129890538455</v>
      </c>
      <c r="AC116" s="186" cm="1">
        <f t="array" ref="AC116">IF(AC$110=-1,AD116,IF(AC$110=99,AB116,IF(AC$110=0,INDEX($F97:$N97,0,AC$108),(INDEX($F97:$N97,0,AC$110+1)-INDEX($F97:$N97,0,AC$110))/(INDEX($F$4:$N$4,0,AC$110+1)-INDEX($F$4:$N$4,0,AC$110))+AB116)))</f>
        <v>0.33628889457734201</v>
      </c>
      <c r="AD116" s="186" cm="1">
        <f t="array" ref="AD116">IF(AD$110=-1,AE116,IF(AD$110=99,AC116,IF(AD$110=0,INDEX($F97:$N97,0,AD$108),(INDEX($F97:$N97,0,AD$110+1)-INDEX($F97:$N97,0,AD$110))/(INDEX($F$4:$N$4,0,AD$110+1)-INDEX($F$4:$N$4,0,AD$110))+AC116)))</f>
        <v>0.34195649024929947</v>
      </c>
      <c r="AE116" s="186" cm="1">
        <f t="array" ref="AE116">IF(AE$110=-1,AF116,IF(AE$110=99,AD116,IF(AE$110=0,INDEX($F97:$N97,0,AE$108),(INDEX($F97:$N97,0,AE$110+1)-INDEX($F97:$N97,0,AE$110))/(INDEX($F$4:$N$4,0,AE$110+1)-INDEX($F$4:$N$4,0,AE$110))+AD116)))</f>
        <v>0.3476240859212571</v>
      </c>
      <c r="AF116" s="186" cm="1">
        <f t="array" ref="AF116">IF(AF$110=-1,AG116,IF(AF$110=99,AE116,IF(AF$110=0,INDEX($F97:$N97,0,AF$108),(INDEX($F97:$N97,0,AF$110+1)-INDEX($F97:$N97,0,AF$110))/(INDEX($F$4:$N$4,0,AF$110+1)-INDEX($F$4:$N$4,0,AF$110))+AE116)))</f>
        <v>0.35762465047984049</v>
      </c>
      <c r="AG116" s="186" cm="1">
        <f t="array" ref="AG116">IF(AG$110=-1,AH116,IF(AG$110=99,AF116,IF(AG$110=0,INDEX($F97:$N97,0,AG$108),(INDEX($F97:$N97,0,AG$110+1)-INDEX($F97:$N97,0,AG$110))/(INDEX($F$4:$N$4,0,AG$110+1)-INDEX($F$4:$N$4,0,AG$110))+AF116)))</f>
        <v>0.36762521503842388</v>
      </c>
      <c r="AH116" s="186" cm="1">
        <f t="array" ref="AH116">IF(AH$110=-1,AI116,IF(AH$110=99,AG116,IF(AH$110=0,INDEX($F97:$N97,0,AH$108),(INDEX($F97:$N97,0,AH$110+1)-INDEX($F97:$N97,0,AH$110))/(INDEX($F$4:$N$4,0,AH$110+1)-INDEX($F$4:$N$4,0,AH$110))+AG116)))</f>
        <v>0.37762577959700727</v>
      </c>
      <c r="AI116" s="186" cm="1">
        <f t="array" ref="AI116">IF(AI$110=-1,AJ116,IF(AI$110=99,AH116,IF(AI$110=0,INDEX($F97:$N97,0,AI$108),(INDEX($F97:$N97,0,AI$110+1)-INDEX($F97:$N97,0,AI$110))/(INDEX($F$4:$N$4,0,AI$110+1)-INDEX($F$4:$N$4,0,AI$110))+AH116)))</f>
        <v>0.38762634415559066</v>
      </c>
      <c r="AJ116" s="186" cm="1">
        <f t="array" ref="AJ116">IF(AJ$110=-1,AK116,IF(AJ$110=99,AI116,IF(AJ$110=0,INDEX($F97:$N97,0,AJ$108),(INDEX($F97:$N97,0,AJ$110+1)-INDEX($F97:$N97,0,AJ$110))/(INDEX($F$4:$N$4,0,AJ$110+1)-INDEX($F$4:$N$4,0,AJ$110))+AI116)))</f>
        <v>0.39762690871417405</v>
      </c>
      <c r="AK116" s="186" cm="1">
        <f t="array" ref="AK116">IF(AK$110=-1,AL116,IF(AK$110=99,AJ116,IF(AK$110=0,INDEX($F97:$N97,0,AK$108),(INDEX($F97:$N97,0,AK$110+1)-INDEX($F97:$N97,0,AK$110))/(INDEX($F$4:$N$4,0,AK$110+1)-INDEX($F$4:$N$4,0,AK$110))+AJ116)))</f>
        <v>0.40762747327275745</v>
      </c>
      <c r="AL116" s="186" cm="1">
        <f t="array" ref="AL116">IF(AL$110=-1,AM116,IF(AL$110=99,AK116,IF(AL$110=0,INDEX($F97:$N97,0,AL$108),(INDEX($F97:$N97,0,AL$110+1)-INDEX($F97:$N97,0,AL$110))/(INDEX($F$4:$N$4,0,AL$110+1)-INDEX($F$4:$N$4,0,AL$110))+AK116)))</f>
        <v>0.41762803783134084</v>
      </c>
      <c r="AM116" s="186" cm="1">
        <f t="array" ref="AM116">IF(AM$110=-1,AN116,IF(AM$110=99,AL116,IF(AM$110=0,INDEX($F97:$N97,0,AM$108),(INDEX($F97:$N97,0,AM$110+1)-INDEX($F97:$N97,0,AM$110))/(INDEX($F$4:$N$4,0,AM$110+1)-INDEX($F$4:$N$4,0,AM$110))+AL116)))</f>
        <v>0.42762860238992423</v>
      </c>
      <c r="AN116" s="186" cm="1">
        <f t="array" ref="AN116">IF(AN$110=-1,AO116,IF(AN$110=99,AM116,IF(AN$110=0,INDEX($F97:$N97,0,AN$108),(INDEX($F97:$N97,0,AN$110+1)-INDEX($F97:$N97,0,AN$110))/(INDEX($F$4:$N$4,0,AN$110+1)-INDEX($F$4:$N$4,0,AN$110))+AM116)))</f>
        <v>0.43762916694850762</v>
      </c>
      <c r="AO116" s="186" cm="1">
        <f t="array" ref="AO116">IF(AO$110=-1,AP116,IF(AO$110=99,AN116,IF(AO$110=0,INDEX($F97:$N97,0,AO$108),(INDEX($F97:$N97,0,AO$110+1)-INDEX($F97:$N97,0,AO$110))/(INDEX($F$4:$N$4,0,AO$110+1)-INDEX($F$4:$N$4,0,AO$110))+AN116)))</f>
        <v>0.44762973150709112</v>
      </c>
      <c r="AP116" s="186" cm="1">
        <f t="array" ref="AP116">IF(AP$110=-1,AQ116,IF(AP$110=99,AO116,IF(AP$110=0,INDEX($F97:$N97,0,AP$108),(INDEX($F97:$N97,0,AP$110+1)-INDEX($F97:$N97,0,AP$110))/(INDEX($F$4:$N$4,0,AP$110+1)-INDEX($F$4:$N$4,0,AP$110))+AO116)))</f>
        <v>0.45509323469056479</v>
      </c>
      <c r="AQ116" s="186" cm="1">
        <f t="array" ref="AQ116">IF(AQ$110=-1,AR116,IF(AQ$110=99,AP116,IF(AQ$110=0,INDEX($F97:$N97,0,AQ$108),(INDEX($F97:$N97,0,AQ$110+1)-INDEX($F97:$N97,0,AQ$110))/(INDEX($F$4:$N$4,0,AQ$110+1)-INDEX($F$4:$N$4,0,AQ$110))+AP116)))</f>
        <v>0.46255673787403845</v>
      </c>
      <c r="AR116" s="186" cm="1">
        <f t="array" ref="AR116">IF(AR$110=-1,AS116,IF(AR$110=99,AQ116,IF(AR$110=0,INDEX($F97:$N97,0,AR$108),(INDEX($F97:$N97,0,AR$110+1)-INDEX($F97:$N97,0,AR$110))/(INDEX($F$4:$N$4,0,AR$110+1)-INDEX($F$4:$N$4,0,AR$110))+AQ116)))</f>
        <v>0.47002024105751211</v>
      </c>
      <c r="AS116" s="186" cm="1">
        <f t="array" ref="AS116">IF(AS$110=-1,AT116,IF(AS$110=99,AR116,IF(AS$110=0,INDEX($F97:$N97,0,AS$108),(INDEX($F97:$N97,0,AS$110+1)-INDEX($F97:$N97,0,AS$110))/(INDEX($F$4:$N$4,0,AS$110+1)-INDEX($F$4:$N$4,0,AS$110))+AR116)))</f>
        <v>0.47748374424098577</v>
      </c>
      <c r="AT116" s="186" cm="1">
        <f t="array" ref="AT116">IF(AT$110=-1,AU116,IF(AT$110=99,AS116,IF(AT$110=0,INDEX($F97:$N97,0,AT$108),(INDEX($F97:$N97,0,AT$110+1)-INDEX($F97:$N97,0,AT$110))/(INDEX($F$4:$N$4,0,AT$110+1)-INDEX($F$4:$N$4,0,AT$110))+AS116)))</f>
        <v>0.48494724742445944</v>
      </c>
      <c r="AU116" s="186" cm="1">
        <f t="array" ref="AU116">IF(AU$110=-1,AV116,IF(AU$110=99,AT116,IF(AU$110=0,INDEX($F97:$N97,0,AU$108),(INDEX($F97:$N97,0,AU$110+1)-INDEX($F97:$N97,0,AU$110))/(INDEX($F$4:$N$4,0,AU$110+1)-INDEX($F$4:$N$4,0,AU$110))+AT116)))</f>
        <v>0.4924107506079331</v>
      </c>
      <c r="AV116" s="186" cm="1">
        <f t="array" ref="AV116">IF(AV$110=-1,AW116,IF(AV$110=99,AU116,IF(AV$110=0,INDEX($F97:$N97,0,AV$108),(INDEX($F97:$N97,0,AV$110+1)-INDEX($F97:$N97,0,AV$110))/(INDEX($F$4:$N$4,0,AV$110+1)-INDEX($F$4:$N$4,0,AV$110))+AU116)))</f>
        <v>0.49987425379140676</v>
      </c>
      <c r="AW116" s="186" cm="1">
        <f t="array" ref="AW116">IF(AW$110=-1,AX116,IF(AW$110=99,AV116,IF(AW$110=0,INDEX($F97:$N97,0,AW$108),(INDEX($F97:$N97,0,AW$110+1)-INDEX($F97:$N97,0,AW$110))/(INDEX($F$4:$N$4,0,AW$110+1)-INDEX($F$4:$N$4,0,AW$110))+AV116)))</f>
        <v>0.50733775697488037</v>
      </c>
      <c r="AX116" s="186" cm="1">
        <f t="array" ref="AX116">IF(AX$110=-1,AY116,IF(AX$110=99,AW116,IF(AX$110=0,INDEX($F97:$N97,0,AX$108),(INDEX($F97:$N97,0,AX$110+1)-INDEX($F97:$N97,0,AX$110))/(INDEX($F$4:$N$4,0,AX$110+1)-INDEX($F$4:$N$4,0,AX$110))+AW116)))</f>
        <v>0.51480126015835403</v>
      </c>
      <c r="AY116" s="186" cm="1">
        <f t="array" ref="AY116">IF(AY$110=-1,AZ116,IF(AY$110=99,AX116,IF(AY$110=0,INDEX($F97:$N97,0,AY$108),(INDEX($F97:$N97,0,AY$110+1)-INDEX($F97:$N97,0,AY$110))/(INDEX($F$4:$N$4,0,AY$110+1)-INDEX($F$4:$N$4,0,AY$110))+AX116)))</f>
        <v>0.5222647633418277</v>
      </c>
      <c r="AZ116" s="186" cm="1">
        <f t="array" ref="AZ116">IF(AZ$110=-1,BA116,IF(AZ$110=99,AY116,IF(AZ$110=0,INDEX($F97:$N97,0,AZ$108),(INDEX($F97:$N97,0,AZ$110+1)-INDEX($F97:$N97,0,AZ$110))/(INDEX($F$4:$N$4,0,AZ$110+1)-INDEX($F$4:$N$4,0,AZ$110))+AY116)))</f>
        <v>0.5222647633418277</v>
      </c>
      <c r="BA116" s="186" cm="1">
        <f t="array" ref="BA116">IF(BA$110=-1,BB116,IF(BA$110=99,AZ116,IF(BA$110=0,INDEX($F97:$N97,0,BA$108),(INDEX($F97:$N97,0,BA$110+1)-INDEX($F97:$N97,0,BA$110))/(INDEX($F$4:$N$4,0,BA$110+1)-INDEX($F$4:$N$4,0,BA$110))+AZ116)))</f>
        <v>0.5222647633418277</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6.4930645697790714</v>
      </c>
      <c r="V117" s="186" cm="1">
        <f t="array" ref="V117">IF(V$110=-1,W117,IF(V$110=99,U117,IF(V$110=0,INDEX($F98:$N98,0,V$108),(INDEX($F98:$N98,0,V$110+1)-INDEX($F98:$N98,0,V$110))/(INDEX($F$4:$N$4,0,V$110+1)-INDEX($F$4:$N$4,0,V$110))+U117)))</f>
        <v>6.6315053494569725</v>
      </c>
      <c r="W117" s="186" cm="1">
        <f t="array" ref="W117">IF(W$110=-1,X117,IF(W$110=99,V117,IF(W$110=0,INDEX($F98:$N98,0,W$108),(INDEX($F98:$N98,0,W$110+1)-INDEX($F98:$N98,0,W$110))/(INDEX($F$4:$N$4,0,W$110+1)-INDEX($F$4:$N$4,0,W$110))+V117)))</f>
        <v>6.7582170773438079</v>
      </c>
      <c r="X117" s="186" cm="1">
        <f t="array" ref="X117">IF(X$110=-1,Y117,IF(X$110=99,W117,IF(X$110=0,INDEX($F98:$N98,0,X$108),(INDEX($F98:$N98,0,X$110+1)-INDEX($F98:$N98,0,X$110))/(INDEX($F$4:$N$4,0,X$110+1)-INDEX($F$4:$N$4,0,X$110))+W117)))</f>
        <v>6.8849288052306434</v>
      </c>
      <c r="Y117" s="186" cm="1">
        <f t="array" ref="Y117">IF(Y$110=-1,Z117,IF(Y$110=99,X117,IF(Y$110=0,INDEX($F98:$N98,0,Y$108),(INDEX($F98:$N98,0,Y$110+1)-INDEX($F98:$N98,0,Y$110))/(INDEX($F$4:$N$4,0,Y$110+1)-INDEX($F$4:$N$4,0,Y$110))+X117)))</f>
        <v>7.0116405331174789</v>
      </c>
      <c r="Z117" s="186" cm="1">
        <f t="array" ref="Z117">IF(Z$110=-1,AA117,IF(Z$110=99,Y117,IF(Z$110=0,INDEX($F98:$N98,0,Z$108),(INDEX($F98:$N98,0,Z$110+1)-INDEX($F98:$N98,0,Z$110))/(INDEX($F$4:$N$4,0,Z$110+1)-INDEX($F$4:$N$4,0,Z$110))+Y117)))</f>
        <v>7.1383522610043144</v>
      </c>
      <c r="AA117" s="186" cm="1">
        <f t="array" ref="AA117">IF(AA$110=-1,AB117,IF(AA$110=99,Z117,IF(AA$110=0,INDEX($F98:$N98,0,AA$108),(INDEX($F98:$N98,0,AA$110+1)-INDEX($F98:$N98,0,AA$110))/(INDEX($F$4:$N$4,0,AA$110+1)-INDEX($F$4:$N$4,0,AA$110))+Z117)))</f>
        <v>7.2650639888911499</v>
      </c>
      <c r="AB117" s="186" cm="1">
        <f t="array" ref="AB117">IF(AB$110=-1,AC117,IF(AB$110=99,AA117,IF(AB$110=0,INDEX($F98:$N98,0,AB$108),(INDEX($F98:$N98,0,AB$110+1)-INDEX($F98:$N98,0,AB$110))/(INDEX($F$4:$N$4,0,AB$110+1)-INDEX($F$4:$N$4,0,AB$110))+AA117)))</f>
        <v>7.3917757167779854</v>
      </c>
      <c r="AC117" s="186" cm="1">
        <f t="array" ref="AC117">IF(AC$110=-1,AD117,IF(AC$110=99,AB117,IF(AC$110=0,INDEX($F98:$N98,0,AC$108),(INDEX($F98:$N98,0,AC$110+1)-INDEX($F98:$N98,0,AC$110))/(INDEX($F$4:$N$4,0,AC$110+1)-INDEX($F$4:$N$4,0,AC$110))+AB117)))</f>
        <v>7.5184874446648209</v>
      </c>
      <c r="AD117" s="186" cm="1">
        <f t="array" ref="AD117">IF(AD$110=-1,AE117,IF(AD$110=99,AC117,IF(AD$110=0,INDEX($F98:$N98,0,AD$108),(INDEX($F98:$N98,0,AD$110+1)-INDEX($F98:$N98,0,AD$110))/(INDEX($F$4:$N$4,0,AD$110+1)-INDEX($F$4:$N$4,0,AD$110))+AC117)))</f>
        <v>7.6451991725516564</v>
      </c>
      <c r="AE117" s="186" cm="1">
        <f t="array" ref="AE117">IF(AE$110=-1,AF117,IF(AE$110=99,AD117,IF(AE$110=0,INDEX($F98:$N98,0,AE$108),(INDEX($F98:$N98,0,AE$110+1)-INDEX($F98:$N98,0,AE$110))/(INDEX($F$4:$N$4,0,AE$110+1)-INDEX($F$4:$N$4,0,AE$110))+AD117)))</f>
        <v>7.7719109004384945</v>
      </c>
      <c r="AF117" s="186" cm="1">
        <f t="array" ref="AF117">IF(AF$110=-1,AG117,IF(AF$110=99,AE117,IF(AF$110=0,INDEX($F98:$N98,0,AF$108),(INDEX($F98:$N98,0,AF$110+1)-INDEX($F98:$N98,0,AF$110))/(INDEX($F$4:$N$4,0,AF$110+1)-INDEX($F$4:$N$4,0,AF$110))+AE117)))</f>
        <v>7.9954958010572597</v>
      </c>
      <c r="AG117" s="186" cm="1">
        <f t="array" ref="AG117">IF(AG$110=-1,AH117,IF(AG$110=99,AF117,IF(AG$110=0,INDEX($F98:$N98,0,AG$108),(INDEX($F98:$N98,0,AG$110+1)-INDEX($F98:$N98,0,AG$110))/(INDEX($F$4:$N$4,0,AG$110+1)-INDEX($F$4:$N$4,0,AG$110))+AF117)))</f>
        <v>8.2190807016760239</v>
      </c>
      <c r="AH117" s="186" cm="1">
        <f t="array" ref="AH117">IF(AH$110=-1,AI117,IF(AH$110=99,AG117,IF(AH$110=0,INDEX($F98:$N98,0,AH$108),(INDEX($F98:$N98,0,AH$110+1)-INDEX($F98:$N98,0,AH$110))/(INDEX($F$4:$N$4,0,AH$110+1)-INDEX($F$4:$N$4,0,AH$110))+AG117)))</f>
        <v>8.4426656022947881</v>
      </c>
      <c r="AI117" s="186" cm="1">
        <f t="array" ref="AI117">IF(AI$110=-1,AJ117,IF(AI$110=99,AH117,IF(AI$110=0,INDEX($F98:$N98,0,AI$108),(INDEX($F98:$N98,0,AI$110+1)-INDEX($F98:$N98,0,AI$110))/(INDEX($F$4:$N$4,0,AI$110+1)-INDEX($F$4:$N$4,0,AI$110))+AH117)))</f>
        <v>8.6662505029135524</v>
      </c>
      <c r="AJ117" s="186" cm="1">
        <f t="array" ref="AJ117">IF(AJ$110=-1,AK117,IF(AJ$110=99,AI117,IF(AJ$110=0,INDEX($F98:$N98,0,AJ$108),(INDEX($F98:$N98,0,AJ$110+1)-INDEX($F98:$N98,0,AJ$110))/(INDEX($F$4:$N$4,0,AJ$110+1)-INDEX($F$4:$N$4,0,AJ$110))+AI117)))</f>
        <v>8.8898354035323166</v>
      </c>
      <c r="AK117" s="186" cm="1">
        <f t="array" ref="AK117">IF(AK$110=-1,AL117,IF(AK$110=99,AJ117,IF(AK$110=0,INDEX($F98:$N98,0,AK$108),(INDEX($F98:$N98,0,AK$110+1)-INDEX($F98:$N98,0,AK$110))/(INDEX($F$4:$N$4,0,AK$110+1)-INDEX($F$4:$N$4,0,AK$110))+AJ117)))</f>
        <v>9.1134203041510808</v>
      </c>
      <c r="AL117" s="186" cm="1">
        <f t="array" ref="AL117">IF(AL$110=-1,AM117,IF(AL$110=99,AK117,IF(AL$110=0,INDEX($F98:$N98,0,AL$108),(INDEX($F98:$N98,0,AL$110+1)-INDEX($F98:$N98,0,AL$110))/(INDEX($F$4:$N$4,0,AL$110+1)-INDEX($F$4:$N$4,0,AL$110))+AK117)))</f>
        <v>9.3370052047698451</v>
      </c>
      <c r="AM117" s="186" cm="1">
        <f t="array" ref="AM117">IF(AM$110=-1,AN117,IF(AM$110=99,AL117,IF(AM$110=0,INDEX($F98:$N98,0,AM$108),(INDEX($F98:$N98,0,AM$110+1)-INDEX($F98:$N98,0,AM$110))/(INDEX($F$4:$N$4,0,AM$110+1)-INDEX($F$4:$N$4,0,AM$110))+AL117)))</f>
        <v>9.5605901053886093</v>
      </c>
      <c r="AN117" s="186" cm="1">
        <f t="array" ref="AN117">IF(AN$110=-1,AO117,IF(AN$110=99,AM117,IF(AN$110=0,INDEX($F98:$N98,0,AN$108),(INDEX($F98:$N98,0,AN$110+1)-INDEX($F98:$N98,0,AN$110))/(INDEX($F$4:$N$4,0,AN$110+1)-INDEX($F$4:$N$4,0,AN$110))+AM117)))</f>
        <v>9.7841750060073736</v>
      </c>
      <c r="AO117" s="186" cm="1">
        <f t="array" ref="AO117">IF(AO$110=-1,AP117,IF(AO$110=99,AN117,IF(AO$110=0,INDEX($F98:$N98,0,AO$108),(INDEX($F98:$N98,0,AO$110+1)-INDEX($F98:$N98,0,AO$110))/(INDEX($F$4:$N$4,0,AO$110+1)-INDEX($F$4:$N$4,0,AO$110))+AN117)))</f>
        <v>10.007759906626143</v>
      </c>
      <c r="AP117" s="186" cm="1">
        <f t="array" ref="AP117">IF(AP$110=-1,AQ117,IF(AP$110=99,AO117,IF(AP$110=0,INDEX($F98:$N98,0,AP$108),(INDEX($F98:$N98,0,AP$110+1)-INDEX($F98:$N98,0,AP$110))/(INDEX($F$4:$N$4,0,AP$110+1)-INDEX($F$4:$N$4,0,AP$110))+AO117)))</f>
        <v>10.174623147973106</v>
      </c>
      <c r="AQ117" s="186" cm="1">
        <f t="array" ref="AQ117">IF(AQ$110=-1,AR117,IF(AQ$110=99,AP117,IF(AQ$110=0,INDEX($F98:$N98,0,AQ$108),(INDEX($F98:$N98,0,AQ$110+1)-INDEX($F98:$N98,0,AQ$110))/(INDEX($F$4:$N$4,0,AQ$110+1)-INDEX($F$4:$N$4,0,AQ$110))+AP117)))</f>
        <v>10.341486389320069</v>
      </c>
      <c r="AR117" s="186" cm="1">
        <f t="array" ref="AR117">IF(AR$110=-1,AS117,IF(AR$110=99,AQ117,IF(AR$110=0,INDEX($F98:$N98,0,AR$108),(INDEX($F98:$N98,0,AR$110+1)-INDEX($F98:$N98,0,AR$110))/(INDEX($F$4:$N$4,0,AR$110+1)-INDEX($F$4:$N$4,0,AR$110))+AQ117)))</f>
        <v>10.508349630667032</v>
      </c>
      <c r="AS117" s="186" cm="1">
        <f t="array" ref="AS117">IF(AS$110=-1,AT117,IF(AS$110=99,AR117,IF(AS$110=0,INDEX($F98:$N98,0,AS$108),(INDEX($F98:$N98,0,AS$110+1)-INDEX($F98:$N98,0,AS$110))/(INDEX($F$4:$N$4,0,AS$110+1)-INDEX($F$4:$N$4,0,AS$110))+AR117)))</f>
        <v>10.675212872013995</v>
      </c>
      <c r="AT117" s="186" cm="1">
        <f t="array" ref="AT117">IF(AT$110=-1,AU117,IF(AT$110=99,AS117,IF(AT$110=0,INDEX($F98:$N98,0,AT$108),(INDEX($F98:$N98,0,AT$110+1)-INDEX($F98:$N98,0,AT$110))/(INDEX($F$4:$N$4,0,AT$110+1)-INDEX($F$4:$N$4,0,AT$110))+AS117)))</f>
        <v>10.842076113360958</v>
      </c>
      <c r="AU117" s="186" cm="1">
        <f t="array" ref="AU117">IF(AU$110=-1,AV117,IF(AU$110=99,AT117,IF(AU$110=0,INDEX($F98:$N98,0,AU$108),(INDEX($F98:$N98,0,AU$110+1)-INDEX($F98:$N98,0,AU$110))/(INDEX($F$4:$N$4,0,AU$110+1)-INDEX($F$4:$N$4,0,AU$110))+AT117)))</f>
        <v>11.008939354707922</v>
      </c>
      <c r="AV117" s="186" cm="1">
        <f t="array" ref="AV117">IF(AV$110=-1,AW117,IF(AV$110=99,AU117,IF(AV$110=0,INDEX($F98:$N98,0,AV$108),(INDEX($F98:$N98,0,AV$110+1)-INDEX($F98:$N98,0,AV$110))/(INDEX($F$4:$N$4,0,AV$110+1)-INDEX($F$4:$N$4,0,AV$110))+AU117)))</f>
        <v>11.175802596054885</v>
      </c>
      <c r="AW117" s="186" cm="1">
        <f t="array" ref="AW117">IF(AW$110=-1,AX117,IF(AW$110=99,AV117,IF(AW$110=0,INDEX($F98:$N98,0,AW$108),(INDEX($F98:$N98,0,AW$110+1)-INDEX($F98:$N98,0,AW$110))/(INDEX($F$4:$N$4,0,AW$110+1)-INDEX($F$4:$N$4,0,AW$110))+AV117)))</f>
        <v>11.342665837401848</v>
      </c>
      <c r="AX117" s="186" cm="1">
        <f t="array" ref="AX117">IF(AX$110=-1,AY117,IF(AX$110=99,AW117,IF(AX$110=0,INDEX($F98:$N98,0,AX$108),(INDEX($F98:$N98,0,AX$110+1)-INDEX($F98:$N98,0,AX$110))/(INDEX($F$4:$N$4,0,AX$110+1)-INDEX($F$4:$N$4,0,AX$110))+AW117)))</f>
        <v>11.509529078748811</v>
      </c>
      <c r="AY117" s="186" cm="1">
        <f t="array" ref="AY117">IF(AY$110=-1,AZ117,IF(AY$110=99,AX117,IF(AY$110=0,INDEX($F98:$N98,0,AY$108),(INDEX($F98:$N98,0,AY$110+1)-INDEX($F98:$N98,0,AY$110))/(INDEX($F$4:$N$4,0,AY$110+1)-INDEX($F$4:$N$4,0,AY$110))+AX117)))</f>
        <v>11.676392320095777</v>
      </c>
      <c r="AZ117" s="186" cm="1">
        <f t="array" ref="AZ117">IF(AZ$110=-1,BA117,IF(AZ$110=99,AY117,IF(AZ$110=0,INDEX($F98:$N98,0,AZ$108),(INDEX($F98:$N98,0,AZ$110+1)-INDEX($F98:$N98,0,AZ$110))/(INDEX($F$4:$N$4,0,AZ$110+1)-INDEX($F$4:$N$4,0,AZ$110))+AY117)))</f>
        <v>11.676392320095777</v>
      </c>
      <c r="BA117" s="186" cm="1">
        <f t="array" ref="BA117">IF(BA$110=-1,BB117,IF(BA$110=99,AZ117,IF(BA$110=0,INDEX($F98:$N98,0,BA$108),(INDEX($F98:$N98,0,BA$110+1)-INDEX($F98:$N98,0,BA$110))/(INDEX($F$4:$N$4,0,BA$110+1)-INDEX($F$4:$N$4,0,BA$110))+AZ117)))</f>
        <v>11.676392320095777</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2.1696444555447534</v>
      </c>
      <c r="V118" s="186" cm="1">
        <f t="array" ref="V118">IF(V$110=-1,W118,IF(V$110=99,U118,IF(V$110=0,INDEX($F99:$N99,0,V$108),(INDEX($F99:$N99,0,V$110+1)-INDEX($F99:$N99,0,V$110))/(INDEX($F$4:$N$4,0,V$110+1)-INDEX($F$4:$N$4,0,V$110))+U118)))</f>
        <v>2.2159041633947978</v>
      </c>
      <c r="W118" s="186" cm="1">
        <f t="array" ref="W118">IF(W$110=-1,X118,IF(W$110=99,V118,IF(W$110=0,INDEX($F99:$N99,0,W$108),(INDEX($F99:$N99,0,W$110+1)-INDEX($F99:$N99,0,W$110))/(INDEX($F$4:$N$4,0,W$110+1)-INDEX($F$4:$N$4,0,W$110))+V118)))</f>
        <v>2.258244632199272</v>
      </c>
      <c r="X118" s="186" cm="1">
        <f t="array" ref="X118">IF(X$110=-1,Y118,IF(X$110=99,W118,IF(X$110=0,INDEX($F99:$N99,0,X$108),(INDEX($F99:$N99,0,X$110+1)-INDEX($F99:$N99,0,X$110))/(INDEX($F$4:$N$4,0,X$110+1)-INDEX($F$4:$N$4,0,X$110))+W118)))</f>
        <v>2.3005851010037461</v>
      </c>
      <c r="Y118" s="186" cm="1">
        <f t="array" ref="Y118">IF(Y$110=-1,Z118,IF(Y$110=99,X118,IF(Y$110=0,INDEX($F99:$N99,0,Y$108),(INDEX($F99:$N99,0,Y$110+1)-INDEX($F99:$N99,0,Y$110))/(INDEX($F$4:$N$4,0,Y$110+1)-INDEX($F$4:$N$4,0,Y$110))+X118)))</f>
        <v>2.3429255698082203</v>
      </c>
      <c r="Z118" s="186" cm="1">
        <f t="array" ref="Z118">IF(Z$110=-1,AA118,IF(Z$110=99,Y118,IF(Z$110=0,INDEX($F99:$N99,0,Z$108),(INDEX($F99:$N99,0,Z$110+1)-INDEX($F99:$N99,0,Z$110))/(INDEX($F$4:$N$4,0,Z$110+1)-INDEX($F$4:$N$4,0,Z$110))+Y118)))</f>
        <v>2.3852660386126945</v>
      </c>
      <c r="AA118" s="186" cm="1">
        <f t="array" ref="AA118">IF(AA$110=-1,AB118,IF(AA$110=99,Z118,IF(AA$110=0,INDEX($F99:$N99,0,AA$108),(INDEX($F99:$N99,0,AA$110+1)-INDEX($F99:$N99,0,AA$110))/(INDEX($F$4:$N$4,0,AA$110+1)-INDEX($F$4:$N$4,0,AA$110))+Z118)))</f>
        <v>2.4276065074171687</v>
      </c>
      <c r="AB118" s="186" cm="1">
        <f t="array" ref="AB118">IF(AB$110=-1,AC118,IF(AB$110=99,AA118,IF(AB$110=0,INDEX($F99:$N99,0,AB$108),(INDEX($F99:$N99,0,AB$110+1)-INDEX($F99:$N99,0,AB$110))/(INDEX($F$4:$N$4,0,AB$110+1)-INDEX($F$4:$N$4,0,AB$110))+AA118)))</f>
        <v>2.4699469762216428</v>
      </c>
      <c r="AC118" s="186" cm="1">
        <f t="array" ref="AC118">IF(AC$110=-1,AD118,IF(AC$110=99,AB118,IF(AC$110=0,INDEX($F99:$N99,0,AC$108),(INDEX($F99:$N99,0,AC$110+1)-INDEX($F99:$N99,0,AC$110))/(INDEX($F$4:$N$4,0,AC$110+1)-INDEX($F$4:$N$4,0,AC$110))+AB118)))</f>
        <v>2.512287445026117</v>
      </c>
      <c r="AD118" s="186" cm="1">
        <f t="array" ref="AD118">IF(AD$110=-1,AE118,IF(AD$110=99,AC118,IF(AD$110=0,INDEX($F99:$N99,0,AD$108),(INDEX($F99:$N99,0,AD$110+1)-INDEX($F99:$N99,0,AD$110))/(INDEX($F$4:$N$4,0,AD$110+1)-INDEX($F$4:$N$4,0,AD$110))+AC118)))</f>
        <v>2.5546279138305912</v>
      </c>
      <c r="AE118" s="186" cm="1">
        <f t="array" ref="AE118">IF(AE$110=-1,AF118,IF(AE$110=99,AD118,IF(AE$110=0,INDEX($F99:$N99,0,AE$108),(INDEX($F99:$N99,0,AE$110+1)-INDEX($F99:$N99,0,AE$110))/(INDEX($F$4:$N$4,0,AE$110+1)-INDEX($F$4:$N$4,0,AE$110))+AD118)))</f>
        <v>2.5969683826350671</v>
      </c>
      <c r="AF118" s="186" cm="1">
        <f t="array" ref="AF118">IF(AF$110=-1,AG118,IF(AF$110=99,AE118,IF(AF$110=0,INDEX($F99:$N99,0,AF$108),(INDEX($F99:$N99,0,AF$110+1)-INDEX($F99:$N99,0,AF$110))/(INDEX($F$4:$N$4,0,AF$110+1)-INDEX($F$4:$N$4,0,AF$110))+AE118)))</f>
        <v>2.6716788271035923</v>
      </c>
      <c r="AG118" s="186" cm="1">
        <f t="array" ref="AG118">IF(AG$110=-1,AH118,IF(AG$110=99,AF118,IF(AG$110=0,INDEX($F99:$N99,0,AG$108),(INDEX($F99:$N99,0,AG$110+1)-INDEX($F99:$N99,0,AG$110))/(INDEX($F$4:$N$4,0,AG$110+1)-INDEX($F$4:$N$4,0,AG$110))+AF118)))</f>
        <v>2.7463892715721174</v>
      </c>
      <c r="AH118" s="186" cm="1">
        <f t="array" ref="AH118">IF(AH$110=-1,AI118,IF(AH$110=99,AG118,IF(AH$110=0,INDEX($F99:$N99,0,AH$108),(INDEX($F99:$N99,0,AH$110+1)-INDEX($F99:$N99,0,AH$110))/(INDEX($F$4:$N$4,0,AH$110+1)-INDEX($F$4:$N$4,0,AH$110))+AG118)))</f>
        <v>2.8210997160406426</v>
      </c>
      <c r="AI118" s="186" cm="1">
        <f t="array" ref="AI118">IF(AI$110=-1,AJ118,IF(AI$110=99,AH118,IF(AI$110=0,INDEX($F99:$N99,0,AI$108),(INDEX($F99:$N99,0,AI$110+1)-INDEX($F99:$N99,0,AI$110))/(INDEX($F$4:$N$4,0,AI$110+1)-INDEX($F$4:$N$4,0,AI$110))+AH118)))</f>
        <v>2.8958101605091677</v>
      </c>
      <c r="AJ118" s="186" cm="1">
        <f t="array" ref="AJ118">IF(AJ$110=-1,AK118,IF(AJ$110=99,AI118,IF(AJ$110=0,INDEX($F99:$N99,0,AJ$108),(INDEX($F99:$N99,0,AJ$110+1)-INDEX($F99:$N99,0,AJ$110))/(INDEX($F$4:$N$4,0,AJ$110+1)-INDEX($F$4:$N$4,0,AJ$110))+AI118)))</f>
        <v>2.9705206049776929</v>
      </c>
      <c r="AK118" s="186" cm="1">
        <f t="array" ref="AK118">IF(AK$110=-1,AL118,IF(AK$110=99,AJ118,IF(AK$110=0,INDEX($F99:$N99,0,AK$108),(INDEX($F99:$N99,0,AK$110+1)-INDEX($F99:$N99,0,AK$110))/(INDEX($F$4:$N$4,0,AK$110+1)-INDEX($F$4:$N$4,0,AK$110))+AJ118)))</f>
        <v>3.045231049446218</v>
      </c>
      <c r="AL118" s="186" cm="1">
        <f t="array" ref="AL118">IF(AL$110=-1,AM118,IF(AL$110=99,AK118,IF(AL$110=0,INDEX($F99:$N99,0,AL$108),(INDEX($F99:$N99,0,AL$110+1)-INDEX($F99:$N99,0,AL$110))/(INDEX($F$4:$N$4,0,AL$110+1)-INDEX($F$4:$N$4,0,AL$110))+AK118)))</f>
        <v>3.1199414939147432</v>
      </c>
      <c r="AM118" s="186" cm="1">
        <f t="array" ref="AM118">IF(AM$110=-1,AN118,IF(AM$110=99,AL118,IF(AM$110=0,INDEX($F99:$N99,0,AM$108),(INDEX($F99:$N99,0,AM$110+1)-INDEX($F99:$N99,0,AM$110))/(INDEX($F$4:$N$4,0,AM$110+1)-INDEX($F$4:$N$4,0,AM$110))+AL118)))</f>
        <v>3.1946519383832683</v>
      </c>
      <c r="AN118" s="186" cm="1">
        <f t="array" ref="AN118">IF(AN$110=-1,AO118,IF(AN$110=99,AM118,IF(AN$110=0,INDEX($F99:$N99,0,AN$108),(INDEX($F99:$N99,0,AN$110+1)-INDEX($F99:$N99,0,AN$110))/(INDEX($F$4:$N$4,0,AN$110+1)-INDEX($F$4:$N$4,0,AN$110))+AM118)))</f>
        <v>3.2693623828517935</v>
      </c>
      <c r="AO118" s="186" cm="1">
        <f t="array" ref="AO118">IF(AO$110=-1,AP118,IF(AO$110=99,AN118,IF(AO$110=0,INDEX($F99:$N99,0,AO$108),(INDEX($F99:$N99,0,AO$110+1)-INDEX($F99:$N99,0,AO$110))/(INDEX($F$4:$N$4,0,AO$110+1)-INDEX($F$4:$N$4,0,AO$110))+AN118)))</f>
        <v>3.3440728273203191</v>
      </c>
      <c r="AP118" s="186" cm="1">
        <f t="array" ref="AP118">IF(AP$110=-1,AQ118,IF(AP$110=99,AO118,IF(AP$110=0,INDEX($F99:$N99,0,AP$108),(INDEX($F99:$N99,0,AP$110+1)-INDEX($F99:$N99,0,AP$110))/(INDEX($F$4:$N$4,0,AP$110+1)-INDEX($F$4:$N$4,0,AP$110))+AO118)))</f>
        <v>3.3998298435230678</v>
      </c>
      <c r="AQ118" s="186" cm="1">
        <f t="array" ref="AQ118">IF(AQ$110=-1,AR118,IF(AQ$110=99,AP118,IF(AQ$110=0,INDEX($F99:$N99,0,AQ$108),(INDEX($F99:$N99,0,AQ$110+1)-INDEX($F99:$N99,0,AQ$110))/(INDEX($F$4:$N$4,0,AQ$110+1)-INDEX($F$4:$N$4,0,AQ$110))+AP118)))</f>
        <v>3.4555868597258166</v>
      </c>
      <c r="AR118" s="186" cm="1">
        <f t="array" ref="AR118">IF(AR$110=-1,AS118,IF(AR$110=99,AQ118,IF(AR$110=0,INDEX($F99:$N99,0,AR$108),(INDEX($F99:$N99,0,AR$110+1)-INDEX($F99:$N99,0,AR$110))/(INDEX($F$4:$N$4,0,AR$110+1)-INDEX($F$4:$N$4,0,AR$110))+AQ118)))</f>
        <v>3.5113438759285653</v>
      </c>
      <c r="AS118" s="186" cm="1">
        <f t="array" ref="AS118">IF(AS$110=-1,AT118,IF(AS$110=99,AR118,IF(AS$110=0,INDEX($F99:$N99,0,AS$108),(INDEX($F99:$N99,0,AS$110+1)-INDEX($F99:$N99,0,AS$110))/(INDEX($F$4:$N$4,0,AS$110+1)-INDEX($F$4:$N$4,0,AS$110))+AR118)))</f>
        <v>3.5671008921313141</v>
      </c>
      <c r="AT118" s="186" cm="1">
        <f t="array" ref="AT118">IF(AT$110=-1,AU118,IF(AT$110=99,AS118,IF(AT$110=0,INDEX($F99:$N99,0,AT$108),(INDEX($F99:$N99,0,AT$110+1)-INDEX($F99:$N99,0,AT$110))/(INDEX($F$4:$N$4,0,AT$110+1)-INDEX($F$4:$N$4,0,AT$110))+AS118)))</f>
        <v>3.6228579083340628</v>
      </c>
      <c r="AU118" s="186" cm="1">
        <f t="array" ref="AU118">IF(AU$110=-1,AV118,IF(AU$110=99,AT118,IF(AU$110=0,INDEX($F99:$N99,0,AU$108),(INDEX($F99:$N99,0,AU$110+1)-INDEX($F99:$N99,0,AU$110))/(INDEX($F$4:$N$4,0,AU$110+1)-INDEX($F$4:$N$4,0,AU$110))+AT118)))</f>
        <v>3.6786149245368116</v>
      </c>
      <c r="AV118" s="186" cm="1">
        <f t="array" ref="AV118">IF(AV$110=-1,AW118,IF(AV$110=99,AU118,IF(AV$110=0,INDEX($F99:$N99,0,AV$108),(INDEX($F99:$N99,0,AV$110+1)-INDEX($F99:$N99,0,AV$110))/(INDEX($F$4:$N$4,0,AV$110+1)-INDEX($F$4:$N$4,0,AV$110))+AU118)))</f>
        <v>3.7343719407395604</v>
      </c>
      <c r="AW118" s="186" cm="1">
        <f t="array" ref="AW118">IF(AW$110=-1,AX118,IF(AW$110=99,AV118,IF(AW$110=0,INDEX($F99:$N99,0,AW$108),(INDEX($F99:$N99,0,AW$110+1)-INDEX($F99:$N99,0,AW$110))/(INDEX($F$4:$N$4,0,AW$110+1)-INDEX($F$4:$N$4,0,AW$110))+AV118)))</f>
        <v>3.7901289569423091</v>
      </c>
      <c r="AX118" s="186" cm="1">
        <f t="array" ref="AX118">IF(AX$110=-1,AY118,IF(AX$110=99,AW118,IF(AX$110=0,INDEX($F99:$N99,0,AX$108),(INDEX($F99:$N99,0,AX$110+1)-INDEX($F99:$N99,0,AX$110))/(INDEX($F$4:$N$4,0,AX$110+1)-INDEX($F$4:$N$4,0,AX$110))+AW118)))</f>
        <v>3.8458859731450579</v>
      </c>
      <c r="AY118" s="186" cm="1">
        <f t="array" ref="AY118">IF(AY$110=-1,AZ118,IF(AY$110=99,AX118,IF(AY$110=0,INDEX($F99:$N99,0,AY$108),(INDEX($F99:$N99,0,AY$110+1)-INDEX($F99:$N99,0,AY$110))/(INDEX($F$4:$N$4,0,AY$110+1)-INDEX($F$4:$N$4,0,AY$110))+AX118)))</f>
        <v>3.9016429893478062</v>
      </c>
      <c r="AZ118" s="186" cm="1">
        <f t="array" ref="AZ118">IF(AZ$110=-1,BA118,IF(AZ$110=99,AY118,IF(AZ$110=0,INDEX($F99:$N99,0,AZ$108),(INDEX($F99:$N99,0,AZ$110+1)-INDEX($F99:$N99,0,AZ$110))/(INDEX($F$4:$N$4,0,AZ$110+1)-INDEX($F$4:$N$4,0,AZ$110))+AY118)))</f>
        <v>3.9016429893478062</v>
      </c>
      <c r="BA118" s="186" cm="1">
        <f t="array" ref="BA118">IF(BA$110=-1,BB118,IF(BA$110=99,AZ118,IF(BA$110=0,INDEX($F99:$N99,0,BA$108),(INDEX($F99:$N99,0,BA$110+1)-INDEX($F99:$N99,0,BA$110))/(INDEX($F$4:$N$4,0,BA$110+1)-INDEX($F$4:$N$4,0,BA$110))+AZ118)))</f>
        <v>3.9016429893478062</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0.11911121933463797</v>
      </c>
      <c r="V119" s="186" cm="1">
        <f t="array" ref="V119">IF(V$110=-1,W119,IF(V$110=99,U119,IF(V$110=0,INDEX($F100:$N100,0,V$108),(INDEX($F100:$N100,0,V$110+1)-INDEX($F100:$N100,0,V$110))/(INDEX($F$4:$N$4,0,V$110+1)-INDEX($F$4:$N$4,0,V$110))+U119)))</f>
        <v>0.12165082908221728</v>
      </c>
      <c r="W119" s="186" cm="1">
        <f t="array" ref="W119">IF(W$110=-1,X119,IF(W$110=99,V119,IF(W$110=0,INDEX($F100:$N100,0,W$108),(INDEX($F100:$N100,0,W$110+1)-INDEX($F100:$N100,0,W$110))/(INDEX($F$4:$N$4,0,W$110+1)-INDEX($F$4:$N$4,0,W$110))+V119)))</f>
        <v>0.12397527669095458</v>
      </c>
      <c r="X119" s="186" cm="1">
        <f t="array" ref="X119">IF(X$110=-1,Y119,IF(X$110=99,W119,IF(X$110=0,INDEX($F100:$N100,0,X$108),(INDEX($F100:$N100,0,X$110+1)-INDEX($F100:$N100,0,X$110))/(INDEX($F$4:$N$4,0,X$110+1)-INDEX($F$4:$N$4,0,X$110))+W119)))</f>
        <v>0.12629972429969188</v>
      </c>
      <c r="Y119" s="186" cm="1">
        <f t="array" ref="Y119">IF(Y$110=-1,Z119,IF(Y$110=99,X119,IF(Y$110=0,INDEX($F100:$N100,0,Y$108),(INDEX($F100:$N100,0,Y$110+1)-INDEX($F100:$N100,0,Y$110))/(INDEX($F$4:$N$4,0,Y$110+1)-INDEX($F$4:$N$4,0,Y$110))+X119)))</f>
        <v>0.12862417190842917</v>
      </c>
      <c r="Z119" s="186" cm="1">
        <f t="array" ref="Z119">IF(Z$110=-1,AA119,IF(Z$110=99,Y119,IF(Z$110=0,INDEX($F100:$N100,0,Z$108),(INDEX($F100:$N100,0,Z$110+1)-INDEX($F100:$N100,0,Z$110))/(INDEX($F$4:$N$4,0,Z$110+1)-INDEX($F$4:$N$4,0,Z$110))+Y119)))</f>
        <v>0.13094861951716646</v>
      </c>
      <c r="AA119" s="186" cm="1">
        <f t="array" ref="AA119">IF(AA$110=-1,AB119,IF(AA$110=99,Z119,IF(AA$110=0,INDEX($F100:$N100,0,AA$108),(INDEX($F100:$N100,0,AA$110+1)-INDEX($F100:$N100,0,AA$110))/(INDEX($F$4:$N$4,0,AA$110+1)-INDEX($F$4:$N$4,0,AA$110))+Z119)))</f>
        <v>0.13327306712590375</v>
      </c>
      <c r="AB119" s="186" cm="1">
        <f t="array" ref="AB119">IF(AB$110=-1,AC119,IF(AB$110=99,AA119,IF(AB$110=0,INDEX($F100:$N100,0,AB$108),(INDEX($F100:$N100,0,AB$110+1)-INDEX($F100:$N100,0,AB$110))/(INDEX($F$4:$N$4,0,AB$110+1)-INDEX($F$4:$N$4,0,AB$110))+AA119)))</f>
        <v>0.13559751473464104</v>
      </c>
      <c r="AC119" s="186" cm="1">
        <f t="array" ref="AC119">IF(AC$110=-1,AD119,IF(AC$110=99,AB119,IF(AC$110=0,INDEX($F100:$N100,0,AC$108),(INDEX($F100:$N100,0,AC$110+1)-INDEX($F100:$N100,0,AC$110))/(INDEX($F$4:$N$4,0,AC$110+1)-INDEX($F$4:$N$4,0,AC$110))+AB119)))</f>
        <v>0.13792196234337833</v>
      </c>
      <c r="AD119" s="186" cm="1">
        <f t="array" ref="AD119">IF(AD$110=-1,AE119,IF(AD$110=99,AC119,IF(AD$110=0,INDEX($F100:$N100,0,AD$108),(INDEX($F100:$N100,0,AD$110+1)-INDEX($F100:$N100,0,AD$110))/(INDEX($F$4:$N$4,0,AD$110+1)-INDEX($F$4:$N$4,0,AD$110))+AC119)))</f>
        <v>0.14024640995211562</v>
      </c>
      <c r="AE119" s="186" cm="1">
        <f t="array" ref="AE119">IF(AE$110=-1,AF119,IF(AE$110=99,AD119,IF(AE$110=0,INDEX($F100:$N100,0,AE$108),(INDEX($F100:$N100,0,AE$110+1)-INDEX($F100:$N100,0,AE$110))/(INDEX($F$4:$N$4,0,AE$110+1)-INDEX($F$4:$N$4,0,AE$110))+AD119)))</f>
        <v>0.14257085756085297</v>
      </c>
      <c r="AF119" s="186" cm="1">
        <f t="array" ref="AF119">IF(AF$110=-1,AG119,IF(AF$110=99,AE119,IF(AF$110=0,INDEX($F100:$N100,0,AF$108),(INDEX($F100:$N100,0,AF$110+1)-INDEX($F100:$N100,0,AF$110))/(INDEX($F$4:$N$4,0,AF$110+1)-INDEX($F$4:$N$4,0,AF$110))+AE119)))</f>
        <v>0.146672383096494</v>
      </c>
      <c r="AG119" s="186" cm="1">
        <f t="array" ref="AG119">IF(AG$110=-1,AH119,IF(AG$110=99,AF119,IF(AG$110=0,INDEX($F100:$N100,0,AG$108),(INDEX($F100:$N100,0,AG$110+1)-INDEX($F100:$N100,0,AG$110))/(INDEX($F$4:$N$4,0,AG$110+1)-INDEX($F$4:$N$4,0,AG$110))+AF119)))</f>
        <v>0.15077390863213502</v>
      </c>
      <c r="AH119" s="186" cm="1">
        <f t="array" ref="AH119">IF(AH$110=-1,AI119,IF(AH$110=99,AG119,IF(AH$110=0,INDEX($F100:$N100,0,AH$108),(INDEX($F100:$N100,0,AH$110+1)-INDEX($F100:$N100,0,AH$110))/(INDEX($F$4:$N$4,0,AH$110+1)-INDEX($F$4:$N$4,0,AH$110))+AG119)))</f>
        <v>0.15487543416777605</v>
      </c>
      <c r="AI119" s="186" cm="1">
        <f t="array" ref="AI119">IF(AI$110=-1,AJ119,IF(AI$110=99,AH119,IF(AI$110=0,INDEX($F100:$N100,0,AI$108),(INDEX($F100:$N100,0,AI$110+1)-INDEX($F100:$N100,0,AI$110))/(INDEX($F$4:$N$4,0,AI$110+1)-INDEX($F$4:$N$4,0,AI$110))+AH119)))</f>
        <v>0.15897695970341708</v>
      </c>
      <c r="AJ119" s="186" cm="1">
        <f t="array" ref="AJ119">IF(AJ$110=-1,AK119,IF(AJ$110=99,AI119,IF(AJ$110=0,INDEX($F100:$N100,0,AJ$108),(INDEX($F100:$N100,0,AJ$110+1)-INDEX($F100:$N100,0,AJ$110))/(INDEX($F$4:$N$4,0,AJ$110+1)-INDEX($F$4:$N$4,0,AJ$110))+AI119)))</f>
        <v>0.1630784852390581</v>
      </c>
      <c r="AK119" s="186" cm="1">
        <f t="array" ref="AK119">IF(AK$110=-1,AL119,IF(AK$110=99,AJ119,IF(AK$110=0,INDEX($F100:$N100,0,AK$108),(INDEX($F100:$N100,0,AK$110+1)-INDEX($F100:$N100,0,AK$110))/(INDEX($F$4:$N$4,0,AK$110+1)-INDEX($F$4:$N$4,0,AK$110))+AJ119)))</f>
        <v>0.16718001077469913</v>
      </c>
      <c r="AL119" s="186" cm="1">
        <f t="array" ref="AL119">IF(AL$110=-1,AM119,IF(AL$110=99,AK119,IF(AL$110=0,INDEX($F100:$N100,0,AL$108),(INDEX($F100:$N100,0,AL$110+1)-INDEX($F100:$N100,0,AL$110))/(INDEX($F$4:$N$4,0,AL$110+1)-INDEX($F$4:$N$4,0,AL$110))+AK119)))</f>
        <v>0.17128153631034015</v>
      </c>
      <c r="AM119" s="186" cm="1">
        <f t="array" ref="AM119">IF(AM$110=-1,AN119,IF(AM$110=99,AL119,IF(AM$110=0,INDEX($F100:$N100,0,AM$108),(INDEX($F100:$N100,0,AM$110+1)-INDEX($F100:$N100,0,AM$110))/(INDEX($F$4:$N$4,0,AM$110+1)-INDEX($F$4:$N$4,0,AM$110))+AL119)))</f>
        <v>0.17538306184598118</v>
      </c>
      <c r="AN119" s="186" cm="1">
        <f t="array" ref="AN119">IF(AN$110=-1,AO119,IF(AN$110=99,AM119,IF(AN$110=0,INDEX($F100:$N100,0,AN$108),(INDEX($F100:$N100,0,AN$110+1)-INDEX($F100:$N100,0,AN$110))/(INDEX($F$4:$N$4,0,AN$110+1)-INDEX($F$4:$N$4,0,AN$110))+AM119)))</f>
        <v>0.17948458738162221</v>
      </c>
      <c r="AO119" s="186" cm="1">
        <f t="array" ref="AO119">IF(AO$110=-1,AP119,IF(AO$110=99,AN119,IF(AO$110=0,INDEX($F100:$N100,0,AO$108),(INDEX($F100:$N100,0,AO$110+1)-INDEX($F100:$N100,0,AO$110))/(INDEX($F$4:$N$4,0,AO$110+1)-INDEX($F$4:$N$4,0,AO$110))+AN119)))</f>
        <v>0.18358611291726332</v>
      </c>
      <c r="AP119" s="186" cm="1">
        <f t="array" ref="AP119">IF(AP$110=-1,AQ119,IF(AP$110=99,AO119,IF(AP$110=0,INDEX($F100:$N100,0,AP$108),(INDEX($F100:$N100,0,AP$110+1)-INDEX($F100:$N100,0,AP$110))/(INDEX($F$4:$N$4,0,AP$110+1)-INDEX($F$4:$N$4,0,AP$110))+AO119)))</f>
        <v>0.18664711499499917</v>
      </c>
      <c r="AQ119" s="186" cm="1">
        <f t="array" ref="AQ119">IF(AQ$110=-1,AR119,IF(AQ$110=99,AP119,IF(AQ$110=0,INDEX($F100:$N100,0,AQ$108),(INDEX($F100:$N100,0,AQ$110+1)-INDEX($F100:$N100,0,AQ$110))/(INDEX($F$4:$N$4,0,AQ$110+1)-INDEX($F$4:$N$4,0,AQ$110))+AP119)))</f>
        <v>0.18970811707273502</v>
      </c>
      <c r="AR119" s="186" cm="1">
        <f t="array" ref="AR119">IF(AR$110=-1,AS119,IF(AR$110=99,AQ119,IF(AR$110=0,INDEX($F100:$N100,0,AR$108),(INDEX($F100:$N100,0,AR$110+1)-INDEX($F100:$N100,0,AR$110))/(INDEX($F$4:$N$4,0,AR$110+1)-INDEX($F$4:$N$4,0,AR$110))+AQ119)))</f>
        <v>0.19276911915047087</v>
      </c>
      <c r="AS119" s="186" cm="1">
        <f t="array" ref="AS119">IF(AS$110=-1,AT119,IF(AS$110=99,AR119,IF(AS$110=0,INDEX($F100:$N100,0,AS$108),(INDEX($F100:$N100,0,AS$110+1)-INDEX($F100:$N100,0,AS$110))/(INDEX($F$4:$N$4,0,AS$110+1)-INDEX($F$4:$N$4,0,AS$110))+AR119)))</f>
        <v>0.19583012122820673</v>
      </c>
      <c r="AT119" s="186" cm="1">
        <f t="array" ref="AT119">IF(AT$110=-1,AU119,IF(AT$110=99,AS119,IF(AT$110=0,INDEX($F100:$N100,0,AT$108),(INDEX($F100:$N100,0,AT$110+1)-INDEX($F100:$N100,0,AT$110))/(INDEX($F$4:$N$4,0,AT$110+1)-INDEX($F$4:$N$4,0,AT$110))+AS119)))</f>
        <v>0.19889112330594258</v>
      </c>
      <c r="AU119" s="186" cm="1">
        <f t="array" ref="AU119">IF(AU$110=-1,AV119,IF(AU$110=99,AT119,IF(AU$110=0,INDEX($F100:$N100,0,AU$108),(INDEX($F100:$N100,0,AU$110+1)-INDEX($F100:$N100,0,AU$110))/(INDEX($F$4:$N$4,0,AU$110+1)-INDEX($F$4:$N$4,0,AU$110))+AT119)))</f>
        <v>0.20195212538367843</v>
      </c>
      <c r="AV119" s="186" cm="1">
        <f t="array" ref="AV119">IF(AV$110=-1,AW119,IF(AV$110=99,AU119,IF(AV$110=0,INDEX($F100:$N100,0,AV$108),(INDEX($F100:$N100,0,AV$110+1)-INDEX($F100:$N100,0,AV$110))/(INDEX($F$4:$N$4,0,AV$110+1)-INDEX($F$4:$N$4,0,AV$110))+AU119)))</f>
        <v>0.20501312746141429</v>
      </c>
      <c r="AW119" s="186" cm="1">
        <f t="array" ref="AW119">IF(AW$110=-1,AX119,IF(AW$110=99,AV119,IF(AW$110=0,INDEX($F100:$N100,0,AW$108),(INDEX($F100:$N100,0,AW$110+1)-INDEX($F100:$N100,0,AW$110))/(INDEX($F$4:$N$4,0,AW$110+1)-INDEX($F$4:$N$4,0,AW$110))+AV119)))</f>
        <v>0.20807412953915014</v>
      </c>
      <c r="AX119" s="186" cm="1">
        <f t="array" ref="AX119">IF(AX$110=-1,AY119,IF(AX$110=99,AW119,IF(AX$110=0,INDEX($F100:$N100,0,AX$108),(INDEX($F100:$N100,0,AX$110+1)-INDEX($F100:$N100,0,AX$110))/(INDEX($F$4:$N$4,0,AX$110+1)-INDEX($F$4:$N$4,0,AX$110))+AW119)))</f>
        <v>0.21113513161688599</v>
      </c>
      <c r="AY119" s="186" cm="1">
        <f t="array" ref="AY119">IF(AY$110=-1,AZ119,IF(AY$110=99,AX119,IF(AY$110=0,INDEX($F100:$N100,0,AY$108),(INDEX($F100:$N100,0,AY$110+1)-INDEX($F100:$N100,0,AY$110))/(INDEX($F$4:$N$4,0,AY$110+1)-INDEX($F$4:$N$4,0,AY$110))+AX119)))</f>
        <v>0.2141961336946219</v>
      </c>
      <c r="AZ119" s="186" cm="1">
        <f t="array" ref="AZ119">IF(AZ$110=-1,BA119,IF(AZ$110=99,AY119,IF(AZ$110=0,INDEX($F100:$N100,0,AZ$108),(INDEX($F100:$N100,0,AZ$110+1)-INDEX($F100:$N100,0,AZ$110))/(INDEX($F$4:$N$4,0,AZ$110+1)-INDEX($F$4:$N$4,0,AZ$110))+AY119)))</f>
        <v>0.2141961336946219</v>
      </c>
      <c r="BA119" s="186" cm="1">
        <f t="array" ref="BA119">IF(BA$110=-1,BB119,IF(BA$110=99,AZ119,IF(BA$110=0,INDEX($F100:$N100,0,BA$108),(INDEX($F100:$N100,0,BA$110+1)-INDEX($F100:$N100,0,BA$110))/(INDEX($F$4:$N$4,0,BA$110+1)-INDEX($F$4:$N$4,0,BA$110))+AZ119)))</f>
        <v>0.2141961336946219</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2.8665427088524546E-2</v>
      </c>
      <c r="V120" s="186" cm="1">
        <f t="array" ref="V120">IF(V$110=-1,W120,IF(V$110=99,U120,IF(V$110=0,INDEX($F101:$N101,0,V$108),(INDEX($F101:$N101,0,V$110+1)-INDEX($F101:$N101,0,V$110))/(INDEX($F$4:$N$4,0,V$110+1)-INDEX($F$4:$N$4,0,V$110))+U120)))</f>
        <v>2.9276612151184475E-2</v>
      </c>
      <c r="W120" s="186" cm="1">
        <f t="array" ref="W120">IF(W$110=-1,X120,IF(W$110=99,V120,IF(W$110=0,INDEX($F101:$N101,0,W$108),(INDEX($F101:$N101,0,W$110+1)-INDEX($F101:$N101,0,W$110))/(INDEX($F$4:$N$4,0,W$110+1)-INDEX($F$4:$N$4,0,W$110))+V120)))</f>
        <v>2.9836016074858168E-2</v>
      </c>
      <c r="X120" s="186" cm="1">
        <f t="array" ref="X120">IF(X$110=-1,Y120,IF(X$110=99,W120,IF(X$110=0,INDEX($F101:$N101,0,X$108),(INDEX($F101:$N101,0,X$110+1)-INDEX($F101:$N101,0,X$110))/(INDEX($F$4:$N$4,0,X$110+1)-INDEX($F$4:$N$4,0,X$110))+W120)))</f>
        <v>3.0395419998531861E-2</v>
      </c>
      <c r="Y120" s="186" cm="1">
        <f t="array" ref="Y120">IF(Y$110=-1,Z120,IF(Y$110=99,X120,IF(Y$110=0,INDEX($F101:$N101,0,Y$108),(INDEX($F101:$N101,0,Y$110+1)-INDEX($F101:$N101,0,Y$110))/(INDEX($F$4:$N$4,0,Y$110+1)-INDEX($F$4:$N$4,0,Y$110))+X120)))</f>
        <v>3.0954823922205554E-2</v>
      </c>
      <c r="Z120" s="186" cm="1">
        <f t="array" ref="Z120">IF(Z$110=-1,AA120,IF(Z$110=99,Y120,IF(Z$110=0,INDEX($F101:$N101,0,Z$108),(INDEX($F101:$N101,0,Z$110+1)-INDEX($F101:$N101,0,Z$110))/(INDEX($F$4:$N$4,0,Z$110+1)-INDEX($F$4:$N$4,0,Z$110))+Y120)))</f>
        <v>3.1514227845879247E-2</v>
      </c>
      <c r="AA120" s="186" cm="1">
        <f t="array" ref="AA120">IF(AA$110=-1,AB120,IF(AA$110=99,Z120,IF(AA$110=0,INDEX($F101:$N101,0,AA$108),(INDEX($F101:$N101,0,AA$110+1)-INDEX($F101:$N101,0,AA$110))/(INDEX($F$4:$N$4,0,AA$110+1)-INDEX($F$4:$N$4,0,AA$110))+Z120)))</f>
        <v>3.207363176955294E-2</v>
      </c>
      <c r="AB120" s="186" cm="1">
        <f t="array" ref="AB120">IF(AB$110=-1,AC120,IF(AB$110=99,AA120,IF(AB$110=0,INDEX($F101:$N101,0,AB$108),(INDEX($F101:$N101,0,AB$110+1)-INDEX($F101:$N101,0,AB$110))/(INDEX($F$4:$N$4,0,AB$110+1)-INDEX($F$4:$N$4,0,AB$110))+AA120)))</f>
        <v>3.2633035693226634E-2</v>
      </c>
      <c r="AC120" s="186" cm="1">
        <f t="array" ref="AC120">IF(AC$110=-1,AD120,IF(AC$110=99,AB120,IF(AC$110=0,INDEX($F101:$N101,0,AC$108),(INDEX($F101:$N101,0,AC$110+1)-INDEX($F101:$N101,0,AC$110))/(INDEX($F$4:$N$4,0,AC$110+1)-INDEX($F$4:$N$4,0,AC$110))+AB120)))</f>
        <v>3.3192439616900327E-2</v>
      </c>
      <c r="AD120" s="186" cm="1">
        <f t="array" ref="AD120">IF(AD$110=-1,AE120,IF(AD$110=99,AC120,IF(AD$110=0,INDEX($F101:$N101,0,AD$108),(INDEX($F101:$N101,0,AD$110+1)-INDEX($F101:$N101,0,AD$110))/(INDEX($F$4:$N$4,0,AD$110+1)-INDEX($F$4:$N$4,0,AD$110))+AC120)))</f>
        <v>3.375184354057402E-2</v>
      </c>
      <c r="AE120" s="186" cm="1">
        <f t="array" ref="AE120">IF(AE$110=-1,AF120,IF(AE$110=99,AD120,IF(AE$110=0,INDEX($F101:$N101,0,AE$108),(INDEX($F101:$N101,0,AE$110+1)-INDEX($F101:$N101,0,AE$110))/(INDEX($F$4:$N$4,0,AE$110+1)-INDEX($F$4:$N$4,0,AE$110))+AD120)))</f>
        <v>3.4311247464247713E-2</v>
      </c>
      <c r="AF120" s="186" cm="1">
        <f t="array" ref="AF120">IF(AF$110=-1,AG120,IF(AF$110=99,AE120,IF(AF$110=0,INDEX($F101:$N101,0,AF$108),(INDEX($F101:$N101,0,AF$110+1)-INDEX($F101:$N101,0,AF$110))/(INDEX($F$4:$N$4,0,AF$110+1)-INDEX($F$4:$N$4,0,AF$110))+AE120)))</f>
        <v>3.5298324767715876E-2</v>
      </c>
      <c r="AG120" s="186" cm="1">
        <f t="array" ref="AG120">IF(AG$110=-1,AH120,IF(AG$110=99,AF120,IF(AG$110=0,INDEX($F101:$N101,0,AG$108),(INDEX($F101:$N101,0,AG$110+1)-INDEX($F101:$N101,0,AG$110))/(INDEX($F$4:$N$4,0,AG$110+1)-INDEX($F$4:$N$4,0,AG$110))+AF120)))</f>
        <v>3.6285402071184039E-2</v>
      </c>
      <c r="AH120" s="186" cm="1">
        <f t="array" ref="AH120">IF(AH$110=-1,AI120,IF(AH$110=99,AG120,IF(AH$110=0,INDEX($F101:$N101,0,AH$108),(INDEX($F101:$N101,0,AH$110+1)-INDEX($F101:$N101,0,AH$110))/(INDEX($F$4:$N$4,0,AH$110+1)-INDEX($F$4:$N$4,0,AH$110))+AG120)))</f>
        <v>3.7272479374652202E-2</v>
      </c>
      <c r="AI120" s="186" cm="1">
        <f t="array" ref="AI120">IF(AI$110=-1,AJ120,IF(AI$110=99,AH120,IF(AI$110=0,INDEX($F101:$N101,0,AI$108),(INDEX($F101:$N101,0,AI$110+1)-INDEX($F101:$N101,0,AI$110))/(INDEX($F$4:$N$4,0,AI$110+1)-INDEX($F$4:$N$4,0,AI$110))+AH120)))</f>
        <v>3.8259556678120366E-2</v>
      </c>
      <c r="AJ120" s="186" cm="1">
        <f t="array" ref="AJ120">IF(AJ$110=-1,AK120,IF(AJ$110=99,AI120,IF(AJ$110=0,INDEX($F101:$N101,0,AJ$108),(INDEX($F101:$N101,0,AJ$110+1)-INDEX($F101:$N101,0,AJ$110))/(INDEX($F$4:$N$4,0,AJ$110+1)-INDEX($F$4:$N$4,0,AJ$110))+AI120)))</f>
        <v>3.9246633981588529E-2</v>
      </c>
      <c r="AK120" s="186" cm="1">
        <f t="array" ref="AK120">IF(AK$110=-1,AL120,IF(AK$110=99,AJ120,IF(AK$110=0,INDEX($F101:$N101,0,AK$108),(INDEX($F101:$N101,0,AK$110+1)-INDEX($F101:$N101,0,AK$110))/(INDEX($F$4:$N$4,0,AK$110+1)-INDEX($F$4:$N$4,0,AK$110))+AJ120)))</f>
        <v>4.0233711285056692E-2</v>
      </c>
      <c r="AL120" s="186" cm="1">
        <f t="array" ref="AL120">IF(AL$110=-1,AM120,IF(AL$110=99,AK120,IF(AL$110=0,INDEX($F101:$N101,0,AL$108),(INDEX($F101:$N101,0,AL$110+1)-INDEX($F101:$N101,0,AL$110))/(INDEX($F$4:$N$4,0,AL$110+1)-INDEX($F$4:$N$4,0,AL$110))+AK120)))</f>
        <v>4.1220788588524855E-2</v>
      </c>
      <c r="AM120" s="186" cm="1">
        <f t="array" ref="AM120">IF(AM$110=-1,AN120,IF(AM$110=99,AL120,IF(AM$110=0,INDEX($F101:$N101,0,AM$108),(INDEX($F101:$N101,0,AM$110+1)-INDEX($F101:$N101,0,AM$110))/(INDEX($F$4:$N$4,0,AM$110+1)-INDEX($F$4:$N$4,0,AM$110))+AL120)))</f>
        <v>4.2207865891993018E-2</v>
      </c>
      <c r="AN120" s="186" cm="1">
        <f t="array" ref="AN120">IF(AN$110=-1,AO120,IF(AN$110=99,AM120,IF(AN$110=0,INDEX($F101:$N101,0,AN$108),(INDEX($F101:$N101,0,AN$110+1)-INDEX($F101:$N101,0,AN$110))/(INDEX($F$4:$N$4,0,AN$110+1)-INDEX($F$4:$N$4,0,AN$110))+AM120)))</f>
        <v>4.3194943195461181E-2</v>
      </c>
      <c r="AO120" s="186" cm="1">
        <f t="array" ref="AO120">IF(AO$110=-1,AP120,IF(AO$110=99,AN120,IF(AO$110=0,INDEX($F101:$N101,0,AO$108),(INDEX($F101:$N101,0,AO$110+1)-INDEX($F101:$N101,0,AO$110))/(INDEX($F$4:$N$4,0,AO$110+1)-INDEX($F$4:$N$4,0,AO$110))+AN120)))</f>
        <v>4.4182020498929366E-2</v>
      </c>
      <c r="AP120" s="186" cm="1">
        <f t="array" ref="AP120">IF(AP$110=-1,AQ120,IF(AP$110=99,AO120,IF(AP$110=0,INDEX($F101:$N101,0,AP$108),(INDEX($F101:$N101,0,AP$110+1)-INDEX($F101:$N101,0,AP$110))/(INDEX($F$4:$N$4,0,AP$110+1)-INDEX($F$4:$N$4,0,AP$110))+AO120)))</f>
        <v>4.4918684369615165E-2</v>
      </c>
      <c r="AQ120" s="186" cm="1">
        <f t="array" ref="AQ120">IF(AQ$110=-1,AR120,IF(AQ$110=99,AP120,IF(AQ$110=0,INDEX($F101:$N101,0,AQ$108),(INDEX($F101:$N101,0,AQ$110+1)-INDEX($F101:$N101,0,AQ$110))/(INDEX($F$4:$N$4,0,AQ$110+1)-INDEX($F$4:$N$4,0,AQ$110))+AP120)))</f>
        <v>4.5655348240300965E-2</v>
      </c>
      <c r="AR120" s="186" cm="1">
        <f t="array" ref="AR120">IF(AR$110=-1,AS120,IF(AR$110=99,AQ120,IF(AR$110=0,INDEX($F101:$N101,0,AR$108),(INDEX($F101:$N101,0,AR$110+1)-INDEX($F101:$N101,0,AR$110))/(INDEX($F$4:$N$4,0,AR$110+1)-INDEX($F$4:$N$4,0,AR$110))+AQ120)))</f>
        <v>4.6392012110986765E-2</v>
      </c>
      <c r="AS120" s="186" cm="1">
        <f t="array" ref="AS120">IF(AS$110=-1,AT120,IF(AS$110=99,AR120,IF(AS$110=0,INDEX($F101:$N101,0,AS$108),(INDEX($F101:$N101,0,AS$110+1)-INDEX($F101:$N101,0,AS$110))/(INDEX($F$4:$N$4,0,AS$110+1)-INDEX($F$4:$N$4,0,AS$110))+AR120)))</f>
        <v>4.7128675981672564E-2</v>
      </c>
      <c r="AT120" s="186" cm="1">
        <f t="array" ref="AT120">IF(AT$110=-1,AU120,IF(AT$110=99,AS120,IF(AT$110=0,INDEX($F101:$N101,0,AT$108),(INDEX($F101:$N101,0,AT$110+1)-INDEX($F101:$N101,0,AT$110))/(INDEX($F$4:$N$4,0,AT$110+1)-INDEX($F$4:$N$4,0,AT$110))+AS120)))</f>
        <v>4.7865339852358364E-2</v>
      </c>
      <c r="AU120" s="186" cm="1">
        <f t="array" ref="AU120">IF(AU$110=-1,AV120,IF(AU$110=99,AT120,IF(AU$110=0,INDEX($F101:$N101,0,AU$108),(INDEX($F101:$N101,0,AU$110+1)-INDEX($F101:$N101,0,AU$110))/(INDEX($F$4:$N$4,0,AU$110+1)-INDEX($F$4:$N$4,0,AU$110))+AT120)))</f>
        <v>4.8602003723044164E-2</v>
      </c>
      <c r="AV120" s="186" cm="1">
        <f t="array" ref="AV120">IF(AV$110=-1,AW120,IF(AV$110=99,AU120,IF(AV$110=0,INDEX($F101:$N101,0,AV$108),(INDEX($F101:$N101,0,AV$110+1)-INDEX($F101:$N101,0,AV$110))/(INDEX($F$4:$N$4,0,AV$110+1)-INDEX($F$4:$N$4,0,AV$110))+AU120)))</f>
        <v>4.9338667593729964E-2</v>
      </c>
      <c r="AW120" s="186" cm="1">
        <f t="array" ref="AW120">IF(AW$110=-1,AX120,IF(AW$110=99,AV120,IF(AW$110=0,INDEX($F101:$N101,0,AW$108),(INDEX($F101:$N101,0,AW$110+1)-INDEX($F101:$N101,0,AW$110))/(INDEX($F$4:$N$4,0,AW$110+1)-INDEX($F$4:$N$4,0,AW$110))+AV120)))</f>
        <v>5.0075331464415763E-2</v>
      </c>
      <c r="AX120" s="186" cm="1">
        <f t="array" ref="AX120">IF(AX$110=-1,AY120,IF(AX$110=99,AW120,IF(AX$110=0,INDEX($F101:$N101,0,AX$108),(INDEX($F101:$N101,0,AX$110+1)-INDEX($F101:$N101,0,AX$110))/(INDEX($F$4:$N$4,0,AX$110+1)-INDEX($F$4:$N$4,0,AX$110))+AW120)))</f>
        <v>5.0811995335101563E-2</v>
      </c>
      <c r="AY120" s="186" cm="1">
        <f t="array" ref="AY120">IF(AY$110=-1,AZ120,IF(AY$110=99,AX120,IF(AY$110=0,INDEX($F101:$N101,0,AY$108),(INDEX($F101:$N101,0,AY$110+1)-INDEX($F101:$N101,0,AY$110))/(INDEX($F$4:$N$4,0,AY$110+1)-INDEX($F$4:$N$4,0,AY$110))+AX120)))</f>
        <v>5.1548659205787335E-2</v>
      </c>
      <c r="AZ120" s="186" cm="1">
        <f t="array" ref="AZ120">IF(AZ$110=-1,BA120,IF(AZ$110=99,AY120,IF(AZ$110=0,INDEX($F101:$N101,0,AZ$108),(INDEX($F101:$N101,0,AZ$110+1)-INDEX($F101:$N101,0,AZ$110))/(INDEX($F$4:$N$4,0,AZ$110+1)-INDEX($F$4:$N$4,0,AZ$110))+AY120)))</f>
        <v>5.1548659205787335E-2</v>
      </c>
      <c r="BA120" s="186" cm="1">
        <f t="array" ref="BA120">IF(BA$110=-1,BB120,IF(BA$110=99,AZ120,IF(BA$110=0,INDEX($F101:$N101,0,BA$108),(INDEX($F101:$N101,0,BA$110+1)-INDEX($F101:$N101,0,BA$110))/(INDEX($F$4:$N$4,0,BA$110+1)-INDEX($F$4:$N$4,0,BA$110))+AZ120)))</f>
        <v>5.1548659205787335E-2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23.010393182336216</v>
      </c>
      <c r="V121" s="186" cm="1">
        <f t="array" ref="V121">IF(V$110=-1,W121,IF(V$110=99,U121,IF(V$110=0,INDEX($F102:$N102,0,V$108),(INDEX($F102:$N102,0,V$110+1)-INDEX($F102:$N102,0,V$110))/(INDEX($F$4:$N$4,0,V$110+1)-INDEX($F$4:$N$4,0,V$110))+U121)))</f>
        <v>23.501005394585647</v>
      </c>
      <c r="W121" s="186" cm="1">
        <f t="array" ref="W121">IF(W$110=-1,X121,IF(W$110=99,V121,IF(W$110=0,INDEX($F102:$N102,0,W$108),(INDEX($F102:$N102,0,W$110+1)-INDEX($F102:$N102,0,W$110))/(INDEX($F$4:$N$4,0,W$110+1)-INDEX($F$4:$N$4,0,W$110))+V121)))</f>
        <v>23.950051703636674</v>
      </c>
      <c r="X121" s="186" cm="1">
        <f t="array" ref="X121">IF(X$110=-1,Y121,IF(X$110=99,W121,IF(X$110=0,INDEX($F102:$N102,0,X$108),(INDEX($F102:$N102,0,X$110+1)-INDEX($F102:$N102,0,X$110))/(INDEX($F$4:$N$4,0,X$110+1)-INDEX($F$4:$N$4,0,X$110))+W121)))</f>
        <v>24.399098012687702</v>
      </c>
      <c r="Y121" s="186" cm="1">
        <f t="array" ref="Y121">IF(Y$110=-1,Z121,IF(Y$110=99,X121,IF(Y$110=0,INDEX($F102:$N102,0,Y$108),(INDEX($F102:$N102,0,Y$110+1)-INDEX($F102:$N102,0,Y$110))/(INDEX($F$4:$N$4,0,Y$110+1)-INDEX($F$4:$N$4,0,Y$110))+X121)))</f>
        <v>24.848144321738729</v>
      </c>
      <c r="Z121" s="186" cm="1">
        <f t="array" ref="Z121">IF(Z$110=-1,AA121,IF(Z$110=99,Y121,IF(Z$110=0,INDEX($F102:$N102,0,Z$108),(INDEX($F102:$N102,0,Z$110+1)-INDEX($F102:$N102,0,Z$110))/(INDEX($F$4:$N$4,0,Z$110+1)-INDEX($F$4:$N$4,0,Z$110))+Y121)))</f>
        <v>25.297190630789757</v>
      </c>
      <c r="AA121" s="186" cm="1">
        <f t="array" ref="AA121">IF(AA$110=-1,AB121,IF(AA$110=99,Z121,IF(AA$110=0,INDEX($F102:$N102,0,AA$108),(INDEX($F102:$N102,0,AA$110+1)-INDEX($F102:$N102,0,AA$110))/(INDEX($F$4:$N$4,0,AA$110+1)-INDEX($F$4:$N$4,0,AA$110))+Z121)))</f>
        <v>25.746236939840784</v>
      </c>
      <c r="AB121" s="186" cm="1">
        <f t="array" ref="AB121">IF(AB$110=-1,AC121,IF(AB$110=99,AA121,IF(AB$110=0,INDEX($F102:$N102,0,AB$108),(INDEX($F102:$N102,0,AB$110+1)-INDEX($F102:$N102,0,AB$110))/(INDEX($F$4:$N$4,0,AB$110+1)-INDEX($F$4:$N$4,0,AB$110))+AA121)))</f>
        <v>26.195283248891812</v>
      </c>
      <c r="AC121" s="186" cm="1">
        <f t="array" ref="AC121">IF(AC$110=-1,AD121,IF(AC$110=99,AB121,IF(AC$110=0,INDEX($F102:$N102,0,AC$108),(INDEX($F102:$N102,0,AC$110+1)-INDEX($F102:$N102,0,AC$110))/(INDEX($F$4:$N$4,0,AC$110+1)-INDEX($F$4:$N$4,0,AC$110))+AB121)))</f>
        <v>26.644329557942839</v>
      </c>
      <c r="AD121" s="186" cm="1">
        <f t="array" ref="AD121">IF(AD$110=-1,AE121,IF(AD$110=99,AC121,IF(AD$110=0,INDEX($F102:$N102,0,AD$108),(INDEX($F102:$N102,0,AD$110+1)-INDEX($F102:$N102,0,AD$110))/(INDEX($F$4:$N$4,0,AD$110+1)-INDEX($F$4:$N$4,0,AD$110))+AC121)))</f>
        <v>27.093375866993867</v>
      </c>
      <c r="AE121" s="186" cm="1">
        <f t="array" ref="AE121">IF(AE$110=-1,AF121,IF(AE$110=99,AD121,IF(AE$110=0,INDEX($F102:$N102,0,AE$108),(INDEX($F102:$N102,0,AE$110+1)-INDEX($F102:$N102,0,AE$110))/(INDEX($F$4:$N$4,0,AE$110+1)-INDEX($F$4:$N$4,0,AE$110))+AD121)))</f>
        <v>27.542422176044891</v>
      </c>
      <c r="AF121" s="186" cm="1">
        <f t="array" ref="AF121">IF(AF$110=-1,AG121,IF(AF$110=99,AE121,IF(AF$110=0,INDEX($F102:$N102,0,AF$108),(INDEX($F102:$N102,0,AF$110+1)-INDEX($F102:$N102,0,AF$110))/(INDEX($F$4:$N$4,0,AF$110+1)-INDEX($F$4:$N$4,0,AF$110))+AE121)))</f>
        <v>28.334771677206003</v>
      </c>
      <c r="AG121" s="186" cm="1">
        <f t="array" ref="AG121">IF(AG$110=-1,AH121,IF(AG$110=99,AF121,IF(AG$110=0,INDEX($F102:$N102,0,AG$108),(INDEX($F102:$N102,0,AG$110+1)-INDEX($F102:$N102,0,AG$110))/(INDEX($F$4:$N$4,0,AG$110+1)-INDEX($F$4:$N$4,0,AG$110))+AF121)))</f>
        <v>29.127121178367116</v>
      </c>
      <c r="AH121" s="186" cm="1">
        <f t="array" ref="AH121">IF(AH$110=-1,AI121,IF(AH$110=99,AG121,IF(AH$110=0,INDEX($F102:$N102,0,AH$108),(INDEX($F102:$N102,0,AH$110+1)-INDEX($F102:$N102,0,AH$110))/(INDEX($F$4:$N$4,0,AH$110+1)-INDEX($F$4:$N$4,0,AH$110))+AG121)))</f>
        <v>29.919470679528228</v>
      </c>
      <c r="AI121" s="186" cm="1">
        <f t="array" ref="AI121">IF(AI$110=-1,AJ121,IF(AI$110=99,AH121,IF(AI$110=0,INDEX($F102:$N102,0,AI$108),(INDEX($F102:$N102,0,AI$110+1)-INDEX($F102:$N102,0,AI$110))/(INDEX($F$4:$N$4,0,AI$110+1)-INDEX($F$4:$N$4,0,AI$110))+AH121)))</f>
        <v>30.71182018068934</v>
      </c>
      <c r="AJ121" s="186" cm="1">
        <f t="array" ref="AJ121">IF(AJ$110=-1,AK121,IF(AJ$110=99,AI121,IF(AJ$110=0,INDEX($F102:$N102,0,AJ$108),(INDEX($F102:$N102,0,AJ$110+1)-INDEX($F102:$N102,0,AJ$110))/(INDEX($F$4:$N$4,0,AJ$110+1)-INDEX($F$4:$N$4,0,AJ$110))+AI121)))</f>
        <v>31.504169681850453</v>
      </c>
      <c r="AK121" s="186" cm="1">
        <f t="array" ref="AK121">IF(AK$110=-1,AL121,IF(AK$110=99,AJ121,IF(AK$110=0,INDEX($F102:$N102,0,AK$108),(INDEX($F102:$N102,0,AK$110+1)-INDEX($F102:$N102,0,AK$110))/(INDEX($F$4:$N$4,0,AK$110+1)-INDEX($F$4:$N$4,0,AK$110))+AJ121)))</f>
        <v>32.296519183011569</v>
      </c>
      <c r="AL121" s="186" cm="1">
        <f t="array" ref="AL121">IF(AL$110=-1,AM121,IF(AL$110=99,AK121,IF(AL$110=0,INDEX($F102:$N102,0,AL$108),(INDEX($F102:$N102,0,AL$110+1)-INDEX($F102:$N102,0,AL$110))/(INDEX($F$4:$N$4,0,AL$110+1)-INDEX($F$4:$N$4,0,AL$110))+AK121)))</f>
        <v>33.088868684172681</v>
      </c>
      <c r="AM121" s="186" cm="1">
        <f t="array" ref="AM121">IF(AM$110=-1,AN121,IF(AM$110=99,AL121,IF(AM$110=0,INDEX($F102:$N102,0,AM$108),(INDEX($F102:$N102,0,AM$110+1)-INDEX($F102:$N102,0,AM$110))/(INDEX($F$4:$N$4,0,AM$110+1)-INDEX($F$4:$N$4,0,AM$110))+AL121)))</f>
        <v>33.881218185333793</v>
      </c>
      <c r="AN121" s="186" cm="1">
        <f t="array" ref="AN121">IF(AN$110=-1,AO121,IF(AN$110=99,AM121,IF(AN$110=0,INDEX($F102:$N102,0,AN$108),(INDEX($F102:$N102,0,AN$110+1)-INDEX($F102:$N102,0,AN$110))/(INDEX($F$4:$N$4,0,AN$110+1)-INDEX($F$4:$N$4,0,AN$110))+AM121)))</f>
        <v>34.673567686494906</v>
      </c>
      <c r="AO121" s="186" cm="1">
        <f t="array" ref="AO121">IF(AO$110=-1,AP121,IF(AO$110=99,AN121,IF(AO$110=0,INDEX($F102:$N102,0,AO$108),(INDEX($F102:$N102,0,AO$110+1)-INDEX($F102:$N102,0,AO$110))/(INDEX($F$4:$N$4,0,AO$110+1)-INDEX($F$4:$N$4,0,AO$110))+AN121)))</f>
        <v>35.465917187656025</v>
      </c>
      <c r="AP121" s="186" cm="1">
        <f t="array" ref="AP121">IF(AP$110=-1,AQ121,IF(AP$110=99,AO121,IF(AP$110=0,INDEX($F102:$N102,0,AP$108),(INDEX($F102:$N102,0,AP$110+1)-INDEX($F102:$N102,0,AP$110))/(INDEX($F$4:$N$4,0,AP$110+1)-INDEX($F$4:$N$4,0,AP$110))+AO121)))</f>
        <v>36.057254105656725</v>
      </c>
      <c r="AQ121" s="186" cm="1">
        <f t="array" ref="AQ121">IF(AQ$110=-1,AR121,IF(AQ$110=99,AP121,IF(AQ$110=0,INDEX($F102:$N102,0,AQ$108),(INDEX($F102:$N102,0,AQ$110+1)-INDEX($F102:$N102,0,AQ$110))/(INDEX($F$4:$N$4,0,AQ$110+1)-INDEX($F$4:$N$4,0,AQ$110))+AP121)))</f>
        <v>36.648591023657424</v>
      </c>
      <c r="AR121" s="186" cm="1">
        <f t="array" ref="AR121">IF(AR$110=-1,AS121,IF(AR$110=99,AQ121,IF(AR$110=0,INDEX($F102:$N102,0,AR$108),(INDEX($F102:$N102,0,AR$110+1)-INDEX($F102:$N102,0,AR$110))/(INDEX($F$4:$N$4,0,AR$110+1)-INDEX($F$4:$N$4,0,AR$110))+AQ121)))</f>
        <v>37.239927941658124</v>
      </c>
      <c r="AS121" s="186" cm="1">
        <f t="array" ref="AS121">IF(AS$110=-1,AT121,IF(AS$110=99,AR121,IF(AS$110=0,INDEX($F102:$N102,0,AS$108),(INDEX($F102:$N102,0,AS$110+1)-INDEX($F102:$N102,0,AS$110))/(INDEX($F$4:$N$4,0,AS$110+1)-INDEX($F$4:$N$4,0,AS$110))+AR121)))</f>
        <v>37.831264859658823</v>
      </c>
      <c r="AT121" s="186" cm="1">
        <f t="array" ref="AT121">IF(AT$110=-1,AU121,IF(AT$110=99,AS121,IF(AT$110=0,INDEX($F102:$N102,0,AT$108),(INDEX($F102:$N102,0,AT$110+1)-INDEX($F102:$N102,0,AT$110))/(INDEX($F$4:$N$4,0,AT$110+1)-INDEX($F$4:$N$4,0,AT$110))+AS121)))</f>
        <v>38.422601777659523</v>
      </c>
      <c r="AU121" s="186" cm="1">
        <f t="array" ref="AU121">IF(AU$110=-1,AV121,IF(AU$110=99,AT121,IF(AU$110=0,INDEX($F102:$N102,0,AU$108),(INDEX($F102:$N102,0,AU$110+1)-INDEX($F102:$N102,0,AU$110))/(INDEX($F$4:$N$4,0,AU$110+1)-INDEX($F$4:$N$4,0,AU$110))+AT121)))</f>
        <v>39.013938695660222</v>
      </c>
      <c r="AV121" s="186" cm="1">
        <f t="array" ref="AV121">IF(AV$110=-1,AW121,IF(AV$110=99,AU121,IF(AV$110=0,INDEX($F102:$N102,0,AV$108),(INDEX($F102:$N102,0,AV$110+1)-INDEX($F102:$N102,0,AV$110))/(INDEX($F$4:$N$4,0,AV$110+1)-INDEX($F$4:$N$4,0,AV$110))+AU121)))</f>
        <v>39.605275613660922</v>
      </c>
      <c r="AW121" s="186" cm="1">
        <f t="array" ref="AW121">IF(AW$110=-1,AX121,IF(AW$110=99,AV121,IF(AW$110=0,INDEX($F102:$N102,0,AW$108),(INDEX($F102:$N102,0,AW$110+1)-INDEX($F102:$N102,0,AW$110))/(INDEX($F$4:$N$4,0,AW$110+1)-INDEX($F$4:$N$4,0,AW$110))+AV121)))</f>
        <v>40.196612531661621</v>
      </c>
      <c r="AX121" s="186" cm="1">
        <f t="array" ref="AX121">IF(AX$110=-1,AY121,IF(AX$110=99,AW121,IF(AX$110=0,INDEX($F102:$N102,0,AX$108),(INDEX($F102:$N102,0,AX$110+1)-INDEX($F102:$N102,0,AX$110))/(INDEX($F$4:$N$4,0,AX$110+1)-INDEX($F$4:$N$4,0,AX$110))+AW121)))</f>
        <v>40.787949449662321</v>
      </c>
      <c r="AY121" s="186" cm="1">
        <f t="array" ref="AY121">IF(AY$110=-1,AZ121,IF(AY$110=99,AX121,IF(AY$110=0,INDEX($F102:$N102,0,AY$108),(INDEX($F102:$N102,0,AY$110+1)-INDEX($F102:$N102,0,AY$110))/(INDEX($F$4:$N$4,0,AY$110+1)-INDEX($F$4:$N$4,0,AY$110))+AX121)))</f>
        <v>41.37928636766302</v>
      </c>
      <c r="AZ121" s="186" cm="1">
        <f t="array" ref="AZ121">IF(AZ$110=-1,BA121,IF(AZ$110=99,AY121,IF(AZ$110=0,INDEX($F102:$N102,0,AZ$108),(INDEX($F102:$N102,0,AZ$110+1)-INDEX($F102:$N102,0,AZ$110))/(INDEX($F$4:$N$4,0,AZ$110+1)-INDEX($F$4:$N$4,0,AZ$110))+AY121)))</f>
        <v>41.37928636766302</v>
      </c>
      <c r="BA121" s="186" cm="1">
        <f t="array" ref="BA121">IF(BA$110=-1,BB121,IF(BA$110=99,AZ121,IF(BA$110=0,INDEX($F102:$N102,0,BA$108),(INDEX($F102:$N102,0,BA$110+1)-INDEX($F102:$N102,0,BA$110))/(INDEX($F$4:$N$4,0,BA$110+1)-INDEX($F$4:$N$4,0,BA$110))+AZ121)))</f>
        <v>41.37928636766302</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26.252766767119954</v>
      </c>
      <c r="V122" s="186" cm="1">
        <f t="array" ref="V122">IF(V$110=-1,W122,IF(V$110=99,U122,IF(V$110=0,INDEX($F103:$N103,0,V$108),(INDEX($F103:$N103,0,V$110+1)-INDEX($F103:$N103,0,V$110))/(INDEX($F$4:$N$4,0,V$110+1)-INDEX($F$4:$N$4,0,V$110))+U122)))</f>
        <v>26.812510700186348</v>
      </c>
      <c r="W122" s="186" cm="1">
        <f t="array" ref="W122">IF(W$110=-1,X122,IF(W$110=99,V122,IF(W$110=0,INDEX($F103:$N103,0,W$108),(INDEX($F103:$N103,0,W$110+1)-INDEX($F103:$N103,0,W$110))/(INDEX($F$4:$N$4,0,W$110+1)-INDEX($F$4:$N$4,0,W$110))+V122)))</f>
        <v>27.324831716421837</v>
      </c>
      <c r="X122" s="186" cm="1">
        <f t="array" ref="X122">IF(X$110=-1,Y122,IF(X$110=99,W122,IF(X$110=0,INDEX($F103:$N103,0,X$108),(INDEX($F103:$N103,0,X$110+1)-INDEX($F103:$N103,0,X$110))/(INDEX($F$4:$N$4,0,X$110+1)-INDEX($F$4:$N$4,0,X$110))+W122)))</f>
        <v>27.837152732657326</v>
      </c>
      <c r="Y122" s="186" cm="1">
        <f t="array" ref="Y122">IF(Y$110=-1,Z122,IF(Y$110=99,X122,IF(Y$110=0,INDEX($F103:$N103,0,Y$108),(INDEX($F103:$N103,0,Y$110+1)-INDEX($F103:$N103,0,Y$110))/(INDEX($F$4:$N$4,0,Y$110+1)-INDEX($F$4:$N$4,0,Y$110))+X122)))</f>
        <v>28.349473748892816</v>
      </c>
      <c r="Z122" s="186" cm="1">
        <f t="array" ref="Z122">IF(Z$110=-1,AA122,IF(Z$110=99,Y122,IF(Z$110=0,INDEX($F103:$N103,0,Z$108),(INDEX($F103:$N103,0,Z$110+1)-INDEX($F103:$N103,0,Z$110))/(INDEX($F$4:$N$4,0,Z$110+1)-INDEX($F$4:$N$4,0,Z$110))+Y122)))</f>
        <v>28.861794765128305</v>
      </c>
      <c r="AA122" s="186" cm="1">
        <f t="array" ref="AA122">IF(AA$110=-1,AB122,IF(AA$110=99,Z122,IF(AA$110=0,INDEX($F103:$N103,0,AA$108),(INDEX($F103:$N103,0,AA$110+1)-INDEX($F103:$N103,0,AA$110))/(INDEX($F$4:$N$4,0,AA$110+1)-INDEX($F$4:$N$4,0,AA$110))+Z122)))</f>
        <v>29.374115781363795</v>
      </c>
      <c r="AB122" s="186" cm="1">
        <f t="array" ref="AB122">IF(AB$110=-1,AC122,IF(AB$110=99,AA122,IF(AB$110=0,INDEX($F103:$N103,0,AB$108),(INDEX($F103:$N103,0,AB$110+1)-INDEX($F103:$N103,0,AB$110))/(INDEX($F$4:$N$4,0,AB$110+1)-INDEX($F$4:$N$4,0,AB$110))+AA122)))</f>
        <v>29.886436797599284</v>
      </c>
      <c r="AC122" s="186" cm="1">
        <f t="array" ref="AC122">IF(AC$110=-1,AD122,IF(AC$110=99,AB122,IF(AC$110=0,INDEX($F103:$N103,0,AC$108),(INDEX($F103:$N103,0,AC$110+1)-INDEX($F103:$N103,0,AC$110))/(INDEX($F$4:$N$4,0,AC$110+1)-INDEX($F$4:$N$4,0,AC$110))+AB122)))</f>
        <v>30.398757813834774</v>
      </c>
      <c r="AD122" s="186" cm="1">
        <f t="array" ref="AD122">IF(AD$110=-1,AE122,IF(AD$110=99,AC122,IF(AD$110=0,INDEX($F103:$N103,0,AD$108),(INDEX($F103:$N103,0,AD$110+1)-INDEX($F103:$N103,0,AD$110))/(INDEX($F$4:$N$4,0,AD$110+1)-INDEX($F$4:$N$4,0,AD$110))+AC122)))</f>
        <v>30.911078830070263</v>
      </c>
      <c r="AE122" s="186" cm="1">
        <f t="array" ref="AE122">IF(AE$110=-1,AF122,IF(AE$110=99,AD122,IF(AE$110=0,INDEX($F103:$N103,0,AE$108),(INDEX($F103:$N103,0,AE$110+1)-INDEX($F103:$N103,0,AE$110))/(INDEX($F$4:$N$4,0,AE$110+1)-INDEX($F$4:$N$4,0,AE$110))+AD122)))</f>
        <v>31.42339984630576</v>
      </c>
      <c r="AF122" s="186" cm="1">
        <f t="array" ref="AF122">IF(AF$110=-1,AG122,IF(AF$110=99,AE122,IF(AF$110=0,INDEX($F103:$N103,0,AF$108),(INDEX($F103:$N103,0,AF$110+1)-INDEX($F103:$N103,0,AF$110))/(INDEX($F$4:$N$4,0,AF$110+1)-INDEX($F$4:$N$4,0,AF$110))+AE122)))</f>
        <v>32.327398595357757</v>
      </c>
      <c r="AG122" s="186" cm="1">
        <f t="array" ref="AG122">IF(AG$110=-1,AH122,IF(AG$110=99,AF122,IF(AG$110=0,INDEX($F103:$N103,0,AG$108),(INDEX($F103:$N103,0,AG$110+1)-INDEX($F103:$N103,0,AG$110))/(INDEX($F$4:$N$4,0,AG$110+1)-INDEX($F$4:$N$4,0,AG$110))+AF122)))</f>
        <v>33.231397344409757</v>
      </c>
      <c r="AH122" s="186" cm="1">
        <f t="array" ref="AH122">IF(AH$110=-1,AI122,IF(AH$110=99,AG122,IF(AH$110=0,INDEX($F103:$N103,0,AH$108),(INDEX($F103:$N103,0,AH$110+1)-INDEX($F103:$N103,0,AH$110))/(INDEX($F$4:$N$4,0,AH$110+1)-INDEX($F$4:$N$4,0,AH$110))+AG122)))</f>
        <v>34.135396093461758</v>
      </c>
      <c r="AI122" s="186" cm="1">
        <f t="array" ref="AI122">IF(AI$110=-1,AJ122,IF(AI$110=99,AH122,IF(AI$110=0,INDEX($F103:$N103,0,AI$108),(INDEX($F103:$N103,0,AI$110+1)-INDEX($F103:$N103,0,AI$110))/(INDEX($F$4:$N$4,0,AI$110+1)-INDEX($F$4:$N$4,0,AI$110))+AH122)))</f>
        <v>35.039394842513758</v>
      </c>
      <c r="AJ122" s="186" cm="1">
        <f t="array" ref="AJ122">IF(AJ$110=-1,AK122,IF(AJ$110=99,AI122,IF(AJ$110=0,INDEX($F103:$N103,0,AJ$108),(INDEX($F103:$N103,0,AJ$110+1)-INDEX($F103:$N103,0,AJ$110))/(INDEX($F$4:$N$4,0,AJ$110+1)-INDEX($F$4:$N$4,0,AJ$110))+AI122)))</f>
        <v>35.943393591565759</v>
      </c>
      <c r="AK122" s="186" cm="1">
        <f t="array" ref="AK122">IF(AK$110=-1,AL122,IF(AK$110=99,AJ122,IF(AK$110=0,INDEX($F103:$N103,0,AK$108),(INDEX($F103:$N103,0,AK$110+1)-INDEX($F103:$N103,0,AK$110))/(INDEX($F$4:$N$4,0,AK$110+1)-INDEX($F$4:$N$4,0,AK$110))+AJ122)))</f>
        <v>36.847392340617759</v>
      </c>
      <c r="AL122" s="186" cm="1">
        <f t="array" ref="AL122">IF(AL$110=-1,AM122,IF(AL$110=99,AK122,IF(AL$110=0,INDEX($F103:$N103,0,AL$108),(INDEX($F103:$N103,0,AL$110+1)-INDEX($F103:$N103,0,AL$110))/(INDEX($F$4:$N$4,0,AL$110+1)-INDEX($F$4:$N$4,0,AL$110))+AK122)))</f>
        <v>37.75139108966976</v>
      </c>
      <c r="AM122" s="186" cm="1">
        <f t="array" ref="AM122">IF(AM$110=-1,AN122,IF(AM$110=99,AL122,IF(AM$110=0,INDEX($F103:$N103,0,AM$108),(INDEX($F103:$N103,0,AM$110+1)-INDEX($F103:$N103,0,AM$110))/(INDEX($F$4:$N$4,0,AM$110+1)-INDEX($F$4:$N$4,0,AM$110))+AL122)))</f>
        <v>38.65538983872176</v>
      </c>
      <c r="AN122" s="186" cm="1">
        <f t="array" ref="AN122">IF(AN$110=-1,AO122,IF(AN$110=99,AM122,IF(AN$110=0,INDEX($F103:$N103,0,AN$108),(INDEX($F103:$N103,0,AN$110+1)-INDEX($F103:$N103,0,AN$110))/(INDEX($F$4:$N$4,0,AN$110+1)-INDEX($F$4:$N$4,0,AN$110))+AM122)))</f>
        <v>39.559388587773761</v>
      </c>
      <c r="AO122" s="186" cm="1">
        <f t="array" ref="AO122">IF(AO$110=-1,AP122,IF(AO$110=99,AN122,IF(AO$110=0,INDEX($F103:$N103,0,AO$108),(INDEX($F103:$N103,0,AO$110+1)-INDEX($F103:$N103,0,AO$110))/(INDEX($F$4:$N$4,0,AO$110+1)-INDEX($F$4:$N$4,0,AO$110))+AN122)))</f>
        <v>40.463387336825733</v>
      </c>
      <c r="AP122" s="186" cm="1">
        <f t="array" ref="AP122">IF(AP$110=-1,AQ122,IF(AP$110=99,AO122,IF(AP$110=0,INDEX($F103:$N103,0,AP$108),(INDEX($F103:$N103,0,AP$110+1)-INDEX($F103:$N103,0,AP$110))/(INDEX($F$4:$N$4,0,AP$110+1)-INDEX($F$4:$N$4,0,AP$110))+AO122)))</f>
        <v>41.138049002362891</v>
      </c>
      <c r="AQ122" s="186" cm="1">
        <f t="array" ref="AQ122">IF(AQ$110=-1,AR122,IF(AQ$110=99,AP122,IF(AQ$110=0,INDEX($F103:$N103,0,AQ$108),(INDEX($F103:$N103,0,AQ$110+1)-INDEX($F103:$N103,0,AQ$110))/(INDEX($F$4:$N$4,0,AQ$110+1)-INDEX($F$4:$N$4,0,AQ$110))+AP122)))</f>
        <v>41.812710667900049</v>
      </c>
      <c r="AR122" s="186" cm="1">
        <f t="array" ref="AR122">IF(AR$110=-1,AS122,IF(AR$110=99,AQ122,IF(AR$110=0,INDEX($F103:$N103,0,AR$108),(INDEX($F103:$N103,0,AR$110+1)-INDEX($F103:$N103,0,AR$110))/(INDEX($F$4:$N$4,0,AR$110+1)-INDEX($F$4:$N$4,0,AR$110))+AQ122)))</f>
        <v>42.487372333437207</v>
      </c>
      <c r="AS122" s="186" cm="1">
        <f t="array" ref="AS122">IF(AS$110=-1,AT122,IF(AS$110=99,AR122,IF(AS$110=0,INDEX($F103:$N103,0,AS$108),(INDEX($F103:$N103,0,AS$110+1)-INDEX($F103:$N103,0,AS$110))/(INDEX($F$4:$N$4,0,AS$110+1)-INDEX($F$4:$N$4,0,AS$110))+AR122)))</f>
        <v>43.162033998974366</v>
      </c>
      <c r="AT122" s="186" cm="1">
        <f t="array" ref="AT122">IF(AT$110=-1,AU122,IF(AT$110=99,AS122,IF(AT$110=0,INDEX($F103:$N103,0,AT$108),(INDEX($F103:$N103,0,AT$110+1)-INDEX($F103:$N103,0,AT$110))/(INDEX($F$4:$N$4,0,AT$110+1)-INDEX($F$4:$N$4,0,AT$110))+AS122)))</f>
        <v>43.836695664511524</v>
      </c>
      <c r="AU122" s="186" cm="1">
        <f t="array" ref="AU122">IF(AU$110=-1,AV122,IF(AU$110=99,AT122,IF(AU$110=0,INDEX($F103:$N103,0,AU$108),(INDEX($F103:$N103,0,AU$110+1)-INDEX($F103:$N103,0,AU$110))/(INDEX($F$4:$N$4,0,AU$110+1)-INDEX($F$4:$N$4,0,AU$110))+AT122)))</f>
        <v>44.511357330048682</v>
      </c>
      <c r="AV122" s="186" cm="1">
        <f t="array" ref="AV122">IF(AV$110=-1,AW122,IF(AV$110=99,AU122,IF(AV$110=0,INDEX($F103:$N103,0,AV$108),(INDEX($F103:$N103,0,AV$110+1)-INDEX($F103:$N103,0,AV$110))/(INDEX($F$4:$N$4,0,AV$110+1)-INDEX($F$4:$N$4,0,AV$110))+AU122)))</f>
        <v>45.18601899558584</v>
      </c>
      <c r="AW122" s="186" cm="1">
        <f t="array" ref="AW122">IF(AW$110=-1,AX122,IF(AW$110=99,AV122,IF(AW$110=0,INDEX($F103:$N103,0,AW$108),(INDEX($F103:$N103,0,AW$110+1)-INDEX($F103:$N103,0,AW$110))/(INDEX($F$4:$N$4,0,AW$110+1)-INDEX($F$4:$N$4,0,AW$110))+AV122)))</f>
        <v>45.860680661122998</v>
      </c>
      <c r="AX122" s="186" cm="1">
        <f t="array" ref="AX122">IF(AX$110=-1,AY122,IF(AX$110=99,AW122,IF(AX$110=0,INDEX($F103:$N103,0,AX$108),(INDEX($F103:$N103,0,AX$110+1)-INDEX($F103:$N103,0,AX$110))/(INDEX($F$4:$N$4,0,AX$110+1)-INDEX($F$4:$N$4,0,AX$110))+AW122)))</f>
        <v>46.535342326660157</v>
      </c>
      <c r="AY122" s="186" cm="1">
        <f t="array" ref="AY122">IF(AY$110=-1,AZ122,IF(AY$110=99,AX122,IF(AY$110=0,INDEX($F103:$N103,0,AY$108),(INDEX($F103:$N103,0,AY$110+1)-INDEX($F103:$N103,0,AY$110))/(INDEX($F$4:$N$4,0,AY$110+1)-INDEX($F$4:$N$4,0,AY$110))+AX122)))</f>
        <v>47.210003992197343</v>
      </c>
      <c r="AZ122" s="186" cm="1">
        <f t="array" ref="AZ122">IF(AZ$110=-1,BA122,IF(AZ$110=99,AY122,IF(AZ$110=0,INDEX($F103:$N103,0,AZ$108),(INDEX($F103:$N103,0,AZ$110+1)-INDEX($F103:$N103,0,AZ$110))/(INDEX($F$4:$N$4,0,AZ$110+1)-INDEX($F$4:$N$4,0,AZ$110))+AY122)))</f>
        <v>47.210003992197343</v>
      </c>
      <c r="BA122" s="186" cm="1">
        <f t="array" ref="BA122">IF(BA$110=-1,BB122,IF(BA$110=99,AZ122,IF(BA$110=0,INDEX($F103:$N103,0,BA$108),(INDEX($F103:$N103,0,BA$110+1)-INDEX($F103:$N103,0,BA$110))/(INDEX($F$4:$N$4,0,BA$110+1)-INDEX($F$4:$N$4,0,BA$110))+AZ122)))</f>
        <v>47.210003992197343</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79.266714881385326</v>
      </c>
      <c r="V123" s="186" cm="1">
        <f t="array" ref="V123">IF(V$110=-1,W123,IF(V$110=99,U123,IF(V$110=0,INDEX($F104:$N104,0,V$108),(INDEX($F104:$N104,0,V$110+1)-INDEX($F104:$N104,0,V$110))/(INDEX($F$4:$N$4,0,V$110+1)-INDEX($F$4:$N$4,0,V$110))+U123)))</f>
        <v>84.762847233441306</v>
      </c>
      <c r="W123" s="186" cm="1">
        <f t="array" ref="W123">IF(W$110=-1,X123,IF(W$110=99,V123,IF(W$110=0,INDEX($F104:$N104,0,W$108),(INDEX($F104:$N104,0,W$110+1)-INDEX($F104:$N104,0,W$110))/(INDEX($F$4:$N$4,0,W$110+1)-INDEX($F$4:$N$4,0,W$110))+V123)))</f>
        <v>85.443682377273248</v>
      </c>
      <c r="X123" s="186" cm="1">
        <f t="array" ref="X123">IF(X$110=-1,Y123,IF(X$110=99,W123,IF(X$110=0,INDEX($F104:$N104,0,X$108),(INDEX($F104:$N104,0,X$110+1)-INDEX($F104:$N104,0,X$110))/(INDEX($F$4:$N$4,0,X$110+1)-INDEX($F$4:$N$4,0,X$110))+W123)))</f>
        <v>86.12451752110519</v>
      </c>
      <c r="Y123" s="186" cm="1">
        <f t="array" ref="Y123">IF(Y$110=-1,Z123,IF(Y$110=99,X123,IF(Y$110=0,INDEX($F104:$N104,0,Y$108),(INDEX($F104:$N104,0,Y$110+1)-INDEX($F104:$N104,0,Y$110))/(INDEX($F$4:$N$4,0,Y$110+1)-INDEX($F$4:$N$4,0,Y$110))+X123)))</f>
        <v>86.805352664937132</v>
      </c>
      <c r="Z123" s="186" cm="1">
        <f t="array" ref="Z123">IF(Z$110=-1,AA123,IF(Z$110=99,Y123,IF(Z$110=0,INDEX($F104:$N104,0,Z$108),(INDEX($F104:$N104,0,Z$110+1)-INDEX($F104:$N104,0,Z$110))/(INDEX($F$4:$N$4,0,Z$110+1)-INDEX($F$4:$N$4,0,Z$110))+Y123)))</f>
        <v>87.486187808769074</v>
      </c>
      <c r="AA123" s="186" cm="1">
        <f t="array" ref="AA123">IF(AA$110=-1,AB123,IF(AA$110=99,Z123,IF(AA$110=0,INDEX($F104:$N104,0,AA$108),(INDEX($F104:$N104,0,AA$110+1)-INDEX($F104:$N104,0,AA$110))/(INDEX($F$4:$N$4,0,AA$110+1)-INDEX($F$4:$N$4,0,AA$110))+Z123)))</f>
        <v>88.167022952601016</v>
      </c>
      <c r="AB123" s="186" cm="1">
        <f t="array" ref="AB123">IF(AB$110=-1,AC123,IF(AB$110=99,AA123,IF(AB$110=0,INDEX($F104:$N104,0,AB$108),(INDEX($F104:$N104,0,AB$110+1)-INDEX($F104:$N104,0,AB$110))/(INDEX($F$4:$N$4,0,AB$110+1)-INDEX($F$4:$N$4,0,AB$110))+AA123)))</f>
        <v>88.847858096432958</v>
      </c>
      <c r="AC123" s="186" cm="1">
        <f t="array" ref="AC123">IF(AC$110=-1,AD123,IF(AC$110=99,AB123,IF(AC$110=0,INDEX($F104:$N104,0,AC$108),(INDEX($F104:$N104,0,AC$110+1)-INDEX($F104:$N104,0,AC$110))/(INDEX($F$4:$N$4,0,AC$110+1)-INDEX($F$4:$N$4,0,AC$110))+AB123)))</f>
        <v>89.5286932402649</v>
      </c>
      <c r="AD123" s="186" cm="1">
        <f t="array" ref="AD123">IF(AD$110=-1,AE123,IF(AD$110=99,AC123,IF(AD$110=0,INDEX($F104:$N104,0,AD$108),(INDEX($F104:$N104,0,AD$110+1)-INDEX($F104:$N104,0,AD$110))/(INDEX($F$4:$N$4,0,AD$110+1)-INDEX($F$4:$N$4,0,AD$110))+AC123)))</f>
        <v>90.209528384096842</v>
      </c>
      <c r="AE123" s="186" cm="1">
        <f t="array" ref="AE123">IF(AE$110=-1,AF123,IF(AE$110=99,AD123,IF(AE$110=0,INDEX($F104:$N104,0,AE$108),(INDEX($F104:$N104,0,AE$110+1)-INDEX($F104:$N104,0,AE$110))/(INDEX($F$4:$N$4,0,AE$110+1)-INDEX($F$4:$N$4,0,AE$110))+AD123)))</f>
        <v>90.89036352792877</v>
      </c>
      <c r="AF123" s="186" cm="1">
        <f t="array" ref="AF123">IF(AF$110=-1,AG123,IF(AF$110=99,AE123,IF(AF$110=0,INDEX($F104:$N104,0,AF$108),(INDEX($F104:$N104,0,AF$110+1)-INDEX($F104:$N104,0,AF$110))/(INDEX($F$4:$N$4,0,AF$110+1)-INDEX($F$4:$N$4,0,AF$110))+AE123)))</f>
        <v>92.036206790918683</v>
      </c>
      <c r="AG123" s="186" cm="1">
        <f t="array" ref="AG123">IF(AG$110=-1,AH123,IF(AG$110=99,AF123,IF(AG$110=0,INDEX($F104:$N104,0,AG$108),(INDEX($F104:$N104,0,AG$110+1)-INDEX($F104:$N104,0,AG$110))/(INDEX($F$4:$N$4,0,AG$110+1)-INDEX($F$4:$N$4,0,AG$110))+AF123)))</f>
        <v>93.182050053908597</v>
      </c>
      <c r="AH123" s="186" cm="1">
        <f t="array" ref="AH123">IF(AH$110=-1,AI123,IF(AH$110=99,AG123,IF(AH$110=0,INDEX($F104:$N104,0,AH$108),(INDEX($F104:$N104,0,AH$110+1)-INDEX($F104:$N104,0,AH$110))/(INDEX($F$4:$N$4,0,AH$110+1)-INDEX($F$4:$N$4,0,AH$110))+AG123)))</f>
        <v>94.327893316898511</v>
      </c>
      <c r="AI123" s="186" cm="1">
        <f t="array" ref="AI123">IF(AI$110=-1,AJ123,IF(AI$110=99,AH123,IF(AI$110=0,INDEX($F104:$N104,0,AI$108),(INDEX($F104:$N104,0,AI$110+1)-INDEX($F104:$N104,0,AI$110))/(INDEX($F$4:$N$4,0,AI$110+1)-INDEX($F$4:$N$4,0,AI$110))+AH123)))</f>
        <v>95.473736579888424</v>
      </c>
      <c r="AJ123" s="186" cm="1">
        <f t="array" ref="AJ123">IF(AJ$110=-1,AK123,IF(AJ$110=99,AI123,IF(AJ$110=0,INDEX($F104:$N104,0,AJ$108),(INDEX($F104:$N104,0,AJ$110+1)-INDEX($F104:$N104,0,AJ$110))/(INDEX($F$4:$N$4,0,AJ$110+1)-INDEX($F$4:$N$4,0,AJ$110))+AI123)))</f>
        <v>96.619579842878338</v>
      </c>
      <c r="AK123" s="186" cm="1">
        <f t="array" ref="AK123">IF(AK$110=-1,AL123,IF(AK$110=99,AJ123,IF(AK$110=0,INDEX($F104:$N104,0,AK$108),(INDEX($F104:$N104,0,AK$110+1)-INDEX($F104:$N104,0,AK$110))/(INDEX($F$4:$N$4,0,AK$110+1)-INDEX($F$4:$N$4,0,AK$110))+AJ123)))</f>
        <v>97.765423105868251</v>
      </c>
      <c r="AL123" s="186" cm="1">
        <f t="array" ref="AL123">IF(AL$110=-1,AM123,IF(AL$110=99,AK123,IF(AL$110=0,INDEX($F104:$N104,0,AL$108),(INDEX($F104:$N104,0,AL$110+1)-INDEX($F104:$N104,0,AL$110))/(INDEX($F$4:$N$4,0,AL$110+1)-INDEX($F$4:$N$4,0,AL$110))+AK123)))</f>
        <v>98.911266368858165</v>
      </c>
      <c r="AM123" s="186" cm="1">
        <f t="array" ref="AM123">IF(AM$110=-1,AN123,IF(AM$110=99,AL123,IF(AM$110=0,INDEX($F104:$N104,0,AM$108),(INDEX($F104:$N104,0,AM$110+1)-INDEX($F104:$N104,0,AM$110))/(INDEX($F$4:$N$4,0,AM$110+1)-INDEX($F$4:$N$4,0,AM$110))+AL123)))</f>
        <v>100.05710963184808</v>
      </c>
      <c r="AN123" s="186" cm="1">
        <f t="array" ref="AN123">IF(AN$110=-1,AO123,IF(AN$110=99,AM123,IF(AN$110=0,INDEX($F104:$N104,0,AN$108),(INDEX($F104:$N104,0,AN$110+1)-INDEX($F104:$N104,0,AN$110))/(INDEX($F$4:$N$4,0,AN$110+1)-INDEX($F$4:$N$4,0,AN$110))+AM123)))</f>
        <v>101.20295289483799</v>
      </c>
      <c r="AO123" s="186" cm="1">
        <f t="array" ref="AO123">IF(AO$110=-1,AP123,IF(AO$110=99,AN123,IF(AO$110=0,INDEX($F104:$N104,0,AO$108),(INDEX($F104:$N104,0,AO$110+1)-INDEX($F104:$N104,0,AO$110))/(INDEX($F$4:$N$4,0,AO$110+1)-INDEX($F$4:$N$4,0,AO$110))+AN123)))</f>
        <v>102.34879615782788</v>
      </c>
      <c r="AP123" s="186" cm="1">
        <f t="array" ref="AP123">IF(AP$110=-1,AQ123,IF(AP$110=99,AO123,IF(AP$110=0,INDEX($F104:$N104,0,AP$108),(INDEX($F104:$N104,0,AP$110+1)-INDEX($F104:$N104,0,AP$110))/(INDEX($F$4:$N$4,0,AP$110+1)-INDEX($F$4:$N$4,0,AP$110))+AO123)))</f>
        <v>102.29205404282743</v>
      </c>
      <c r="AQ123" s="186" cm="1">
        <f t="array" ref="AQ123">IF(AQ$110=-1,AR123,IF(AQ$110=99,AP123,IF(AQ$110=0,INDEX($F104:$N104,0,AQ$108),(INDEX($F104:$N104,0,AQ$110+1)-INDEX($F104:$N104,0,AQ$110))/(INDEX($F$4:$N$4,0,AQ$110+1)-INDEX($F$4:$N$4,0,AQ$110))+AP123)))</f>
        <v>102.23531192782698</v>
      </c>
      <c r="AR123" s="186" cm="1">
        <f t="array" ref="AR123">IF(AR$110=-1,AS123,IF(AR$110=99,AQ123,IF(AR$110=0,INDEX($F104:$N104,0,AR$108),(INDEX($F104:$N104,0,AR$110+1)-INDEX($F104:$N104,0,AR$110))/(INDEX($F$4:$N$4,0,AR$110+1)-INDEX($F$4:$N$4,0,AR$110))+AQ123)))</f>
        <v>102.17856981282654</v>
      </c>
      <c r="AS123" s="186" cm="1">
        <f t="array" ref="AS123">IF(AS$110=-1,AT123,IF(AS$110=99,AR123,IF(AS$110=0,INDEX($F104:$N104,0,AS$108),(INDEX($F104:$N104,0,AS$110+1)-INDEX($F104:$N104,0,AS$110))/(INDEX($F$4:$N$4,0,AS$110+1)-INDEX($F$4:$N$4,0,AS$110))+AR123)))</f>
        <v>102.12182769782609</v>
      </c>
      <c r="AT123" s="186" cm="1">
        <f t="array" ref="AT123">IF(AT$110=-1,AU123,IF(AT$110=99,AS123,IF(AT$110=0,INDEX($F104:$N104,0,AT$108),(INDEX($F104:$N104,0,AT$110+1)-INDEX($F104:$N104,0,AT$110))/(INDEX($F$4:$N$4,0,AT$110+1)-INDEX($F$4:$N$4,0,AT$110))+AS123)))</f>
        <v>102.06508558282565</v>
      </c>
      <c r="AU123" s="186" cm="1">
        <f t="array" ref="AU123">IF(AU$110=-1,AV123,IF(AU$110=99,AT123,IF(AU$110=0,INDEX($F104:$N104,0,AU$108),(INDEX($F104:$N104,0,AU$110+1)-INDEX($F104:$N104,0,AU$110))/(INDEX($F$4:$N$4,0,AU$110+1)-INDEX($F$4:$N$4,0,AU$110))+AT123)))</f>
        <v>102.0083434678252</v>
      </c>
      <c r="AV123" s="186" cm="1">
        <f t="array" ref="AV123">IF(AV$110=-1,AW123,IF(AV$110=99,AU123,IF(AV$110=0,INDEX($F104:$N104,0,AV$108),(INDEX($F104:$N104,0,AV$110+1)-INDEX($F104:$N104,0,AV$110))/(INDEX($F$4:$N$4,0,AV$110+1)-INDEX($F$4:$N$4,0,AV$110))+AU123)))</f>
        <v>101.95160135282475</v>
      </c>
      <c r="AW123" s="186" cm="1">
        <f t="array" ref="AW123">IF(AW$110=-1,AX123,IF(AW$110=99,AV123,IF(AW$110=0,INDEX($F104:$N104,0,AW$108),(INDEX($F104:$N104,0,AW$110+1)-INDEX($F104:$N104,0,AW$110))/(INDEX($F$4:$N$4,0,AW$110+1)-INDEX($F$4:$N$4,0,AW$110))+AV123)))</f>
        <v>101.89485923782431</v>
      </c>
      <c r="AX123" s="186" cm="1">
        <f t="array" ref="AX123">IF(AX$110=-1,AY123,IF(AX$110=99,AW123,IF(AX$110=0,INDEX($F104:$N104,0,AX$108),(INDEX($F104:$N104,0,AX$110+1)-INDEX($F104:$N104,0,AX$110))/(INDEX($F$4:$N$4,0,AX$110+1)-INDEX($F$4:$N$4,0,AX$110))+AW123)))</f>
        <v>101.83811712282386</v>
      </c>
      <c r="AY123" s="186" cm="1">
        <f t="array" ref="AY123">IF(AY$110=-1,AZ123,IF(AY$110=99,AX123,IF(AY$110=0,INDEX($F104:$N104,0,AY$108),(INDEX($F104:$N104,0,AY$110+1)-INDEX($F104:$N104,0,AY$110))/(INDEX($F$4:$N$4,0,AY$110+1)-INDEX($F$4:$N$4,0,AY$110))+AX123)))</f>
        <v>101.78137500782347</v>
      </c>
      <c r="AZ123" s="186" cm="1">
        <f t="array" ref="AZ123">IF(AZ$110=-1,BA123,IF(AZ$110=99,AY123,IF(AZ$110=0,INDEX($F104:$N104,0,AZ$108),(INDEX($F104:$N104,0,AZ$110+1)-INDEX($F104:$N104,0,AZ$110))/(INDEX($F$4:$N$4,0,AZ$110+1)-INDEX($F$4:$N$4,0,AZ$110))+AY123)))</f>
        <v>101.78137500782347</v>
      </c>
      <c r="BA123" s="186" cm="1">
        <f t="array" ref="BA123">IF(BA$110=-1,BB123,IF(BA$110=99,AZ123,IF(BA$110=0,INDEX($F104:$N104,0,BA$108),(INDEX($F104:$N104,0,BA$110+1)-INDEX($F104:$N104,0,BA$110))/(INDEX($F$4:$N$4,0,BA$110+1)-INDEX($F$4:$N$4,0,BA$110))+AZ123)))</f>
        <v>101.78137500782347</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1" customFormat="1" ht="23.25">
      <c r="A127" s="114" t="s">
        <v>16</v>
      </c>
      <c r="B127" s="118" t="s">
        <v>19</v>
      </c>
      <c r="C127" s="118" t="s">
        <v>20</v>
      </c>
      <c r="D127" s="118" t="s">
        <v>21</v>
      </c>
      <c r="E127" s="118" t="s">
        <v>22</v>
      </c>
      <c r="F127" s="118" t="s">
        <v>23</v>
      </c>
      <c r="G127" s="118" t="s">
        <v>24</v>
      </c>
      <c r="H127" s="118" t="s">
        <v>612</v>
      </c>
      <c r="I127" s="118" t="s">
        <v>612</v>
      </c>
      <c r="J127" s="118" t="s">
        <v>642</v>
      </c>
      <c r="K127" s="119" t="s">
        <v>25</v>
      </c>
      <c r="L127" s="10"/>
      <c r="N127" s="10"/>
    </row>
    <row r="128" spans="1:53" s="321" customFormat="1">
      <c r="A128" s="114" t="s">
        <v>16</v>
      </c>
      <c r="B128" s="191">
        <v>1</v>
      </c>
      <c r="C128" s="191">
        <v>2012</v>
      </c>
      <c r="D128" s="191">
        <v>2015</v>
      </c>
      <c r="E128" s="191">
        <v>2017</v>
      </c>
      <c r="F128" s="191">
        <v>2019</v>
      </c>
      <c r="G128" s="191">
        <v>2020</v>
      </c>
      <c r="H128" s="191">
        <v>2021</v>
      </c>
      <c r="I128" s="191">
        <v>2030</v>
      </c>
      <c r="J128" s="191">
        <v>2040</v>
      </c>
      <c r="K128" s="235">
        <v>2050</v>
      </c>
      <c r="L128" s="10"/>
      <c r="N128" s="10"/>
    </row>
    <row r="129" spans="1:76" s="321" customFormat="1">
      <c r="A129" s="40" t="s">
        <v>16</v>
      </c>
      <c r="B129" s="185">
        <v>0</v>
      </c>
      <c r="C129" s="185" cm="1">
        <f t="array" ref="C129">INDEX($C128:$K128,0,COUNT($C128:$K128)-C130)</f>
        <v>2050</v>
      </c>
      <c r="D129" s="280" cm="1">
        <f t="array" ref="D129">INDEX($C128:$K128,0,COUNT($C128:$K128)-D130)</f>
        <v>2040</v>
      </c>
      <c r="E129" s="280" cm="1">
        <f t="array" ref="E129">INDEX($C128:$K128,0,COUNT($C128:$K128)-E130)</f>
        <v>2030</v>
      </c>
      <c r="F129" s="280" cm="1">
        <f t="array" ref="F129">INDEX($C128:$K128,0,COUNT($C128:$K128)-F130)</f>
        <v>2021</v>
      </c>
      <c r="G129" s="280" cm="1">
        <f t="array" ref="G129">INDEX($C128:$K128,0,COUNT($C128:$K128)-G130)</f>
        <v>2020</v>
      </c>
      <c r="H129" s="280" cm="1">
        <f t="array" ref="H129">INDEX($C128:$K128,0,COUNT($C128:$K128)-H130)</f>
        <v>2019</v>
      </c>
      <c r="I129" s="280" cm="1">
        <f t="array" ref="I129">INDEX($C128:$K128,0,COUNT($C128:$K128)-I130)</f>
        <v>2017</v>
      </c>
      <c r="J129" s="280" cm="1">
        <f t="array" ref="J129">INDEX($C128:$K128,0,COUNT($C128:$K128)-J130)</f>
        <v>2015</v>
      </c>
      <c r="K129" s="280" cm="1">
        <f t="array" ref="K129">INDEX($C128:$K128,0,COUNT($C128:$K128)-K130)</f>
        <v>2012</v>
      </c>
      <c r="L129" s="10"/>
      <c r="N129" s="10"/>
    </row>
    <row r="130" spans="1:76" s="321" customFormat="1">
      <c r="A130" s="40" t="s">
        <v>16</v>
      </c>
      <c r="B130" s="185">
        <v>-1</v>
      </c>
      <c r="C130" s="185">
        <v>0</v>
      </c>
      <c r="D130" s="280">
        <v>1</v>
      </c>
      <c r="E130" s="280">
        <v>2</v>
      </c>
      <c r="F130" s="280">
        <v>3</v>
      </c>
      <c r="G130" s="280">
        <v>4</v>
      </c>
      <c r="H130" s="280">
        <v>5</v>
      </c>
      <c r="I130" s="280">
        <v>6</v>
      </c>
      <c r="J130" s="280">
        <v>7</v>
      </c>
      <c r="K130" s="280">
        <v>8</v>
      </c>
      <c r="L130" s="10"/>
      <c r="N130" s="10"/>
    </row>
    <row r="131" spans="1:76" s="321" customFormat="1">
      <c r="A131" s="116" t="s">
        <v>16</v>
      </c>
      <c r="B131" s="117"/>
      <c r="C131" s="117"/>
      <c r="D131" s="117"/>
      <c r="E131" s="117"/>
      <c r="F131" s="117"/>
      <c r="G131" s="117"/>
      <c r="H131" s="117"/>
      <c r="I131" s="117"/>
      <c r="J131" s="117"/>
      <c r="K131" s="122"/>
      <c r="L131" s="10"/>
      <c r="N131" s="10"/>
    </row>
    <row r="132" spans="1:76">
      <c r="A132" s="322"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3">MATCH(J$132,$C$128:$K$128,$B128)</f>
        <v>1</v>
      </c>
      <c r="K133" s="191">
        <f t="shared" si="223"/>
        <v>1</v>
      </c>
      <c r="L133" s="191">
        <f t="shared" si="223"/>
        <v>1</v>
      </c>
      <c r="M133" s="191">
        <f t="shared" si="223"/>
        <v>2</v>
      </c>
      <c r="N133" s="191">
        <f t="shared" si="223"/>
        <v>2</v>
      </c>
      <c r="O133" s="191">
        <f t="shared" si="223"/>
        <v>3</v>
      </c>
      <c r="P133" s="191">
        <f t="shared" si="223"/>
        <v>3</v>
      </c>
      <c r="Q133" s="191">
        <f t="shared" si="223"/>
        <v>4</v>
      </c>
      <c r="R133" s="191">
        <f t="shared" si="223"/>
        <v>5</v>
      </c>
      <c r="S133" s="191">
        <f t="shared" si="223"/>
        <v>6</v>
      </c>
      <c r="T133" s="191">
        <f t="shared" si="223"/>
        <v>6</v>
      </c>
      <c r="U133" s="191">
        <f t="shared" si="223"/>
        <v>6</v>
      </c>
      <c r="V133" s="191">
        <f t="shared" si="223"/>
        <v>6</v>
      </c>
      <c r="W133" s="191">
        <f t="shared" si="223"/>
        <v>6</v>
      </c>
      <c r="X133" s="191">
        <f t="shared" si="223"/>
        <v>6</v>
      </c>
      <c r="Y133" s="191">
        <f t="shared" si="223"/>
        <v>6</v>
      </c>
      <c r="Z133" s="191">
        <f t="shared" si="223"/>
        <v>6</v>
      </c>
      <c r="AA133" s="191">
        <f t="shared" si="223"/>
        <v>6</v>
      </c>
      <c r="AB133" s="191">
        <f t="shared" si="223"/>
        <v>7</v>
      </c>
      <c r="AC133" s="191">
        <f t="shared" si="223"/>
        <v>7</v>
      </c>
      <c r="AD133" s="191">
        <f t="shared" si="223"/>
        <v>7</v>
      </c>
      <c r="AE133" s="191">
        <f t="shared" si="223"/>
        <v>7</v>
      </c>
      <c r="AF133" s="191">
        <f t="shared" si="223"/>
        <v>7</v>
      </c>
      <c r="AG133" s="191">
        <f t="shared" si="223"/>
        <v>7</v>
      </c>
      <c r="AH133" s="191">
        <f t="shared" si="223"/>
        <v>7</v>
      </c>
      <c r="AI133" s="191">
        <f t="shared" si="223"/>
        <v>7</v>
      </c>
      <c r="AJ133" s="191">
        <f t="shared" si="223"/>
        <v>7</v>
      </c>
      <c r="AK133" s="191">
        <f t="shared" si="223"/>
        <v>7</v>
      </c>
      <c r="AL133" s="191">
        <f t="shared" si="223"/>
        <v>8</v>
      </c>
      <c r="AM133" s="191">
        <f t="shared" si="223"/>
        <v>8</v>
      </c>
      <c r="AN133" s="191">
        <f t="shared" si="223"/>
        <v>9</v>
      </c>
      <c r="AO133" s="191">
        <f t="shared" si="223"/>
        <v>9</v>
      </c>
      <c r="AP133" s="191">
        <f t="shared" si="223"/>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4">MATCH(J$132,$C$128:$K$128,$B129)</f>
        <v>1</v>
      </c>
      <c r="K134" s="185" t="e">
        <f t="shared" si="224"/>
        <v>#N/A</v>
      </c>
      <c r="L134" s="185" t="e">
        <f t="shared" si="224"/>
        <v>#N/A</v>
      </c>
      <c r="M134" s="185">
        <f t="shared" si="224"/>
        <v>2</v>
      </c>
      <c r="N134" s="185" t="e">
        <f t="shared" si="224"/>
        <v>#N/A</v>
      </c>
      <c r="O134" s="185">
        <f t="shared" si="224"/>
        <v>3</v>
      </c>
      <c r="P134" s="185" t="e">
        <f t="shared" si="224"/>
        <v>#N/A</v>
      </c>
      <c r="Q134" s="185">
        <f t="shared" si="224"/>
        <v>4</v>
      </c>
      <c r="R134" s="185">
        <f t="shared" si="224"/>
        <v>5</v>
      </c>
      <c r="S134" s="185">
        <f t="shared" si="224"/>
        <v>6</v>
      </c>
      <c r="T134" s="185" t="e">
        <f t="shared" si="224"/>
        <v>#N/A</v>
      </c>
      <c r="U134" s="185" t="e">
        <f t="shared" si="224"/>
        <v>#N/A</v>
      </c>
      <c r="V134" s="185" t="e">
        <f t="shared" si="224"/>
        <v>#N/A</v>
      </c>
      <c r="W134" s="185" t="e">
        <f t="shared" si="224"/>
        <v>#N/A</v>
      </c>
      <c r="X134" s="185" t="e">
        <f t="shared" si="224"/>
        <v>#N/A</v>
      </c>
      <c r="Y134" s="185" t="e">
        <f t="shared" si="224"/>
        <v>#N/A</v>
      </c>
      <c r="Z134" s="185" t="e">
        <f t="shared" si="224"/>
        <v>#N/A</v>
      </c>
      <c r="AA134" s="185" t="e">
        <f t="shared" si="224"/>
        <v>#N/A</v>
      </c>
      <c r="AB134" s="185">
        <f t="shared" si="224"/>
        <v>7</v>
      </c>
      <c r="AC134" s="185" t="e">
        <f t="shared" si="224"/>
        <v>#N/A</v>
      </c>
      <c r="AD134" s="185" t="e">
        <f t="shared" si="224"/>
        <v>#N/A</v>
      </c>
      <c r="AE134" s="185" t="e">
        <f t="shared" si="224"/>
        <v>#N/A</v>
      </c>
      <c r="AF134" s="185" t="e">
        <f t="shared" si="224"/>
        <v>#N/A</v>
      </c>
      <c r="AG134" s="185" t="e">
        <f t="shared" si="224"/>
        <v>#N/A</v>
      </c>
      <c r="AH134" s="185" t="e">
        <f t="shared" si="224"/>
        <v>#N/A</v>
      </c>
      <c r="AI134" s="185" t="e">
        <f t="shared" si="224"/>
        <v>#N/A</v>
      </c>
      <c r="AJ134" s="185" t="e">
        <f t="shared" si="224"/>
        <v>#N/A</v>
      </c>
      <c r="AK134" s="185" t="e">
        <f t="shared" si="224"/>
        <v>#N/A</v>
      </c>
      <c r="AL134" s="185">
        <f t="shared" si="224"/>
        <v>8</v>
      </c>
      <c r="AM134" s="185" t="e">
        <f t="shared" si="224"/>
        <v>#N/A</v>
      </c>
      <c r="AN134" s="185">
        <f t="shared" si="224"/>
        <v>9</v>
      </c>
      <c r="AO134" s="185" t="e">
        <f t="shared" si="224"/>
        <v>#N/A</v>
      </c>
      <c r="AP134" s="185" t="e">
        <f t="shared" si="224"/>
        <v>#N/A</v>
      </c>
    </row>
    <row r="135" spans="1:76">
      <c r="A135" s="188" t="s">
        <v>16</v>
      </c>
      <c r="J135" s="40">
        <f t="shared" ref="J135:AP135" si="225">MATCH(J$132,$C$129:$K$129,$B130)</f>
        <v>9</v>
      </c>
      <c r="K135" s="185">
        <f t="shared" si="225"/>
        <v>8</v>
      </c>
      <c r="L135" s="185">
        <f t="shared" si="225"/>
        <v>8</v>
      </c>
      <c r="M135" s="185">
        <f t="shared" si="225"/>
        <v>8</v>
      </c>
      <c r="N135" s="185">
        <f t="shared" si="225"/>
        <v>7</v>
      </c>
      <c r="O135" s="185">
        <f t="shared" si="225"/>
        <v>7</v>
      </c>
      <c r="P135" s="185">
        <f t="shared" si="225"/>
        <v>6</v>
      </c>
      <c r="Q135" s="185">
        <f t="shared" si="225"/>
        <v>6</v>
      </c>
      <c r="R135" s="185">
        <f t="shared" si="225"/>
        <v>5</v>
      </c>
      <c r="S135" s="185">
        <f t="shared" si="225"/>
        <v>4</v>
      </c>
      <c r="T135" s="185">
        <f t="shared" si="225"/>
        <v>3</v>
      </c>
      <c r="U135" s="185">
        <f t="shared" si="225"/>
        <v>3</v>
      </c>
      <c r="V135" s="185">
        <f t="shared" si="225"/>
        <v>3</v>
      </c>
      <c r="W135" s="185">
        <f t="shared" si="225"/>
        <v>3</v>
      </c>
      <c r="X135" s="185">
        <f t="shared" si="225"/>
        <v>3</v>
      </c>
      <c r="Y135" s="185">
        <f t="shared" si="225"/>
        <v>3</v>
      </c>
      <c r="Z135" s="185">
        <f t="shared" si="225"/>
        <v>3</v>
      </c>
      <c r="AA135" s="185">
        <f t="shared" si="225"/>
        <v>3</v>
      </c>
      <c r="AB135" s="185">
        <f t="shared" si="225"/>
        <v>3</v>
      </c>
      <c r="AC135" s="185">
        <f t="shared" si="225"/>
        <v>2</v>
      </c>
      <c r="AD135" s="185">
        <f t="shared" si="225"/>
        <v>2</v>
      </c>
      <c r="AE135" s="185">
        <f t="shared" si="225"/>
        <v>2</v>
      </c>
      <c r="AF135" s="185">
        <f t="shared" si="225"/>
        <v>2</v>
      </c>
      <c r="AG135" s="185">
        <f t="shared" si="225"/>
        <v>2</v>
      </c>
      <c r="AH135" s="185">
        <f t="shared" si="225"/>
        <v>2</v>
      </c>
      <c r="AI135" s="185">
        <f t="shared" si="225"/>
        <v>2</v>
      </c>
      <c r="AJ135" s="185">
        <f t="shared" si="225"/>
        <v>2</v>
      </c>
      <c r="AK135" s="185">
        <f t="shared" si="225"/>
        <v>2</v>
      </c>
      <c r="AL135" s="185">
        <f t="shared" si="225"/>
        <v>2</v>
      </c>
      <c r="AM135" s="185">
        <f t="shared" si="225"/>
        <v>1</v>
      </c>
      <c r="AN135" s="185">
        <f t="shared" si="225"/>
        <v>1</v>
      </c>
      <c r="AO135" s="185" t="e">
        <f t="shared" si="225"/>
        <v>#N/A</v>
      </c>
      <c r="AP135" s="185" t="e">
        <f t="shared" si="225"/>
        <v>#N/A</v>
      </c>
    </row>
    <row r="136" spans="1:76" s="117" customFormat="1">
      <c r="A136" s="117" t="s">
        <v>16</v>
      </c>
      <c r="J136" s="189">
        <f t="shared" ref="J136:AP136" si="226">IF(ISNA(J133),-1,IF(ISNA(J135),99,IF(ISNA(J134),J133,0)))</f>
        <v>0</v>
      </c>
      <c r="K136" s="189">
        <f t="shared" si="226"/>
        <v>1</v>
      </c>
      <c r="L136" s="189">
        <f t="shared" si="226"/>
        <v>1</v>
      </c>
      <c r="M136" s="189">
        <f t="shared" si="226"/>
        <v>0</v>
      </c>
      <c r="N136" s="189">
        <f t="shared" si="226"/>
        <v>2</v>
      </c>
      <c r="O136" s="189">
        <f t="shared" si="226"/>
        <v>0</v>
      </c>
      <c r="P136" s="189">
        <f t="shared" si="226"/>
        <v>3</v>
      </c>
      <c r="Q136" s="189">
        <f t="shared" si="226"/>
        <v>0</v>
      </c>
      <c r="R136" s="189">
        <f t="shared" si="226"/>
        <v>0</v>
      </c>
      <c r="S136" s="189">
        <f t="shared" si="226"/>
        <v>0</v>
      </c>
      <c r="T136" s="189">
        <f t="shared" si="226"/>
        <v>6</v>
      </c>
      <c r="U136" s="189">
        <f t="shared" si="226"/>
        <v>6</v>
      </c>
      <c r="V136" s="189">
        <f t="shared" si="226"/>
        <v>6</v>
      </c>
      <c r="W136" s="189">
        <f t="shared" si="226"/>
        <v>6</v>
      </c>
      <c r="X136" s="189">
        <f t="shared" si="226"/>
        <v>6</v>
      </c>
      <c r="Y136" s="189">
        <f t="shared" si="226"/>
        <v>6</v>
      </c>
      <c r="Z136" s="189">
        <f t="shared" si="226"/>
        <v>6</v>
      </c>
      <c r="AA136" s="189">
        <f t="shared" si="226"/>
        <v>6</v>
      </c>
      <c r="AB136" s="189">
        <f t="shared" si="226"/>
        <v>0</v>
      </c>
      <c r="AC136" s="189">
        <f t="shared" si="226"/>
        <v>7</v>
      </c>
      <c r="AD136" s="189">
        <f t="shared" si="226"/>
        <v>7</v>
      </c>
      <c r="AE136" s="189">
        <f t="shared" si="226"/>
        <v>7</v>
      </c>
      <c r="AF136" s="189">
        <f t="shared" si="226"/>
        <v>7</v>
      </c>
      <c r="AG136" s="189">
        <f t="shared" si="226"/>
        <v>7</v>
      </c>
      <c r="AH136" s="189">
        <f t="shared" si="226"/>
        <v>7</v>
      </c>
      <c r="AI136" s="189">
        <f t="shared" si="226"/>
        <v>7</v>
      </c>
      <c r="AJ136" s="189">
        <f t="shared" si="226"/>
        <v>7</v>
      </c>
      <c r="AK136" s="189">
        <f t="shared" si="226"/>
        <v>7</v>
      </c>
      <c r="AL136" s="189">
        <f t="shared" si="226"/>
        <v>0</v>
      </c>
      <c r="AM136" s="189">
        <f t="shared" si="226"/>
        <v>8</v>
      </c>
      <c r="AN136" s="189">
        <f t="shared" si="226"/>
        <v>0</v>
      </c>
      <c r="AO136" s="189">
        <f t="shared" si="226"/>
        <v>99</v>
      </c>
      <c r="AP136" s="189">
        <f t="shared" si="226"/>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7">IF(A137="*","","COM_PROJ")</f>
        <v>COM_PROJ</v>
      </c>
      <c r="C137" s="23" t="str">
        <f t="shared" ref="C137:C149" si="228">IF($A137="*","","-")</f>
        <v>-</v>
      </c>
      <c r="D137" s="57" t="str">
        <f>ITEMS_TRA!C15</f>
        <v>TFLCV</v>
      </c>
      <c r="E137" s="23" t="str">
        <f t="shared" ref="E137:H149" si="229">IF($A137="*","","-")</f>
        <v>-</v>
      </c>
      <c r="F137" s="23" t="str">
        <f t="shared" si="229"/>
        <v>-</v>
      </c>
      <c r="G137" s="23" t="str">
        <f t="shared" si="229"/>
        <v>-</v>
      </c>
      <c r="H137" s="23" t="str">
        <f t="shared" si="229"/>
        <v>-</v>
      </c>
      <c r="I137" s="125">
        <f t="shared" ref="I137:I149" si="230">IF(A137="*","",0)</f>
        <v>0</v>
      </c>
      <c r="J137" s="186">
        <f t="shared" ref="J137:AP137" si="231">INDEX($M111:$BA111,MATCH(J$132,$M$106:$BA$106,0))</f>
        <v>43.510890756102256</v>
      </c>
      <c r="K137" s="186">
        <f t="shared" si="231"/>
        <v>44.189879061043555</v>
      </c>
      <c r="L137" s="186">
        <f t="shared" si="231"/>
        <v>44.868867365984855</v>
      </c>
      <c r="M137" s="186">
        <f t="shared" si="231"/>
        <v>45.547855670926104</v>
      </c>
      <c r="N137" s="186">
        <f t="shared" si="231"/>
        <v>46.566338128338053</v>
      </c>
      <c r="O137" s="186">
        <f t="shared" si="231"/>
        <v>47.584820585750002</v>
      </c>
      <c r="P137" s="186">
        <f t="shared" si="231"/>
        <v>47.880977189748478</v>
      </c>
      <c r="Q137" s="186">
        <f t="shared" si="231"/>
        <v>48.177133793746961</v>
      </c>
      <c r="R137" s="186">
        <f t="shared" si="231"/>
        <v>45.207927176491495</v>
      </c>
      <c r="S137" s="186">
        <f t="shared" si="231"/>
        <v>47.365670769943996</v>
      </c>
      <c r="T137" s="186">
        <f t="shared" si="231"/>
        <v>48.115250449039635</v>
      </c>
      <c r="U137" s="186">
        <f t="shared" si="231"/>
        <v>48.864830128135274</v>
      </c>
      <c r="V137" s="186">
        <f t="shared" si="231"/>
        <v>49.614409807230913</v>
      </c>
      <c r="W137" s="186">
        <f t="shared" si="231"/>
        <v>50.363989486326552</v>
      </c>
      <c r="X137" s="186">
        <f t="shared" si="231"/>
        <v>51.113569165422192</v>
      </c>
      <c r="Y137" s="186">
        <f t="shared" si="231"/>
        <v>51.863148844517831</v>
      </c>
      <c r="Z137" s="186">
        <f t="shared" si="231"/>
        <v>52.61272852361347</v>
      </c>
      <c r="AA137" s="186">
        <f t="shared" si="231"/>
        <v>53.362308202709109</v>
      </c>
      <c r="AB137" s="186">
        <f t="shared" si="231"/>
        <v>54.111887881804748</v>
      </c>
      <c r="AC137" s="186">
        <f t="shared" si="231"/>
        <v>55.66859655092555</v>
      </c>
      <c r="AD137" s="186">
        <f t="shared" si="231"/>
        <v>57.225305220046351</v>
      </c>
      <c r="AE137" s="186">
        <f t="shared" si="231"/>
        <v>58.782013889167153</v>
      </c>
      <c r="AF137" s="186">
        <f t="shared" si="231"/>
        <v>60.338722558287955</v>
      </c>
      <c r="AG137" s="186">
        <f t="shared" si="231"/>
        <v>61.895431227408757</v>
      </c>
      <c r="AH137" s="186">
        <f t="shared" si="231"/>
        <v>63.452139896529559</v>
      </c>
      <c r="AI137" s="186">
        <f t="shared" si="231"/>
        <v>65.008848565650368</v>
      </c>
      <c r="AJ137" s="186">
        <f t="shared" si="231"/>
        <v>66.565557234771177</v>
      </c>
      <c r="AK137" s="186">
        <f t="shared" si="231"/>
        <v>68.122265903891986</v>
      </c>
      <c r="AL137" s="186">
        <f t="shared" si="231"/>
        <v>69.678974573012766</v>
      </c>
      <c r="AM137" s="186">
        <f t="shared" si="231"/>
        <v>75.487896679191309</v>
      </c>
      <c r="AN137" s="186">
        <f t="shared" si="231"/>
        <v>81.296818785369823</v>
      </c>
      <c r="AO137" s="186">
        <f t="shared" si="231"/>
        <v>81.296818785369823</v>
      </c>
      <c r="AP137" s="186">
        <f t="shared" si="231"/>
        <v>81.296818785369823</v>
      </c>
    </row>
    <row r="138" spans="1:76">
      <c r="A138" s="40"/>
      <c r="B138" s="22" t="str">
        <f t="shared" si="227"/>
        <v>COM_PROJ</v>
      </c>
      <c r="C138" s="23" t="str">
        <f t="shared" si="228"/>
        <v>-</v>
      </c>
      <c r="D138" s="57" t="str">
        <f>ITEMS_TRA!C16</f>
        <v>TFHCV1</v>
      </c>
      <c r="E138" s="23" t="str">
        <f t="shared" si="229"/>
        <v>-</v>
      </c>
      <c r="F138" s="23" t="str">
        <f t="shared" si="229"/>
        <v>-</v>
      </c>
      <c r="G138" s="23" t="str">
        <f t="shared" si="229"/>
        <v>-</v>
      </c>
      <c r="H138" s="23" t="str">
        <f t="shared" si="229"/>
        <v>-</v>
      </c>
      <c r="I138" s="125">
        <f t="shared" si="230"/>
        <v>0</v>
      </c>
      <c r="J138" s="186">
        <f t="shared" ref="J138:AP138" si="232">INDEX($M112:$BA112,MATCH(J$132,$M$106:$BA$106,0))</f>
        <v>3.6611476956493059</v>
      </c>
      <c r="K138" s="186">
        <f t="shared" si="232"/>
        <v>3.6595361414986383</v>
      </c>
      <c r="L138" s="186">
        <f t="shared" si="232"/>
        <v>3.6579245873479707</v>
      </c>
      <c r="M138" s="186">
        <f t="shared" si="232"/>
        <v>3.6563130331972848</v>
      </c>
      <c r="N138" s="186">
        <f t="shared" si="232"/>
        <v>3.6538957019712837</v>
      </c>
      <c r="O138" s="186">
        <f t="shared" si="232"/>
        <v>3.6514783707452825</v>
      </c>
      <c r="P138" s="186">
        <f t="shared" si="232"/>
        <v>3.6742043035226284</v>
      </c>
      <c r="Q138" s="186">
        <f t="shared" si="232"/>
        <v>3.6969302362999743</v>
      </c>
      <c r="R138" s="186">
        <f t="shared" si="232"/>
        <v>3.5587836419516132</v>
      </c>
      <c r="S138" s="186">
        <f t="shared" si="232"/>
        <v>3.6346616463672552</v>
      </c>
      <c r="T138" s="186">
        <f t="shared" si="232"/>
        <v>3.7041110750000645</v>
      </c>
      <c r="U138" s="186">
        <f t="shared" si="232"/>
        <v>3.7735605036328739</v>
      </c>
      <c r="V138" s="186">
        <f t="shared" si="232"/>
        <v>3.8430099322656832</v>
      </c>
      <c r="W138" s="186">
        <f t="shared" si="232"/>
        <v>3.9124593608984926</v>
      </c>
      <c r="X138" s="186">
        <f t="shared" si="232"/>
        <v>3.9819087895313019</v>
      </c>
      <c r="Y138" s="186">
        <f t="shared" si="232"/>
        <v>4.0513582181641112</v>
      </c>
      <c r="Z138" s="186">
        <f t="shared" si="232"/>
        <v>4.120807646796921</v>
      </c>
      <c r="AA138" s="186">
        <f t="shared" si="232"/>
        <v>4.1902570754297308</v>
      </c>
      <c r="AB138" s="186">
        <f t="shared" si="232"/>
        <v>4.2597065040625406</v>
      </c>
      <c r="AC138" s="186">
        <f t="shared" si="232"/>
        <v>4.3822511481760227</v>
      </c>
      <c r="AD138" s="186">
        <f t="shared" si="232"/>
        <v>4.5047957922895048</v>
      </c>
      <c r="AE138" s="186">
        <f t="shared" si="232"/>
        <v>4.6273404364029869</v>
      </c>
      <c r="AF138" s="186">
        <f t="shared" si="232"/>
        <v>4.749885080516469</v>
      </c>
      <c r="AG138" s="186">
        <f t="shared" si="232"/>
        <v>4.8724297246299511</v>
      </c>
      <c r="AH138" s="186">
        <f t="shared" si="232"/>
        <v>4.9949743687434331</v>
      </c>
      <c r="AI138" s="186">
        <f t="shared" si="232"/>
        <v>5.1175190128569152</v>
      </c>
      <c r="AJ138" s="186">
        <f t="shared" si="232"/>
        <v>5.2400636569703973</v>
      </c>
      <c r="AK138" s="186">
        <f t="shared" si="232"/>
        <v>5.3626083010838794</v>
      </c>
      <c r="AL138" s="186">
        <f t="shared" si="232"/>
        <v>5.4851529451973651</v>
      </c>
      <c r="AM138" s="186">
        <f t="shared" si="232"/>
        <v>5.942433299771757</v>
      </c>
      <c r="AN138" s="186">
        <f t="shared" si="232"/>
        <v>6.3997136543461455</v>
      </c>
      <c r="AO138" s="186">
        <f t="shared" si="232"/>
        <v>6.3997136543461455</v>
      </c>
      <c r="AP138" s="186">
        <f t="shared" si="232"/>
        <v>6.3997136543461455</v>
      </c>
    </row>
    <row r="139" spans="1:76">
      <c r="A139" s="40"/>
      <c r="B139" s="22" t="str">
        <f t="shared" si="227"/>
        <v>COM_PROJ</v>
      </c>
      <c r="C139" s="23" t="str">
        <f t="shared" si="228"/>
        <v>-</v>
      </c>
      <c r="D139" s="57" t="str">
        <f>ITEMS_TRA!C17</f>
        <v>TFHCV2</v>
      </c>
      <c r="E139" s="23" t="str">
        <f t="shared" si="229"/>
        <v>-</v>
      </c>
      <c r="F139" s="23" t="str">
        <f t="shared" si="229"/>
        <v>-</v>
      </c>
      <c r="G139" s="23" t="str">
        <f t="shared" si="229"/>
        <v>-</v>
      </c>
      <c r="H139" s="23" t="str">
        <f t="shared" si="229"/>
        <v>-</v>
      </c>
      <c r="I139" s="125">
        <f t="shared" si="230"/>
        <v>0</v>
      </c>
      <c r="J139" s="186">
        <f t="shared" ref="J139:AP139" si="233">INDEX($M113:$BA113,MATCH(J$132,$M$106:$BA$106,0))</f>
        <v>0.91016288033514725</v>
      </c>
      <c r="K139" s="186">
        <f t="shared" si="233"/>
        <v>0.92563893602886782</v>
      </c>
      <c r="L139" s="186">
        <f t="shared" si="233"/>
        <v>0.94111499172258839</v>
      </c>
      <c r="M139" s="186">
        <f t="shared" si="233"/>
        <v>0.95659104741630863</v>
      </c>
      <c r="N139" s="186">
        <f t="shared" si="233"/>
        <v>0.97980513095688937</v>
      </c>
      <c r="O139" s="186">
        <f t="shared" si="233"/>
        <v>1.0030192144974701</v>
      </c>
      <c r="P139" s="186">
        <f t="shared" si="233"/>
        <v>1.009261767493451</v>
      </c>
      <c r="Q139" s="186">
        <f t="shared" si="233"/>
        <v>1.0155043204894318</v>
      </c>
      <c r="R139" s="186">
        <f t="shared" si="233"/>
        <v>0.97755703599805133</v>
      </c>
      <c r="S139" s="186">
        <f t="shared" si="233"/>
        <v>0.99839985325156799</v>
      </c>
      <c r="T139" s="186">
        <f t="shared" si="233"/>
        <v>1.0174768144935322</v>
      </c>
      <c r="U139" s="186">
        <f t="shared" si="233"/>
        <v>1.0365537757354966</v>
      </c>
      <c r="V139" s="186">
        <f t="shared" si="233"/>
        <v>1.0556307369774609</v>
      </c>
      <c r="W139" s="186">
        <f t="shared" si="233"/>
        <v>1.0747076982194252</v>
      </c>
      <c r="X139" s="186">
        <f t="shared" si="233"/>
        <v>1.0937846594613896</v>
      </c>
      <c r="Y139" s="186">
        <f t="shared" si="233"/>
        <v>1.1128616207033539</v>
      </c>
      <c r="Z139" s="186">
        <f t="shared" si="233"/>
        <v>1.1319385819453183</v>
      </c>
      <c r="AA139" s="186">
        <f t="shared" si="233"/>
        <v>1.1510155431872826</v>
      </c>
      <c r="AB139" s="186">
        <f t="shared" si="233"/>
        <v>1.1700925044292463</v>
      </c>
      <c r="AC139" s="186">
        <f t="shared" si="233"/>
        <v>1.2037541121945661</v>
      </c>
      <c r="AD139" s="186">
        <f t="shared" si="233"/>
        <v>1.2374157199598859</v>
      </c>
      <c r="AE139" s="186">
        <f t="shared" si="233"/>
        <v>1.2710773277252057</v>
      </c>
      <c r="AF139" s="186">
        <f t="shared" si="233"/>
        <v>1.3047389354905254</v>
      </c>
      <c r="AG139" s="186">
        <f t="shared" si="233"/>
        <v>1.3384005432558452</v>
      </c>
      <c r="AH139" s="186">
        <f t="shared" si="233"/>
        <v>1.372062151021165</v>
      </c>
      <c r="AI139" s="186">
        <f t="shared" si="233"/>
        <v>1.4057237587864848</v>
      </c>
      <c r="AJ139" s="186">
        <f t="shared" si="233"/>
        <v>1.4393853665518046</v>
      </c>
      <c r="AK139" s="186">
        <f t="shared" si="233"/>
        <v>1.4730469743171244</v>
      </c>
      <c r="AL139" s="186">
        <f t="shared" si="233"/>
        <v>1.5067085820824451</v>
      </c>
      <c r="AM139" s="186">
        <f t="shared" si="233"/>
        <v>1.6323182490395345</v>
      </c>
      <c r="AN139" s="186">
        <f t="shared" si="233"/>
        <v>1.7579279159966237</v>
      </c>
      <c r="AO139" s="186">
        <f t="shared" si="233"/>
        <v>1.7579279159966237</v>
      </c>
      <c r="AP139" s="186">
        <f t="shared" si="233"/>
        <v>1.7579279159966237</v>
      </c>
    </row>
    <row r="140" spans="1:76">
      <c r="A140" s="40"/>
      <c r="B140" s="22" t="str">
        <f t="shared" si="227"/>
        <v>COM_PROJ</v>
      </c>
      <c r="C140" s="23" t="str">
        <f t="shared" si="228"/>
        <v>-</v>
      </c>
      <c r="D140" s="57" t="str">
        <f>ITEMS_TRA!C18</f>
        <v>TFHCV3</v>
      </c>
      <c r="E140" s="23" t="str">
        <f t="shared" si="229"/>
        <v>-</v>
      </c>
      <c r="F140" s="23" t="str">
        <f t="shared" si="229"/>
        <v>-</v>
      </c>
      <c r="G140" s="23" t="str">
        <f t="shared" si="229"/>
        <v>-</v>
      </c>
      <c r="H140" s="23" t="str">
        <f t="shared" si="229"/>
        <v>-</v>
      </c>
      <c r="I140" s="125">
        <f t="shared" si="230"/>
        <v>0</v>
      </c>
      <c r="J140" s="186">
        <f t="shared" ref="J140:AP140" si="234">INDEX($M114:$BA114,MATCH(J$132,$M$106:$BA$106,0))</f>
        <v>3.0423873008641582</v>
      </c>
      <c r="K140" s="186">
        <f t="shared" si="234"/>
        <v>3.0852151471238134</v>
      </c>
      <c r="L140" s="186">
        <f t="shared" si="234"/>
        <v>3.1280429933834686</v>
      </c>
      <c r="M140" s="186">
        <f t="shared" si="234"/>
        <v>3.1708708396431251</v>
      </c>
      <c r="N140" s="186">
        <f t="shared" si="234"/>
        <v>3.2351126090326074</v>
      </c>
      <c r="O140" s="186">
        <f t="shared" si="234"/>
        <v>3.2993543784220902</v>
      </c>
      <c r="P140" s="186">
        <f t="shared" si="234"/>
        <v>3.3198887752333626</v>
      </c>
      <c r="Q140" s="186">
        <f t="shared" si="234"/>
        <v>3.3404231720446353</v>
      </c>
      <c r="R140" s="186">
        <f t="shared" si="234"/>
        <v>3.2155985052523919</v>
      </c>
      <c r="S140" s="186">
        <f t="shared" si="234"/>
        <v>3.2841593457328964</v>
      </c>
      <c r="T140" s="186">
        <f t="shared" si="234"/>
        <v>3.3469115390018942</v>
      </c>
      <c r="U140" s="186">
        <f t="shared" si="234"/>
        <v>3.409663732270892</v>
      </c>
      <c r="V140" s="186">
        <f t="shared" si="234"/>
        <v>3.4724159255398899</v>
      </c>
      <c r="W140" s="186">
        <f t="shared" si="234"/>
        <v>3.5351681188088877</v>
      </c>
      <c r="X140" s="186">
        <f t="shared" si="234"/>
        <v>3.5979203120778855</v>
      </c>
      <c r="Y140" s="186">
        <f t="shared" si="234"/>
        <v>3.6606725053468834</v>
      </c>
      <c r="Z140" s="186">
        <f t="shared" si="234"/>
        <v>3.7234246986158812</v>
      </c>
      <c r="AA140" s="186">
        <f t="shared" si="234"/>
        <v>3.786176891884879</v>
      </c>
      <c r="AB140" s="186">
        <f t="shared" si="234"/>
        <v>3.8489290851538751</v>
      </c>
      <c r="AC140" s="186">
        <f t="shared" si="234"/>
        <v>3.9596563487595668</v>
      </c>
      <c r="AD140" s="186">
        <f t="shared" si="234"/>
        <v>4.0703836123652586</v>
      </c>
      <c r="AE140" s="186">
        <f t="shared" si="234"/>
        <v>4.1811108759709503</v>
      </c>
      <c r="AF140" s="186">
        <f t="shared" si="234"/>
        <v>4.2918381395766421</v>
      </c>
      <c r="AG140" s="186">
        <f t="shared" si="234"/>
        <v>4.4025654031823338</v>
      </c>
      <c r="AH140" s="186">
        <f t="shared" si="234"/>
        <v>4.5132926667880255</v>
      </c>
      <c r="AI140" s="186">
        <f t="shared" si="234"/>
        <v>4.6240199303937173</v>
      </c>
      <c r="AJ140" s="186">
        <f t="shared" si="234"/>
        <v>4.734747193999409</v>
      </c>
      <c r="AK140" s="186">
        <f t="shared" si="234"/>
        <v>4.8454744576051008</v>
      </c>
      <c r="AL140" s="186">
        <f t="shared" si="234"/>
        <v>4.9562017212107934</v>
      </c>
      <c r="AM140" s="186">
        <f t="shared" si="234"/>
        <v>5.3693850368012619</v>
      </c>
      <c r="AN140" s="186">
        <f t="shared" si="234"/>
        <v>5.7825683523917331</v>
      </c>
      <c r="AO140" s="186">
        <f t="shared" si="234"/>
        <v>5.7825683523917331</v>
      </c>
      <c r="AP140" s="186">
        <f t="shared" si="234"/>
        <v>5.7825683523917331</v>
      </c>
    </row>
    <row r="141" spans="1:76">
      <c r="A141" s="40"/>
      <c r="B141" s="22" t="str">
        <f t="shared" si="227"/>
        <v>COM_PROJ</v>
      </c>
      <c r="C141" s="23" t="str">
        <f t="shared" si="228"/>
        <v>-</v>
      </c>
      <c r="D141" s="57" t="str">
        <f>ITEMS_TRA!C19</f>
        <v>TFHCV4</v>
      </c>
      <c r="E141" s="23" t="str">
        <f t="shared" si="229"/>
        <v>-</v>
      </c>
      <c r="F141" s="23" t="str">
        <f t="shared" si="229"/>
        <v>-</v>
      </c>
      <c r="G141" s="23" t="str">
        <f t="shared" si="229"/>
        <v>-</v>
      </c>
      <c r="H141" s="23" t="str">
        <f t="shared" si="229"/>
        <v>-</v>
      </c>
      <c r="I141" s="125">
        <f t="shared" si="230"/>
        <v>0</v>
      </c>
      <c r="J141" s="186">
        <f t="shared" ref="J141:AP141" si="235">INDEX($M115:$BA115,MATCH(J$132,$M$106:$BA$106,0))</f>
        <v>0.64156299948434192</v>
      </c>
      <c r="K141" s="186">
        <f t="shared" si="235"/>
        <v>0.62717766269161657</v>
      </c>
      <c r="L141" s="186">
        <f t="shared" si="235"/>
        <v>0.61279232589889121</v>
      </c>
      <c r="M141" s="24">
        <f t="shared" si="235"/>
        <v>0.59840698910616308</v>
      </c>
      <c r="N141" s="186">
        <f t="shared" si="235"/>
        <v>0.59840698910616308</v>
      </c>
      <c r="O141" s="186">
        <f t="shared" si="235"/>
        <v>0.59840698910616308</v>
      </c>
      <c r="P141" s="186">
        <f t="shared" si="235"/>
        <v>0.60213133185919032</v>
      </c>
      <c r="Q141" s="186">
        <f t="shared" si="235"/>
        <v>0.60585567461221745</v>
      </c>
      <c r="R141" s="186">
        <f t="shared" si="235"/>
        <v>0.58321610806251878</v>
      </c>
      <c r="S141" s="186">
        <f t="shared" si="235"/>
        <v>0.59565105181722611</v>
      </c>
      <c r="T141" s="186">
        <f t="shared" si="235"/>
        <v>0.60703247579504926</v>
      </c>
      <c r="U141" s="186">
        <f t="shared" si="235"/>
        <v>0.61841389977287242</v>
      </c>
      <c r="V141" s="186">
        <f t="shared" si="235"/>
        <v>0.62979532375069558</v>
      </c>
      <c r="W141" s="186">
        <f t="shared" si="235"/>
        <v>0.64117674772851874</v>
      </c>
      <c r="X141" s="186">
        <f t="shared" si="235"/>
        <v>0.65255817170634189</v>
      </c>
      <c r="Y141" s="186">
        <f t="shared" si="235"/>
        <v>0.66393959568416505</v>
      </c>
      <c r="Z141" s="186">
        <f t="shared" si="235"/>
        <v>0.67532101966198821</v>
      </c>
      <c r="AA141" s="186">
        <f t="shared" si="235"/>
        <v>0.68670244363981137</v>
      </c>
      <c r="AB141" s="186">
        <f t="shared" si="235"/>
        <v>0.69808386761763419</v>
      </c>
      <c r="AC141" s="186">
        <f t="shared" si="235"/>
        <v>0.71816657496777192</v>
      </c>
      <c r="AD141" s="186">
        <f t="shared" si="235"/>
        <v>0.73824928231790965</v>
      </c>
      <c r="AE141" s="186">
        <f t="shared" si="235"/>
        <v>0.75833198966804738</v>
      </c>
      <c r="AF141" s="186">
        <f t="shared" si="235"/>
        <v>0.77841469701818511</v>
      </c>
      <c r="AG141" s="186">
        <f t="shared" si="235"/>
        <v>0.79849740436832284</v>
      </c>
      <c r="AH141" s="186">
        <f t="shared" si="235"/>
        <v>0.81858011171846057</v>
      </c>
      <c r="AI141" s="186">
        <f t="shared" si="235"/>
        <v>0.8386628190685983</v>
      </c>
      <c r="AJ141" s="186">
        <f t="shared" si="235"/>
        <v>0.85874552641873603</v>
      </c>
      <c r="AK141" s="186">
        <f t="shared" si="235"/>
        <v>0.87882823376887376</v>
      </c>
      <c r="AL141" s="186">
        <f t="shared" si="235"/>
        <v>0.89891094111901149</v>
      </c>
      <c r="AM141" s="186">
        <f t="shared" si="235"/>
        <v>0.97385038546861857</v>
      </c>
      <c r="AN141" s="186">
        <f t="shared" si="235"/>
        <v>1.0487898298182257</v>
      </c>
      <c r="AO141" s="186">
        <f t="shared" si="235"/>
        <v>1.0487898298182257</v>
      </c>
      <c r="AP141" s="186">
        <f t="shared" si="235"/>
        <v>1.0487898298182257</v>
      </c>
    </row>
    <row r="142" spans="1:76">
      <c r="A142" s="40"/>
      <c r="B142" s="22" t="str">
        <f t="shared" si="227"/>
        <v>COM_PROJ</v>
      </c>
      <c r="C142" s="23" t="str">
        <f t="shared" si="228"/>
        <v>-</v>
      </c>
      <c r="D142" s="57" t="str">
        <f>ITEMS_TRA!C20</f>
        <v>TFHCV5</v>
      </c>
      <c r="E142" s="23" t="str">
        <f t="shared" si="229"/>
        <v>-</v>
      </c>
      <c r="F142" s="23" t="str">
        <f t="shared" si="229"/>
        <v>-</v>
      </c>
      <c r="G142" s="23" t="str">
        <f t="shared" si="229"/>
        <v>-</v>
      </c>
      <c r="H142" s="23" t="str">
        <f t="shared" si="229"/>
        <v>-</v>
      </c>
      <c r="I142" s="125">
        <f t="shared" si="230"/>
        <v>0</v>
      </c>
      <c r="J142" s="186">
        <f t="shared" ref="J142:AP142" si="236">INDEX($M116:$BA116,MATCH(J$132,$M$106:$BA$106,0))</f>
        <v>0.28132785630344881</v>
      </c>
      <c r="K142" s="186">
        <f t="shared" si="236"/>
        <v>0.28410456292842851</v>
      </c>
      <c r="L142" s="186">
        <f t="shared" si="236"/>
        <v>0.2868812695534082</v>
      </c>
      <c r="M142" s="186">
        <f t="shared" si="236"/>
        <v>0.28965797617838801</v>
      </c>
      <c r="N142" s="186">
        <f t="shared" si="236"/>
        <v>0.29382303611585753</v>
      </c>
      <c r="O142" s="186">
        <f t="shared" si="236"/>
        <v>0.29798809605332705</v>
      </c>
      <c r="P142" s="186">
        <f t="shared" si="236"/>
        <v>0.29984270307869332</v>
      </c>
      <c r="Q142" s="186">
        <f t="shared" si="236"/>
        <v>0.30169731010405959</v>
      </c>
      <c r="R142" s="186">
        <f t="shared" si="236"/>
        <v>0.29042350907159797</v>
      </c>
      <c r="S142" s="186">
        <f t="shared" si="236"/>
        <v>0.2966157248736398</v>
      </c>
      <c r="T142" s="186">
        <f t="shared" si="236"/>
        <v>0.30228332054559726</v>
      </c>
      <c r="U142" s="186">
        <f t="shared" si="236"/>
        <v>0.30795091621755472</v>
      </c>
      <c r="V142" s="186">
        <f t="shared" si="236"/>
        <v>0.31361851188951217</v>
      </c>
      <c r="W142" s="186">
        <f t="shared" si="236"/>
        <v>0.31928610756146963</v>
      </c>
      <c r="X142" s="186">
        <f t="shared" si="236"/>
        <v>0.32495370323342709</v>
      </c>
      <c r="Y142" s="186">
        <f t="shared" si="236"/>
        <v>0.33062129890538455</v>
      </c>
      <c r="Z142" s="186">
        <f t="shared" si="236"/>
        <v>0.33628889457734201</v>
      </c>
      <c r="AA142" s="186">
        <f t="shared" si="236"/>
        <v>0.34195649024929947</v>
      </c>
      <c r="AB142" s="186">
        <f t="shared" si="236"/>
        <v>0.3476240859212571</v>
      </c>
      <c r="AC142" s="186">
        <f t="shared" si="236"/>
        <v>0.35762465047984049</v>
      </c>
      <c r="AD142" s="186">
        <f t="shared" si="236"/>
        <v>0.36762521503842388</v>
      </c>
      <c r="AE142" s="186">
        <f t="shared" si="236"/>
        <v>0.37762577959700727</v>
      </c>
      <c r="AF142" s="186">
        <f t="shared" si="236"/>
        <v>0.38762634415559066</v>
      </c>
      <c r="AG142" s="186">
        <f t="shared" si="236"/>
        <v>0.39762690871417405</v>
      </c>
      <c r="AH142" s="186">
        <f t="shared" si="236"/>
        <v>0.40762747327275745</v>
      </c>
      <c r="AI142" s="186">
        <f t="shared" si="236"/>
        <v>0.41762803783134084</v>
      </c>
      <c r="AJ142" s="186">
        <f t="shared" si="236"/>
        <v>0.42762860238992423</v>
      </c>
      <c r="AK142" s="186">
        <f t="shared" si="236"/>
        <v>0.43762916694850762</v>
      </c>
      <c r="AL142" s="186">
        <f t="shared" si="236"/>
        <v>0.44762973150709112</v>
      </c>
      <c r="AM142" s="186">
        <f t="shared" si="236"/>
        <v>0.48494724742445944</v>
      </c>
      <c r="AN142" s="186">
        <f t="shared" si="236"/>
        <v>0.5222647633418277</v>
      </c>
      <c r="AO142" s="186">
        <f t="shared" si="236"/>
        <v>0.5222647633418277</v>
      </c>
      <c r="AP142" s="186">
        <f t="shared" si="236"/>
        <v>0.5222647633418277</v>
      </c>
    </row>
    <row r="143" spans="1:76">
      <c r="A143" s="40"/>
      <c r="B143" s="22" t="str">
        <f t="shared" si="227"/>
        <v>COM_PROJ</v>
      </c>
      <c r="C143" s="23" t="str">
        <f t="shared" si="228"/>
        <v>-</v>
      </c>
      <c r="D143" s="57" t="str">
        <f>ITEMS_TRA!C21</f>
        <v>TFHCV6</v>
      </c>
      <c r="E143" s="23" t="str">
        <f t="shared" si="229"/>
        <v>-</v>
      </c>
      <c r="F143" s="23" t="str">
        <f t="shared" si="229"/>
        <v>-</v>
      </c>
      <c r="G143" s="23" t="str">
        <f t="shared" si="229"/>
        <v>-</v>
      </c>
      <c r="H143" s="23" t="str">
        <f t="shared" si="229"/>
        <v>-</v>
      </c>
      <c r="I143" s="125">
        <f t="shared" si="230"/>
        <v>0</v>
      </c>
      <c r="J143" s="186">
        <f t="shared" ref="J143:AP143" si="237">INDEX($M117:$BA117,MATCH(J$132,$M$106:$BA$106,0))</f>
        <v>5.1541817584817791</v>
      </c>
      <c r="K143" s="186">
        <f t="shared" si="237"/>
        <v>5.4055160928410038</v>
      </c>
      <c r="L143" s="186">
        <f t="shared" si="237"/>
        <v>5.6568504272002285</v>
      </c>
      <c r="M143" s="186">
        <f t="shared" si="237"/>
        <v>5.9081847615594549</v>
      </c>
      <c r="N143" s="186">
        <f t="shared" si="237"/>
        <v>6.2851862630982929</v>
      </c>
      <c r="O143" s="186">
        <f t="shared" si="237"/>
        <v>6.6621877646371299</v>
      </c>
      <c r="P143" s="186">
        <f t="shared" si="237"/>
        <v>6.7036516365039915</v>
      </c>
      <c r="Q143" s="186">
        <f t="shared" si="237"/>
        <v>6.7451155083708541</v>
      </c>
      <c r="R143" s="186">
        <f t="shared" si="237"/>
        <v>6.4930645697790714</v>
      </c>
      <c r="S143" s="186">
        <f t="shared" si="237"/>
        <v>6.6315053494569725</v>
      </c>
      <c r="T143" s="186">
        <f t="shared" si="237"/>
        <v>6.7582170773438079</v>
      </c>
      <c r="U143" s="186">
        <f t="shared" si="237"/>
        <v>6.8849288052306434</v>
      </c>
      <c r="V143" s="186">
        <f t="shared" si="237"/>
        <v>7.0116405331174789</v>
      </c>
      <c r="W143" s="186">
        <f t="shared" si="237"/>
        <v>7.1383522610043144</v>
      </c>
      <c r="X143" s="186">
        <f t="shared" si="237"/>
        <v>7.2650639888911499</v>
      </c>
      <c r="Y143" s="186">
        <f t="shared" si="237"/>
        <v>7.3917757167779854</v>
      </c>
      <c r="Z143" s="186">
        <f t="shared" si="237"/>
        <v>7.5184874446648209</v>
      </c>
      <c r="AA143" s="186">
        <f t="shared" si="237"/>
        <v>7.6451991725516564</v>
      </c>
      <c r="AB143" s="186">
        <f t="shared" si="237"/>
        <v>7.7719109004384945</v>
      </c>
      <c r="AC143" s="186">
        <f t="shared" si="237"/>
        <v>7.9954958010572597</v>
      </c>
      <c r="AD143" s="186">
        <f t="shared" si="237"/>
        <v>8.2190807016760239</v>
      </c>
      <c r="AE143" s="186">
        <f t="shared" si="237"/>
        <v>8.4426656022947881</v>
      </c>
      <c r="AF143" s="186">
        <f t="shared" si="237"/>
        <v>8.6662505029135524</v>
      </c>
      <c r="AG143" s="186">
        <f t="shared" si="237"/>
        <v>8.8898354035323166</v>
      </c>
      <c r="AH143" s="186">
        <f t="shared" si="237"/>
        <v>9.1134203041510808</v>
      </c>
      <c r="AI143" s="186">
        <f t="shared" si="237"/>
        <v>9.3370052047698451</v>
      </c>
      <c r="AJ143" s="186">
        <f t="shared" si="237"/>
        <v>9.5605901053886093</v>
      </c>
      <c r="AK143" s="186">
        <f t="shared" si="237"/>
        <v>9.7841750060073736</v>
      </c>
      <c r="AL143" s="186">
        <f t="shared" si="237"/>
        <v>10.007759906626143</v>
      </c>
      <c r="AM143" s="186">
        <f t="shared" si="237"/>
        <v>10.842076113360958</v>
      </c>
      <c r="AN143" s="186">
        <f t="shared" si="237"/>
        <v>11.676392320095777</v>
      </c>
      <c r="AO143" s="186">
        <f t="shared" si="237"/>
        <v>11.676392320095777</v>
      </c>
      <c r="AP143" s="186">
        <f t="shared" si="237"/>
        <v>11.676392320095777</v>
      </c>
    </row>
    <row r="144" spans="1:76">
      <c r="A144" s="40"/>
      <c r="B144" s="22" t="str">
        <f t="shared" si="227"/>
        <v>COM_PROJ</v>
      </c>
      <c r="C144" s="23" t="str">
        <f t="shared" si="228"/>
        <v>-</v>
      </c>
      <c r="D144" s="57" t="str">
        <f>ITEMS_TRA!C22</f>
        <v>TFHCV7</v>
      </c>
      <c r="E144" s="23" t="str">
        <f t="shared" si="229"/>
        <v>-</v>
      </c>
      <c r="F144" s="23" t="str">
        <f t="shared" si="229"/>
        <v>-</v>
      </c>
      <c r="G144" s="23" t="str">
        <f t="shared" si="229"/>
        <v>-</v>
      </c>
      <c r="H144" s="23" t="str">
        <f t="shared" si="229"/>
        <v>-</v>
      </c>
      <c r="I144" s="125">
        <f t="shared" si="230"/>
        <v>0</v>
      </c>
      <c r="J144" s="186">
        <f t="shared" ref="J144:AP144" si="238">INDEX($M118:$BA118,MATCH(J$132,$M$106:$BA$106,0))</f>
        <v>1.9761616214119715</v>
      </c>
      <c r="K144" s="186">
        <f t="shared" si="238"/>
        <v>2.0178274562873066</v>
      </c>
      <c r="L144" s="186">
        <f t="shared" si="238"/>
        <v>2.0594932911626418</v>
      </c>
      <c r="M144" s="186">
        <f t="shared" si="238"/>
        <v>2.1011591260379752</v>
      </c>
      <c r="N144" s="186">
        <f t="shared" si="238"/>
        <v>2.1636578783509774</v>
      </c>
      <c r="O144" s="186">
        <f t="shared" si="238"/>
        <v>2.2261566306639802</v>
      </c>
      <c r="P144" s="186">
        <f t="shared" si="238"/>
        <v>2.240011699982106</v>
      </c>
      <c r="Q144" s="186">
        <f t="shared" si="238"/>
        <v>2.2538667693002314</v>
      </c>
      <c r="R144" s="186">
        <f t="shared" si="238"/>
        <v>2.1696444555447534</v>
      </c>
      <c r="S144" s="186">
        <f t="shared" si="238"/>
        <v>2.2159041633947978</v>
      </c>
      <c r="T144" s="186">
        <f t="shared" si="238"/>
        <v>2.258244632199272</v>
      </c>
      <c r="U144" s="186">
        <f t="shared" si="238"/>
        <v>2.3005851010037461</v>
      </c>
      <c r="V144" s="186">
        <f t="shared" si="238"/>
        <v>2.3429255698082203</v>
      </c>
      <c r="W144" s="186">
        <f t="shared" si="238"/>
        <v>2.3852660386126945</v>
      </c>
      <c r="X144" s="186">
        <f t="shared" si="238"/>
        <v>2.4276065074171687</v>
      </c>
      <c r="Y144" s="186">
        <f t="shared" si="238"/>
        <v>2.4699469762216428</v>
      </c>
      <c r="Z144" s="186">
        <f t="shared" si="238"/>
        <v>2.512287445026117</v>
      </c>
      <c r="AA144" s="186">
        <f t="shared" si="238"/>
        <v>2.5546279138305912</v>
      </c>
      <c r="AB144" s="186">
        <f t="shared" si="238"/>
        <v>2.5969683826350671</v>
      </c>
      <c r="AC144" s="186">
        <f t="shared" si="238"/>
        <v>2.6716788271035923</v>
      </c>
      <c r="AD144" s="186">
        <f t="shared" si="238"/>
        <v>2.7463892715721174</v>
      </c>
      <c r="AE144" s="186">
        <f t="shared" si="238"/>
        <v>2.8210997160406426</v>
      </c>
      <c r="AF144" s="186">
        <f t="shared" si="238"/>
        <v>2.8958101605091677</v>
      </c>
      <c r="AG144" s="186">
        <f t="shared" si="238"/>
        <v>2.9705206049776929</v>
      </c>
      <c r="AH144" s="186">
        <f t="shared" si="238"/>
        <v>3.045231049446218</v>
      </c>
      <c r="AI144" s="186">
        <f t="shared" si="238"/>
        <v>3.1199414939147432</v>
      </c>
      <c r="AJ144" s="186">
        <f t="shared" si="238"/>
        <v>3.1946519383832683</v>
      </c>
      <c r="AK144" s="186">
        <f t="shared" si="238"/>
        <v>3.2693623828517935</v>
      </c>
      <c r="AL144" s="186">
        <f t="shared" si="238"/>
        <v>3.3440728273203191</v>
      </c>
      <c r="AM144" s="186">
        <f t="shared" si="238"/>
        <v>3.6228579083340628</v>
      </c>
      <c r="AN144" s="186">
        <f t="shared" si="238"/>
        <v>3.9016429893478062</v>
      </c>
      <c r="AO144" s="186">
        <f t="shared" si="238"/>
        <v>3.9016429893478062</v>
      </c>
      <c r="AP144" s="186">
        <f t="shared" si="238"/>
        <v>3.9016429893478062</v>
      </c>
    </row>
    <row r="145" spans="1:51">
      <c r="A145" s="40" t="s">
        <v>125</v>
      </c>
      <c r="B145" s="22" t="str">
        <f t="shared" si="227"/>
        <v>COM_PROJ</v>
      </c>
      <c r="C145" s="23" t="str">
        <f t="shared" si="228"/>
        <v>-</v>
      </c>
      <c r="D145" s="57" t="str">
        <f>ITEMS_TRA!C23</f>
        <v>TFHCV8</v>
      </c>
      <c r="E145" s="23" t="str">
        <f t="shared" si="229"/>
        <v>-</v>
      </c>
      <c r="F145" s="23" t="str">
        <f t="shared" si="229"/>
        <v>-</v>
      </c>
      <c r="G145" s="23" t="str">
        <f t="shared" si="229"/>
        <v>-</v>
      </c>
      <c r="H145" s="23" t="str">
        <f t="shared" si="229"/>
        <v>-</v>
      </c>
      <c r="I145" s="125">
        <f t="shared" si="230"/>
        <v>0</v>
      </c>
      <c r="J145" s="186">
        <f t="shared" ref="J145:AP145" si="239">INDEX($M119:$BA119,MATCH(J$132,$M$106:$BA$106,0))</f>
        <v>7.0701624395945725E-2</v>
      </c>
      <c r="K145" s="186">
        <f t="shared" si="239"/>
        <v>7.9286966804927639E-2</v>
      </c>
      <c r="L145" s="186">
        <f t="shared" si="239"/>
        <v>8.7872309213909552E-2</v>
      </c>
      <c r="M145" s="186">
        <f t="shared" si="239"/>
        <v>9.6457651622891244E-2</v>
      </c>
      <c r="N145" s="186">
        <f t="shared" si="239"/>
        <v>0.10933566523636412</v>
      </c>
      <c r="O145" s="186">
        <f t="shared" si="239"/>
        <v>0.122213678849837</v>
      </c>
      <c r="P145" s="186">
        <f t="shared" si="239"/>
        <v>0.12297430771519344</v>
      </c>
      <c r="Q145" s="186">
        <f t="shared" si="239"/>
        <v>0.12373493658054988</v>
      </c>
      <c r="R145" s="186">
        <f t="shared" si="239"/>
        <v>0.11911121933463797</v>
      </c>
      <c r="S145" s="186">
        <f t="shared" si="239"/>
        <v>0.12165082908221728</v>
      </c>
      <c r="T145" s="186">
        <f t="shared" si="239"/>
        <v>0.12397527669095458</v>
      </c>
      <c r="U145" s="186">
        <f t="shared" si="239"/>
        <v>0.12629972429969188</v>
      </c>
      <c r="V145" s="186">
        <f t="shared" si="239"/>
        <v>0.12862417190842917</v>
      </c>
      <c r="W145" s="186">
        <f t="shared" si="239"/>
        <v>0.13094861951716646</v>
      </c>
      <c r="X145" s="186">
        <f t="shared" si="239"/>
        <v>0.13327306712590375</v>
      </c>
      <c r="Y145" s="186">
        <f t="shared" si="239"/>
        <v>0.13559751473464104</v>
      </c>
      <c r="Z145" s="186">
        <f t="shared" si="239"/>
        <v>0.13792196234337833</v>
      </c>
      <c r="AA145" s="186">
        <f t="shared" si="239"/>
        <v>0.14024640995211562</v>
      </c>
      <c r="AB145" s="186">
        <f t="shared" si="239"/>
        <v>0.14257085756085297</v>
      </c>
      <c r="AC145" s="186">
        <f t="shared" si="239"/>
        <v>0.146672383096494</v>
      </c>
      <c r="AD145" s="186">
        <f t="shared" si="239"/>
        <v>0.15077390863213502</v>
      </c>
      <c r="AE145" s="186">
        <f t="shared" si="239"/>
        <v>0.15487543416777605</v>
      </c>
      <c r="AF145" s="186">
        <f t="shared" si="239"/>
        <v>0.15897695970341708</v>
      </c>
      <c r="AG145" s="186">
        <f t="shared" si="239"/>
        <v>0.1630784852390581</v>
      </c>
      <c r="AH145" s="186">
        <f t="shared" si="239"/>
        <v>0.16718001077469913</v>
      </c>
      <c r="AI145" s="186">
        <f t="shared" si="239"/>
        <v>0.17128153631034015</v>
      </c>
      <c r="AJ145" s="186">
        <f t="shared" si="239"/>
        <v>0.17538306184598118</v>
      </c>
      <c r="AK145" s="186">
        <f t="shared" si="239"/>
        <v>0.17948458738162221</v>
      </c>
      <c r="AL145" s="186">
        <f t="shared" si="239"/>
        <v>0.18358611291726332</v>
      </c>
      <c r="AM145" s="186">
        <f t="shared" si="239"/>
        <v>0.19889112330594258</v>
      </c>
      <c r="AN145" s="186">
        <f t="shared" si="239"/>
        <v>0.2141961336946219</v>
      </c>
      <c r="AO145" s="186">
        <f t="shared" si="239"/>
        <v>0.2141961336946219</v>
      </c>
      <c r="AP145" s="186">
        <f t="shared" si="239"/>
        <v>0.2141961336946219</v>
      </c>
    </row>
    <row r="146" spans="1:51">
      <c r="A146" s="40" t="s">
        <v>125</v>
      </c>
      <c r="B146" s="22" t="str">
        <f t="shared" si="227"/>
        <v>COM_PROJ</v>
      </c>
      <c r="C146" s="23" t="str">
        <f t="shared" si="228"/>
        <v>-</v>
      </c>
      <c r="D146" s="57" t="str">
        <f>ITEMS_TRA!C24</f>
        <v>TFHCV9</v>
      </c>
      <c r="E146" s="23" t="str">
        <f t="shared" si="229"/>
        <v>-</v>
      </c>
      <c r="F146" s="23" t="str">
        <f t="shared" si="229"/>
        <v>-</v>
      </c>
      <c r="G146" s="23" t="str">
        <f t="shared" si="229"/>
        <v>-</v>
      </c>
      <c r="H146" s="23" t="str">
        <f t="shared" si="229"/>
        <v>-</v>
      </c>
      <c r="I146" s="125">
        <f t="shared" si="230"/>
        <v>0</v>
      </c>
      <c r="J146" s="186">
        <f t="shared" ref="J146:AP146" si="240">INDEX($M120:$BA120,MATCH(J$132,$M$106:$BA$106,0))</f>
        <v>5.2818957554105039E-2</v>
      </c>
      <c r="K146" s="186">
        <f t="shared" si="240"/>
        <v>4.5016661085483405E-2</v>
      </c>
      <c r="L146" s="186">
        <f t="shared" si="240"/>
        <v>3.721436461686177E-2</v>
      </c>
      <c r="M146" s="186">
        <f t="shared" si="240"/>
        <v>2.9412068148240201E-2</v>
      </c>
      <c r="N146" s="186">
        <f t="shared" si="240"/>
        <v>2.9412068148240201E-2</v>
      </c>
      <c r="O146" s="186">
        <f t="shared" si="240"/>
        <v>2.9412068148240201E-2</v>
      </c>
      <c r="P146" s="186">
        <f t="shared" si="240"/>
        <v>2.9595121863944723E-2</v>
      </c>
      <c r="Q146" s="186">
        <f t="shared" si="240"/>
        <v>2.9778175579649249E-2</v>
      </c>
      <c r="R146" s="186">
        <f t="shared" si="240"/>
        <v>2.8665427088524546E-2</v>
      </c>
      <c r="S146" s="186">
        <f t="shared" si="240"/>
        <v>2.9276612151184475E-2</v>
      </c>
      <c r="T146" s="186">
        <f t="shared" si="240"/>
        <v>2.9836016074858168E-2</v>
      </c>
      <c r="U146" s="186">
        <f t="shared" si="240"/>
        <v>3.0395419998531861E-2</v>
      </c>
      <c r="V146" s="186">
        <f t="shared" si="240"/>
        <v>3.0954823922205554E-2</v>
      </c>
      <c r="W146" s="186">
        <f t="shared" si="240"/>
        <v>3.1514227845879247E-2</v>
      </c>
      <c r="X146" s="186">
        <f t="shared" si="240"/>
        <v>3.207363176955294E-2</v>
      </c>
      <c r="Y146" s="186">
        <f t="shared" si="240"/>
        <v>3.2633035693226634E-2</v>
      </c>
      <c r="Z146" s="186">
        <f t="shared" si="240"/>
        <v>3.3192439616900327E-2</v>
      </c>
      <c r="AA146" s="186">
        <f t="shared" si="240"/>
        <v>3.375184354057402E-2</v>
      </c>
      <c r="AB146" s="186">
        <f t="shared" si="240"/>
        <v>3.4311247464247713E-2</v>
      </c>
      <c r="AC146" s="186">
        <f t="shared" si="240"/>
        <v>3.5298324767715876E-2</v>
      </c>
      <c r="AD146" s="186">
        <f t="shared" si="240"/>
        <v>3.6285402071184039E-2</v>
      </c>
      <c r="AE146" s="186">
        <f t="shared" si="240"/>
        <v>3.7272479374652202E-2</v>
      </c>
      <c r="AF146" s="186">
        <f t="shared" si="240"/>
        <v>3.8259556678120366E-2</v>
      </c>
      <c r="AG146" s="186">
        <f t="shared" si="240"/>
        <v>3.9246633981588529E-2</v>
      </c>
      <c r="AH146" s="186">
        <f t="shared" si="240"/>
        <v>4.0233711285056692E-2</v>
      </c>
      <c r="AI146" s="186">
        <f t="shared" si="240"/>
        <v>4.1220788588524855E-2</v>
      </c>
      <c r="AJ146" s="186">
        <f t="shared" si="240"/>
        <v>4.2207865891993018E-2</v>
      </c>
      <c r="AK146" s="186">
        <f t="shared" si="240"/>
        <v>4.3194943195461181E-2</v>
      </c>
      <c r="AL146" s="186">
        <f t="shared" si="240"/>
        <v>4.4182020498929366E-2</v>
      </c>
      <c r="AM146" s="186">
        <f t="shared" si="240"/>
        <v>4.7865339852358364E-2</v>
      </c>
      <c r="AN146" s="186">
        <f t="shared" si="240"/>
        <v>5.1548659205787335E-2</v>
      </c>
      <c r="AO146" s="186">
        <f t="shared" si="240"/>
        <v>5.1548659205787335E-2</v>
      </c>
      <c r="AP146" s="186">
        <f t="shared" si="240"/>
        <v>5.1548659205787335E-2</v>
      </c>
    </row>
    <row r="147" spans="1:51">
      <c r="A147" s="40" t="s">
        <v>125</v>
      </c>
      <c r="B147" s="22" t="str">
        <f t="shared" si="227"/>
        <v>COM_PROJ</v>
      </c>
      <c r="C147" s="23" t="str">
        <f t="shared" si="228"/>
        <v>-</v>
      </c>
      <c r="D147" s="57" t="str">
        <f>ITEMS_TRA!C25</f>
        <v>TFRCO</v>
      </c>
      <c r="E147" s="23" t="str">
        <f t="shared" si="229"/>
        <v>-</v>
      </c>
      <c r="F147" s="23" t="str">
        <f t="shared" si="229"/>
        <v>-</v>
      </c>
      <c r="G147" s="23" t="str">
        <f t="shared" si="229"/>
        <v>-</v>
      </c>
      <c r="H147" s="23" t="str">
        <f t="shared" si="229"/>
        <v>-</v>
      </c>
      <c r="I147" s="125">
        <f t="shared" si="230"/>
        <v>0</v>
      </c>
      <c r="J147" s="186">
        <f t="shared" ref="J147:AP147" si="241">INDEX($M121:$BA121,MATCH(J$132,$M$106:$BA$106,0))</f>
        <v>22</v>
      </c>
      <c r="K147" s="186">
        <f t="shared" si="241"/>
        <v>22.394471154794282</v>
      </c>
      <c r="L147" s="186">
        <f t="shared" si="241"/>
        <v>22.788942309588563</v>
      </c>
      <c r="M147" s="186">
        <f t="shared" si="241"/>
        <v>23.183413464382845</v>
      </c>
      <c r="N147" s="186">
        <f t="shared" si="241"/>
        <v>23.396576241140881</v>
      </c>
      <c r="O147" s="186">
        <f t="shared" si="241"/>
        <v>23.609739017898917</v>
      </c>
      <c r="P147" s="186">
        <f t="shared" si="241"/>
        <v>23.756680417335971</v>
      </c>
      <c r="Q147" s="186">
        <f t="shared" si="241"/>
        <v>23.903621816773025</v>
      </c>
      <c r="R147" s="186">
        <f t="shared" si="241"/>
        <v>23.010393182336216</v>
      </c>
      <c r="S147" s="186">
        <f t="shared" si="241"/>
        <v>23.501005394585647</v>
      </c>
      <c r="T147" s="186">
        <f t="shared" si="241"/>
        <v>23.950051703636674</v>
      </c>
      <c r="U147" s="186">
        <f t="shared" si="241"/>
        <v>24.399098012687702</v>
      </c>
      <c r="V147" s="186">
        <f t="shared" si="241"/>
        <v>24.848144321738729</v>
      </c>
      <c r="W147" s="186">
        <f t="shared" si="241"/>
        <v>25.297190630789757</v>
      </c>
      <c r="X147" s="186">
        <f t="shared" si="241"/>
        <v>25.746236939840784</v>
      </c>
      <c r="Y147" s="186">
        <f t="shared" si="241"/>
        <v>26.195283248891812</v>
      </c>
      <c r="Z147" s="186">
        <f t="shared" si="241"/>
        <v>26.644329557942839</v>
      </c>
      <c r="AA147" s="186">
        <f t="shared" si="241"/>
        <v>27.093375866993867</v>
      </c>
      <c r="AB147" s="186">
        <f t="shared" si="241"/>
        <v>27.542422176044891</v>
      </c>
      <c r="AC147" s="186">
        <f t="shared" si="241"/>
        <v>28.334771677206003</v>
      </c>
      <c r="AD147" s="186">
        <f t="shared" si="241"/>
        <v>29.127121178367116</v>
      </c>
      <c r="AE147" s="186">
        <f t="shared" si="241"/>
        <v>29.919470679528228</v>
      </c>
      <c r="AF147" s="186">
        <f t="shared" si="241"/>
        <v>30.71182018068934</v>
      </c>
      <c r="AG147" s="186">
        <f t="shared" si="241"/>
        <v>31.504169681850453</v>
      </c>
      <c r="AH147" s="186">
        <f t="shared" si="241"/>
        <v>32.296519183011569</v>
      </c>
      <c r="AI147" s="186">
        <f t="shared" si="241"/>
        <v>33.088868684172681</v>
      </c>
      <c r="AJ147" s="186">
        <f t="shared" si="241"/>
        <v>33.881218185333793</v>
      </c>
      <c r="AK147" s="186">
        <f t="shared" si="241"/>
        <v>34.673567686494906</v>
      </c>
      <c r="AL147" s="186">
        <f t="shared" si="241"/>
        <v>35.465917187656025</v>
      </c>
      <c r="AM147" s="186">
        <f t="shared" si="241"/>
        <v>38.422601777659523</v>
      </c>
      <c r="AN147" s="186">
        <f t="shared" si="241"/>
        <v>41.37928636766302</v>
      </c>
      <c r="AO147" s="186">
        <f t="shared" si="241"/>
        <v>41.37928636766302</v>
      </c>
      <c r="AP147" s="186">
        <f t="shared" si="241"/>
        <v>41.37928636766302</v>
      </c>
    </row>
    <row r="148" spans="1:51">
      <c r="A148" s="40"/>
      <c r="B148" s="22" t="str">
        <f t="shared" si="227"/>
        <v>COM_PROJ</v>
      </c>
      <c r="C148" s="23" t="str">
        <f t="shared" si="228"/>
        <v>-</v>
      </c>
      <c r="D148" s="57" t="str">
        <f>ITEMS_TRA!C26</f>
        <v>TFROT</v>
      </c>
      <c r="E148" s="23" t="str">
        <f t="shared" si="229"/>
        <v>-</v>
      </c>
      <c r="F148" s="23" t="str">
        <f t="shared" si="229"/>
        <v>-</v>
      </c>
      <c r="G148" s="23" t="str">
        <f t="shared" si="229"/>
        <v>-</v>
      </c>
      <c r="H148" s="23" t="str">
        <f t="shared" si="229"/>
        <v>-</v>
      </c>
      <c r="I148" s="125">
        <f t="shared" si="230"/>
        <v>0</v>
      </c>
      <c r="J148" s="186">
        <f t="shared" ref="J148:AP148" si="242">INDEX($M122:$BA122,MATCH(J$132,$M$106:$BA$106,0))</f>
        <v>25.1</v>
      </c>
      <c r="K148" s="186">
        <f t="shared" si="242"/>
        <v>25.550055726606203</v>
      </c>
      <c r="L148" s="186">
        <f t="shared" si="242"/>
        <v>26.000111453212405</v>
      </c>
      <c r="M148" s="186">
        <f t="shared" si="242"/>
        <v>26.450167179818607</v>
      </c>
      <c r="N148" s="186">
        <f t="shared" si="242"/>
        <v>26.693366529665273</v>
      </c>
      <c r="O148" s="186">
        <f t="shared" si="242"/>
        <v>26.936565879511939</v>
      </c>
      <c r="P148" s="186">
        <f t="shared" si="242"/>
        <v>27.104212657960581</v>
      </c>
      <c r="Q148" s="186">
        <f t="shared" si="242"/>
        <v>27.271859436409219</v>
      </c>
      <c r="R148" s="186">
        <f t="shared" si="242"/>
        <v>26.252766767119954</v>
      </c>
      <c r="S148" s="186">
        <f t="shared" si="242"/>
        <v>26.812510700186348</v>
      </c>
      <c r="T148" s="186">
        <f t="shared" si="242"/>
        <v>27.324831716421837</v>
      </c>
      <c r="U148" s="186">
        <f t="shared" si="242"/>
        <v>27.837152732657326</v>
      </c>
      <c r="V148" s="186">
        <f t="shared" si="242"/>
        <v>28.349473748892816</v>
      </c>
      <c r="W148" s="186">
        <f t="shared" si="242"/>
        <v>28.861794765128305</v>
      </c>
      <c r="X148" s="186">
        <f t="shared" si="242"/>
        <v>29.374115781363795</v>
      </c>
      <c r="Y148" s="186">
        <f t="shared" si="242"/>
        <v>29.886436797599284</v>
      </c>
      <c r="Z148" s="186">
        <f t="shared" si="242"/>
        <v>30.398757813834774</v>
      </c>
      <c r="AA148" s="186">
        <f t="shared" si="242"/>
        <v>30.911078830070263</v>
      </c>
      <c r="AB148" s="186">
        <f t="shared" si="242"/>
        <v>31.42339984630576</v>
      </c>
      <c r="AC148" s="186">
        <f t="shared" si="242"/>
        <v>32.327398595357757</v>
      </c>
      <c r="AD148" s="186">
        <f t="shared" si="242"/>
        <v>33.231397344409757</v>
      </c>
      <c r="AE148" s="186">
        <f t="shared" si="242"/>
        <v>34.135396093461758</v>
      </c>
      <c r="AF148" s="186">
        <f t="shared" si="242"/>
        <v>35.039394842513758</v>
      </c>
      <c r="AG148" s="186">
        <f t="shared" si="242"/>
        <v>35.943393591565759</v>
      </c>
      <c r="AH148" s="186">
        <f t="shared" si="242"/>
        <v>36.847392340617759</v>
      </c>
      <c r="AI148" s="186">
        <f t="shared" si="242"/>
        <v>37.75139108966976</v>
      </c>
      <c r="AJ148" s="186">
        <f t="shared" si="242"/>
        <v>38.65538983872176</v>
      </c>
      <c r="AK148" s="186">
        <f t="shared" si="242"/>
        <v>39.559388587773761</v>
      </c>
      <c r="AL148" s="186">
        <f t="shared" si="242"/>
        <v>40.463387336825733</v>
      </c>
      <c r="AM148" s="186">
        <f t="shared" si="242"/>
        <v>43.836695664511524</v>
      </c>
      <c r="AN148" s="186">
        <f t="shared" si="242"/>
        <v>47.210003992197343</v>
      </c>
      <c r="AO148" s="186">
        <f t="shared" si="242"/>
        <v>47.210003992197343</v>
      </c>
      <c r="AP148" s="186">
        <f t="shared" si="242"/>
        <v>47.210003992197343</v>
      </c>
    </row>
    <row r="149" spans="1:51">
      <c r="A149" s="40"/>
      <c r="B149" s="22" t="str">
        <f t="shared" si="227"/>
        <v>COM_PROJ</v>
      </c>
      <c r="C149" s="124" t="str">
        <f t="shared" si="228"/>
        <v>-</v>
      </c>
      <c r="D149" s="57" t="str">
        <f>ITEMS_TRA!C27</f>
        <v>TFREX</v>
      </c>
      <c r="E149" s="124" t="str">
        <f t="shared" si="229"/>
        <v>-</v>
      </c>
      <c r="F149" s="124" t="str">
        <f t="shared" si="229"/>
        <v>-</v>
      </c>
      <c r="G149" s="124" t="str">
        <f t="shared" si="229"/>
        <v>-</v>
      </c>
      <c r="H149" s="124" t="str">
        <f t="shared" si="229"/>
        <v>-</v>
      </c>
      <c r="I149" s="125">
        <f t="shared" si="230"/>
        <v>0</v>
      </c>
      <c r="J149" s="186">
        <f t="shared" ref="J149:AP149" si="243">INDEX($M123:$BA123,MATCH(J$132,$M$106:$BA$106,0))</f>
        <v>82</v>
      </c>
      <c r="K149" s="186">
        <f t="shared" si="243"/>
        <v>82</v>
      </c>
      <c r="L149" s="186">
        <f t="shared" si="243"/>
        <v>82</v>
      </c>
      <c r="M149" s="186">
        <f t="shared" si="243"/>
        <v>82</v>
      </c>
      <c r="N149" s="186">
        <f t="shared" si="243"/>
        <v>82</v>
      </c>
      <c r="O149" s="186">
        <f t="shared" si="243"/>
        <v>82</v>
      </c>
      <c r="P149" s="186">
        <f t="shared" si="243"/>
        <v>84.018400836522261</v>
      </c>
      <c r="Q149" s="186">
        <f t="shared" si="243"/>
        <v>86.036801673044508</v>
      </c>
      <c r="R149" s="186">
        <f t="shared" si="243"/>
        <v>79.266714881385326</v>
      </c>
      <c r="S149" s="186">
        <f t="shared" si="243"/>
        <v>84.762847233441306</v>
      </c>
      <c r="T149" s="186">
        <f t="shared" si="243"/>
        <v>85.443682377273248</v>
      </c>
      <c r="U149" s="186">
        <f t="shared" si="243"/>
        <v>86.12451752110519</v>
      </c>
      <c r="V149" s="186">
        <f t="shared" si="243"/>
        <v>86.805352664937132</v>
      </c>
      <c r="W149" s="186">
        <f t="shared" si="243"/>
        <v>87.486187808769074</v>
      </c>
      <c r="X149" s="186">
        <f t="shared" si="243"/>
        <v>88.167022952601016</v>
      </c>
      <c r="Y149" s="186">
        <f t="shared" si="243"/>
        <v>88.847858096432958</v>
      </c>
      <c r="Z149" s="186">
        <f t="shared" si="243"/>
        <v>89.5286932402649</v>
      </c>
      <c r="AA149" s="186">
        <f t="shared" si="243"/>
        <v>90.209528384096842</v>
      </c>
      <c r="AB149" s="186">
        <f t="shared" si="243"/>
        <v>90.89036352792877</v>
      </c>
      <c r="AC149" s="186">
        <f t="shared" si="243"/>
        <v>92.036206790918683</v>
      </c>
      <c r="AD149" s="186">
        <f t="shared" si="243"/>
        <v>93.182050053908597</v>
      </c>
      <c r="AE149" s="186">
        <f t="shared" si="243"/>
        <v>94.327893316898511</v>
      </c>
      <c r="AF149" s="186">
        <f t="shared" si="243"/>
        <v>95.473736579888424</v>
      </c>
      <c r="AG149" s="186">
        <f t="shared" si="243"/>
        <v>96.619579842878338</v>
      </c>
      <c r="AH149" s="186">
        <f t="shared" si="243"/>
        <v>97.765423105868251</v>
      </c>
      <c r="AI149" s="186">
        <f t="shared" si="243"/>
        <v>98.911266368858165</v>
      </c>
      <c r="AJ149" s="186">
        <f t="shared" si="243"/>
        <v>100.05710963184808</v>
      </c>
      <c r="AK149" s="186">
        <f t="shared" si="243"/>
        <v>101.20295289483799</v>
      </c>
      <c r="AL149" s="186">
        <f t="shared" si="243"/>
        <v>102.34879615782788</v>
      </c>
      <c r="AM149" s="186">
        <f t="shared" si="243"/>
        <v>102.06508558282565</v>
      </c>
      <c r="AN149" s="186">
        <f t="shared" si="243"/>
        <v>101.78137500782347</v>
      </c>
      <c r="AO149" s="186">
        <f t="shared" si="243"/>
        <v>101.78137500782347</v>
      </c>
      <c r="AP149" s="186">
        <f t="shared" si="243"/>
        <v>101.78137500782347</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5">
        <v>2050</v>
      </c>
      <c r="K171" s="191">
        <f t="shared" ref="K171:AQ171" si="244">MATCH(J$132,$C$128:$K$128,$C171)</f>
        <v>1</v>
      </c>
      <c r="L171" s="191">
        <f t="shared" si="244"/>
        <v>1</v>
      </c>
      <c r="M171" s="191">
        <f t="shared" si="244"/>
        <v>1</v>
      </c>
      <c r="N171" s="191">
        <f t="shared" si="244"/>
        <v>2</v>
      </c>
      <c r="O171" s="191">
        <f t="shared" si="244"/>
        <v>2</v>
      </c>
      <c r="P171" s="191">
        <f t="shared" si="244"/>
        <v>3</v>
      </c>
      <c r="Q171" s="191">
        <f t="shared" si="244"/>
        <v>3</v>
      </c>
      <c r="R171" s="191">
        <f t="shared" si="244"/>
        <v>4</v>
      </c>
      <c r="S171" s="191">
        <f t="shared" si="244"/>
        <v>5</v>
      </c>
      <c r="T171" s="191">
        <f t="shared" si="244"/>
        <v>6</v>
      </c>
      <c r="U171" s="191">
        <f t="shared" si="244"/>
        <v>6</v>
      </c>
      <c r="V171" s="191">
        <f t="shared" si="244"/>
        <v>6</v>
      </c>
      <c r="W171" s="191">
        <f t="shared" si="244"/>
        <v>6</v>
      </c>
      <c r="X171" s="191">
        <f t="shared" si="244"/>
        <v>6</v>
      </c>
      <c r="Y171" s="191">
        <f t="shared" si="244"/>
        <v>6</v>
      </c>
      <c r="Z171" s="191">
        <f t="shared" si="244"/>
        <v>6</v>
      </c>
      <c r="AA171" s="191">
        <f t="shared" si="244"/>
        <v>6</v>
      </c>
      <c r="AB171" s="191">
        <f t="shared" si="244"/>
        <v>6</v>
      </c>
      <c r="AC171" s="191">
        <f t="shared" si="244"/>
        <v>7</v>
      </c>
      <c r="AD171" s="191">
        <f t="shared" si="244"/>
        <v>7</v>
      </c>
      <c r="AE171" s="191">
        <f t="shared" si="244"/>
        <v>7</v>
      </c>
      <c r="AF171" s="191">
        <f t="shared" si="244"/>
        <v>7</v>
      </c>
      <c r="AG171" s="191">
        <f t="shared" si="244"/>
        <v>7</v>
      </c>
      <c r="AH171" s="191">
        <f t="shared" si="244"/>
        <v>7</v>
      </c>
      <c r="AI171" s="191">
        <f t="shared" si="244"/>
        <v>7</v>
      </c>
      <c r="AJ171" s="191">
        <f t="shared" si="244"/>
        <v>7</v>
      </c>
      <c r="AK171" s="191">
        <f t="shared" si="244"/>
        <v>7</v>
      </c>
      <c r="AL171" s="191">
        <f t="shared" si="244"/>
        <v>7</v>
      </c>
      <c r="AM171" s="191">
        <f t="shared" si="244"/>
        <v>8</v>
      </c>
      <c r="AN171" s="191">
        <f t="shared" si="244"/>
        <v>8</v>
      </c>
      <c r="AO171" s="191">
        <f t="shared" si="244"/>
        <v>9</v>
      </c>
      <c r="AP171" s="191">
        <f t="shared" si="244"/>
        <v>9</v>
      </c>
      <c r="AQ171" s="191">
        <f t="shared" si="244"/>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5">MATCH(J$132,$C$128:$K$128,$C172)</f>
        <v>1</v>
      </c>
      <c r="L172" s="185" t="e">
        <f t="shared" si="245"/>
        <v>#N/A</v>
      </c>
      <c r="M172" s="185" t="e">
        <f t="shared" si="245"/>
        <v>#N/A</v>
      </c>
      <c r="N172" s="185">
        <f t="shared" si="245"/>
        <v>2</v>
      </c>
      <c r="O172" s="185" t="e">
        <f t="shared" si="245"/>
        <v>#N/A</v>
      </c>
      <c r="P172" s="185">
        <f t="shared" si="245"/>
        <v>3</v>
      </c>
      <c r="Q172" s="185" t="e">
        <f t="shared" si="245"/>
        <v>#N/A</v>
      </c>
      <c r="R172" s="185">
        <f t="shared" si="245"/>
        <v>4</v>
      </c>
      <c r="S172" s="185">
        <f t="shared" si="245"/>
        <v>5</v>
      </c>
      <c r="T172" s="185">
        <f t="shared" si="245"/>
        <v>6</v>
      </c>
      <c r="U172" s="185" t="e">
        <f t="shared" si="245"/>
        <v>#N/A</v>
      </c>
      <c r="V172" s="185" t="e">
        <f t="shared" si="245"/>
        <v>#N/A</v>
      </c>
      <c r="W172" s="185" t="e">
        <f t="shared" si="245"/>
        <v>#N/A</v>
      </c>
      <c r="X172" s="185" t="e">
        <f t="shared" si="245"/>
        <v>#N/A</v>
      </c>
      <c r="Y172" s="185" t="e">
        <f t="shared" si="245"/>
        <v>#N/A</v>
      </c>
      <c r="Z172" s="185" t="e">
        <f t="shared" si="245"/>
        <v>#N/A</v>
      </c>
      <c r="AA172" s="185" t="e">
        <f t="shared" si="245"/>
        <v>#N/A</v>
      </c>
      <c r="AB172" s="185" t="e">
        <f t="shared" si="245"/>
        <v>#N/A</v>
      </c>
      <c r="AC172" s="185">
        <f t="shared" si="245"/>
        <v>7</v>
      </c>
      <c r="AD172" s="185" t="e">
        <f t="shared" si="245"/>
        <v>#N/A</v>
      </c>
      <c r="AE172" s="185" t="e">
        <f t="shared" si="245"/>
        <v>#N/A</v>
      </c>
      <c r="AF172" s="185" t="e">
        <f t="shared" si="245"/>
        <v>#N/A</v>
      </c>
      <c r="AG172" s="185" t="e">
        <f t="shared" si="245"/>
        <v>#N/A</v>
      </c>
      <c r="AH172" s="185" t="e">
        <f t="shared" si="245"/>
        <v>#N/A</v>
      </c>
      <c r="AI172" s="185" t="e">
        <f t="shared" si="245"/>
        <v>#N/A</v>
      </c>
      <c r="AJ172" s="185" t="e">
        <f t="shared" si="245"/>
        <v>#N/A</v>
      </c>
      <c r="AK172" s="185" t="e">
        <f t="shared" si="245"/>
        <v>#N/A</v>
      </c>
      <c r="AL172" s="185" t="e">
        <f t="shared" si="245"/>
        <v>#N/A</v>
      </c>
      <c r="AM172" s="185">
        <f t="shared" si="245"/>
        <v>8</v>
      </c>
      <c r="AN172" s="185" t="e">
        <f t="shared" si="245"/>
        <v>#N/A</v>
      </c>
      <c r="AO172" s="185">
        <f t="shared" si="245"/>
        <v>9</v>
      </c>
      <c r="AP172" s="185" t="e">
        <f t="shared" si="245"/>
        <v>#N/A</v>
      </c>
      <c r="AQ172" s="185" t="e">
        <f t="shared" si="245"/>
        <v>#N/A</v>
      </c>
    </row>
    <row r="173" spans="1:78">
      <c r="A173" s="40" t="s">
        <v>16</v>
      </c>
      <c r="B173" s="185" t="s">
        <v>391</v>
      </c>
      <c r="C173" s="185">
        <v>-1</v>
      </c>
      <c r="D173" s="185">
        <v>0</v>
      </c>
      <c r="E173" s="185">
        <v>1</v>
      </c>
      <c r="F173" s="185">
        <v>2</v>
      </c>
      <c r="G173" s="185">
        <v>3</v>
      </c>
      <c r="I173" s="185">
        <v>4</v>
      </c>
      <c r="J173" s="185">
        <v>5</v>
      </c>
      <c r="K173" s="40">
        <f t="shared" ref="K173:AQ173" si="246">MATCH(J$132,$C$129:$K$129,$C173)</f>
        <v>9</v>
      </c>
      <c r="L173" s="185">
        <f t="shared" si="246"/>
        <v>8</v>
      </c>
      <c r="M173" s="185">
        <f t="shared" si="246"/>
        <v>8</v>
      </c>
      <c r="N173" s="185">
        <f t="shared" si="246"/>
        <v>8</v>
      </c>
      <c r="O173" s="185">
        <f t="shared" si="246"/>
        <v>7</v>
      </c>
      <c r="P173" s="185">
        <f t="shared" si="246"/>
        <v>7</v>
      </c>
      <c r="Q173" s="185">
        <f t="shared" si="246"/>
        <v>6</v>
      </c>
      <c r="R173" s="185">
        <f t="shared" si="246"/>
        <v>6</v>
      </c>
      <c r="S173" s="185">
        <f t="shared" si="246"/>
        <v>5</v>
      </c>
      <c r="T173" s="185">
        <f t="shared" si="246"/>
        <v>4</v>
      </c>
      <c r="U173" s="185">
        <f t="shared" si="246"/>
        <v>3</v>
      </c>
      <c r="V173" s="185">
        <f t="shared" si="246"/>
        <v>3</v>
      </c>
      <c r="W173" s="185">
        <f t="shared" si="246"/>
        <v>3</v>
      </c>
      <c r="X173" s="185">
        <f t="shared" si="246"/>
        <v>3</v>
      </c>
      <c r="Y173" s="185">
        <f t="shared" si="246"/>
        <v>3</v>
      </c>
      <c r="Z173" s="185">
        <f t="shared" si="246"/>
        <v>3</v>
      </c>
      <c r="AA173" s="185">
        <f t="shared" si="246"/>
        <v>3</v>
      </c>
      <c r="AB173" s="185">
        <f t="shared" si="246"/>
        <v>3</v>
      </c>
      <c r="AC173" s="185">
        <f t="shared" si="246"/>
        <v>3</v>
      </c>
      <c r="AD173" s="185">
        <f t="shared" si="246"/>
        <v>2</v>
      </c>
      <c r="AE173" s="185">
        <f t="shared" si="246"/>
        <v>2</v>
      </c>
      <c r="AF173" s="185">
        <f t="shared" si="246"/>
        <v>2</v>
      </c>
      <c r="AG173" s="185">
        <f t="shared" si="246"/>
        <v>2</v>
      </c>
      <c r="AH173" s="185">
        <f t="shared" si="246"/>
        <v>2</v>
      </c>
      <c r="AI173" s="185">
        <f t="shared" si="246"/>
        <v>2</v>
      </c>
      <c r="AJ173" s="185">
        <f t="shared" si="246"/>
        <v>2</v>
      </c>
      <c r="AK173" s="185">
        <f t="shared" si="246"/>
        <v>2</v>
      </c>
      <c r="AL173" s="185">
        <f t="shared" si="246"/>
        <v>2</v>
      </c>
      <c r="AM173" s="185">
        <f t="shared" si="246"/>
        <v>2</v>
      </c>
      <c r="AN173" s="185">
        <f t="shared" si="246"/>
        <v>1</v>
      </c>
      <c r="AO173" s="185">
        <f t="shared" si="246"/>
        <v>1</v>
      </c>
      <c r="AP173" s="185" t="e">
        <f t="shared" si="246"/>
        <v>#N/A</v>
      </c>
      <c r="AQ173" s="185" t="e">
        <f t="shared" si="246"/>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7">IF(ISNA(L171),-1,IF(ISNA(L173),99,IF(ISNA(L172),L171,0)))</f>
        <v>1</v>
      </c>
      <c r="M174" s="189">
        <f t="shared" si="247"/>
        <v>1</v>
      </c>
      <c r="N174" s="189">
        <f t="shared" si="247"/>
        <v>0</v>
      </c>
      <c r="O174" s="189">
        <f t="shared" si="247"/>
        <v>2</v>
      </c>
      <c r="P174" s="189">
        <f t="shared" si="247"/>
        <v>0</v>
      </c>
      <c r="Q174" s="189">
        <f t="shared" si="247"/>
        <v>3</v>
      </c>
      <c r="R174" s="189">
        <f t="shared" si="247"/>
        <v>0</v>
      </c>
      <c r="S174" s="189">
        <f t="shared" si="247"/>
        <v>0</v>
      </c>
      <c r="T174" s="189">
        <f t="shared" si="247"/>
        <v>0</v>
      </c>
      <c r="U174" s="189">
        <f t="shared" si="247"/>
        <v>6</v>
      </c>
      <c r="V174" s="189">
        <f t="shared" si="247"/>
        <v>6</v>
      </c>
      <c r="W174" s="189">
        <f t="shared" si="247"/>
        <v>6</v>
      </c>
      <c r="X174" s="189">
        <f t="shared" si="247"/>
        <v>6</v>
      </c>
      <c r="Y174" s="189">
        <f t="shared" si="247"/>
        <v>6</v>
      </c>
      <c r="Z174" s="189">
        <f t="shared" si="247"/>
        <v>6</v>
      </c>
      <c r="AA174" s="189">
        <f t="shared" si="247"/>
        <v>6</v>
      </c>
      <c r="AB174" s="189">
        <f t="shared" si="247"/>
        <v>6</v>
      </c>
      <c r="AC174" s="189">
        <f t="shared" si="247"/>
        <v>0</v>
      </c>
      <c r="AD174" s="189">
        <f t="shared" si="247"/>
        <v>7</v>
      </c>
      <c r="AE174" s="189">
        <f t="shared" si="247"/>
        <v>7</v>
      </c>
      <c r="AF174" s="189">
        <f t="shared" si="247"/>
        <v>7</v>
      </c>
      <c r="AG174" s="189">
        <f t="shared" si="247"/>
        <v>7</v>
      </c>
      <c r="AH174" s="189">
        <f t="shared" si="247"/>
        <v>7</v>
      </c>
      <c r="AI174" s="189">
        <f t="shared" si="247"/>
        <v>7</v>
      </c>
      <c r="AJ174" s="189">
        <f t="shared" si="247"/>
        <v>7</v>
      </c>
      <c r="AK174" s="189">
        <f t="shared" si="247"/>
        <v>7</v>
      </c>
      <c r="AL174" s="189">
        <f t="shared" si="247"/>
        <v>7</v>
      </c>
      <c r="AM174" s="189">
        <f t="shared" si="247"/>
        <v>0</v>
      </c>
      <c r="AN174" s="189">
        <f t="shared" si="247"/>
        <v>8</v>
      </c>
      <c r="AO174" s="189">
        <f t="shared" si="247"/>
        <v>0</v>
      </c>
      <c r="AP174" s="189">
        <f t="shared" si="247"/>
        <v>99</v>
      </c>
      <c r="AQ174" s="189">
        <f t="shared" si="247"/>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8">IF(A175="*","","COM_PROJ")</f>
        <v/>
      </c>
      <c r="C175" s="23" t="str">
        <f t="shared" ref="C175:C184" si="249">IF($A175="*","","-")</f>
        <v/>
      </c>
      <c r="D175" s="57"/>
      <c r="E175" s="23" t="str">
        <f t="shared" ref="E175:I184" si="250">IF($A175="*","","-")</f>
        <v/>
      </c>
      <c r="F175" s="23" t="str">
        <f t="shared" si="250"/>
        <v/>
      </c>
      <c r="G175" s="23" t="str">
        <f t="shared" si="250"/>
        <v/>
      </c>
      <c r="H175" s="23"/>
      <c r="I175" s="23" t="str">
        <f t="shared" si="250"/>
        <v/>
      </c>
      <c r="K175" s="23">
        <f>K170</f>
        <v>2012</v>
      </c>
      <c r="L175" s="23">
        <f t="shared" ref="L175:AQ175" si="251">L170</f>
        <v>2013</v>
      </c>
      <c r="M175" s="23">
        <f t="shared" si="251"/>
        <v>2014</v>
      </c>
      <c r="N175" s="23">
        <f t="shared" si="251"/>
        <v>2015</v>
      </c>
      <c r="O175" s="23">
        <f t="shared" si="251"/>
        <v>2016</v>
      </c>
      <c r="P175" s="23">
        <f t="shared" si="251"/>
        <v>2017</v>
      </c>
      <c r="Q175" s="23">
        <f t="shared" si="251"/>
        <v>2018</v>
      </c>
      <c r="R175" s="23">
        <f t="shared" si="251"/>
        <v>2019</v>
      </c>
      <c r="S175" s="23">
        <f t="shared" si="251"/>
        <v>2020</v>
      </c>
      <c r="T175" s="23">
        <f t="shared" si="251"/>
        <v>2021</v>
      </c>
      <c r="U175" s="23">
        <f t="shared" si="251"/>
        <v>2022</v>
      </c>
      <c r="V175" s="23">
        <f t="shared" si="251"/>
        <v>2023</v>
      </c>
      <c r="W175" s="23">
        <f t="shared" si="251"/>
        <v>2024</v>
      </c>
      <c r="X175" s="23">
        <f t="shared" si="251"/>
        <v>2025</v>
      </c>
      <c r="Y175" s="23">
        <f t="shared" si="251"/>
        <v>2026</v>
      </c>
      <c r="Z175" s="23">
        <f t="shared" si="251"/>
        <v>2027</v>
      </c>
      <c r="AA175" s="23">
        <f t="shared" si="251"/>
        <v>2028</v>
      </c>
      <c r="AB175" s="23">
        <f t="shared" si="251"/>
        <v>2029</v>
      </c>
      <c r="AC175" s="23">
        <f t="shared" si="251"/>
        <v>2030</v>
      </c>
      <c r="AD175" s="23">
        <f t="shared" si="251"/>
        <v>2031</v>
      </c>
      <c r="AE175" s="23">
        <f t="shared" si="251"/>
        <v>2032</v>
      </c>
      <c r="AF175" s="23">
        <f t="shared" si="251"/>
        <v>2033</v>
      </c>
      <c r="AG175" s="23">
        <f t="shared" si="251"/>
        <v>2034</v>
      </c>
      <c r="AH175" s="23">
        <f t="shared" si="251"/>
        <v>2035</v>
      </c>
      <c r="AI175" s="23">
        <f t="shared" si="251"/>
        <v>2036</v>
      </c>
      <c r="AJ175" s="23">
        <f t="shared" si="251"/>
        <v>2037</v>
      </c>
      <c r="AK175" s="23">
        <f t="shared" si="251"/>
        <v>2038</v>
      </c>
      <c r="AL175" s="23">
        <f t="shared" si="251"/>
        <v>2039</v>
      </c>
      <c r="AM175" s="23">
        <f t="shared" si="251"/>
        <v>2040</v>
      </c>
      <c r="AN175" s="23">
        <f t="shared" si="251"/>
        <v>2041</v>
      </c>
      <c r="AO175" s="23">
        <f t="shared" si="251"/>
        <v>2042</v>
      </c>
      <c r="AP175" s="23">
        <f t="shared" si="251"/>
        <v>2043</v>
      </c>
      <c r="AQ175" s="23">
        <f t="shared" si="251"/>
        <v>2044</v>
      </c>
    </row>
    <row r="176" spans="1:78">
      <c r="A176" s="185" t="s">
        <v>16</v>
      </c>
      <c r="B176" s="22" t="str">
        <f t="shared" si="248"/>
        <v/>
      </c>
      <c r="C176" s="23" t="str">
        <f t="shared" si="249"/>
        <v/>
      </c>
      <c r="D176" s="57"/>
      <c r="E176" s="23" t="str">
        <f t="shared" si="250"/>
        <v/>
      </c>
      <c r="F176" s="23" t="str">
        <f t="shared" si="250"/>
        <v/>
      </c>
      <c r="G176" s="23" t="str">
        <f t="shared" si="250"/>
        <v/>
      </c>
      <c r="H176" s="23"/>
      <c r="I176" s="23" t="str">
        <f t="shared" si="250"/>
        <v/>
      </c>
      <c r="J176" s="133" t="str">
        <f t="shared" ref="J176:J188" si="252">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17.985521747895376</v>
      </c>
      <c r="T176" s="186" cm="1">
        <f t="array" ref="T176">IF(T$174=-1,U176,IF(T$174=99,S176,IF(T$174=0,INDEX($F43:$N43,0,T$172),(INDEX($F43:$N43,0,T$174+1)-INDEX($F43:$N43,0,T$174))/(INDEX($F$4:$N$4,0,T$174+1)-INDEX($F$4:$N$4,0,T$174))+S176)))</f>
        <v>18.843958459114521</v>
      </c>
      <c r="U176" s="186" cm="1">
        <f t="array" ref="U176">IF(U$174=-1,V176,IF(U$174=99,T176,IF(U$174=0,INDEX($F43:$N43,0,U$172),(INDEX($F43:$N43,0,U$174+1)-INDEX($F43:$N43,0,U$174))/(INDEX($F$4:$N$4,0,U$174+1)-INDEX($F$4:$N$4,0,U$174))+T176)))</f>
        <v>19.142171238645929</v>
      </c>
      <c r="V176" s="186" cm="1">
        <f t="array" ref="V176">IF(V$174=-1,W176,IF(V$174=99,U176,IF(V$174=0,INDEX($F43:$N43,0,V$172),(INDEX($F43:$N43,0,V$174+1)-INDEX($F43:$N43,0,V$174))/(INDEX($F$4:$N$4,0,V$174+1)-INDEX($F$4:$N$4,0,V$174))+U176)))</f>
        <v>19.440384018177337</v>
      </c>
      <c r="W176" s="186" cm="1">
        <f t="array" ref="W176">IF(W$174=-1,X176,IF(W$174=99,V176,IF(W$174=0,INDEX($F43:$N43,0,W$172),(INDEX($F43:$N43,0,W$174+1)-INDEX($F43:$N43,0,W$174))/(INDEX($F$4:$N$4,0,W$174+1)-INDEX($F$4:$N$4,0,W$174))+V176)))</f>
        <v>19.738596797708745</v>
      </c>
      <c r="X176" s="186" cm="1">
        <f t="array" ref="X176">IF(X$174=-1,Y176,IF(X$174=99,W176,IF(X$174=0,INDEX($F43:$N43,0,X$172),(INDEX($F43:$N43,0,X$174+1)-INDEX($F43:$N43,0,X$174))/(INDEX($F$4:$N$4,0,X$174+1)-INDEX($F$4:$N$4,0,X$174))+W176)))</f>
        <v>20.036809577240152</v>
      </c>
      <c r="Y176" s="186" cm="1">
        <f t="array" ref="Y176">IF(Y$174=-1,Z176,IF(Y$174=99,X176,IF(Y$174=0,INDEX($F43:$N43,0,Y$172),(INDEX($F43:$N43,0,Y$174+1)-INDEX($F43:$N43,0,Y$174))/(INDEX($F$4:$N$4,0,Y$174+1)-INDEX($F$4:$N$4,0,Y$174))+X176)))</f>
        <v>20.33502235677156</v>
      </c>
      <c r="Z176" s="186" cm="1">
        <f t="array" ref="Z176">IF(Z$174=-1,AA176,IF(Z$174=99,Y176,IF(Z$174=0,INDEX($F43:$N43,0,Z$172),(INDEX($F43:$N43,0,Z$174+1)-INDEX($F43:$N43,0,Z$174))/(INDEX($F$4:$N$4,0,Z$174+1)-INDEX($F$4:$N$4,0,Z$174))+Y176)))</f>
        <v>20.633235136302968</v>
      </c>
      <c r="AA176" s="186" cm="1">
        <f t="array" ref="AA176">IF(AA$174=-1,AB176,IF(AA$174=99,Z176,IF(AA$174=0,INDEX($F43:$N43,0,AA$172),(INDEX($F43:$N43,0,AA$174+1)-INDEX($F43:$N43,0,AA$174))/(INDEX($F$4:$N$4,0,AA$174+1)-INDEX($F$4:$N$4,0,AA$174))+Z176)))</f>
        <v>20.931447915834376</v>
      </c>
      <c r="AB176" s="186" cm="1">
        <f t="array" ref="AB176">IF(AB$174=-1,AC176,IF(AB$174=99,AA176,IF(AB$174=0,INDEX($F43:$N43,0,AB$172),(INDEX($F43:$N43,0,AB$174+1)-INDEX($F43:$N43,0,AB$174))/(INDEX($F$4:$N$4,0,AB$174+1)-INDEX($F$4:$N$4,0,AB$174))+AA176)))</f>
        <v>21.229660695365784</v>
      </c>
      <c r="AC176" s="186" cm="1">
        <f t="array" ref="AC176">IF(AC$174=-1,AD176,IF(AC$174=99,AB176,IF(AC$174=0,INDEX($F43:$N43,0,AC$172),(INDEX($F43:$N43,0,AC$174+1)-INDEX($F43:$N43,0,AC$174))/(INDEX($F$4:$N$4,0,AC$174+1)-INDEX($F$4:$N$4,0,AC$174))+AB176)))</f>
        <v>21.527873474897202</v>
      </c>
      <c r="AD176" s="186" cm="1">
        <f t="array" ref="AD176">IF(AD$174=-1,AE176,IF(AD$174=99,AC176,IF(AD$174=0,INDEX($F43:$N43,0,AD$172),(INDEX($F43:$N43,0,AD$174+1)-INDEX($F43:$N43,0,AD$174))/(INDEX($F$4:$N$4,0,AD$174+1)-INDEX($F$4:$N$4,0,AD$174))+AC176)))</f>
        <v>22.147194451820223</v>
      </c>
      <c r="AE176" s="186" cm="1">
        <f t="array" ref="AE176">IF(AE$174=-1,AF176,IF(AE$174=99,AD176,IF(AE$174=0,INDEX($F43:$N43,0,AE$172),(INDEX($F43:$N43,0,AE$174+1)-INDEX($F43:$N43,0,AE$174))/(INDEX($F$4:$N$4,0,AE$174+1)-INDEX($F$4:$N$4,0,AE$174))+AD176)))</f>
        <v>22.766515428743244</v>
      </c>
      <c r="AF176" s="186" cm="1">
        <f t="array" ref="AF176">IF(AF$174=-1,AG176,IF(AF$174=99,AE176,IF(AF$174=0,INDEX($F43:$N43,0,AF$172),(INDEX($F43:$N43,0,AF$174+1)-INDEX($F43:$N43,0,AF$174))/(INDEX($F$4:$N$4,0,AF$174+1)-INDEX($F$4:$N$4,0,AF$174))+AE176)))</f>
        <v>23.385836405666264</v>
      </c>
      <c r="AG176" s="186" cm="1">
        <f t="array" ref="AG176">IF(AG$174=-1,AH176,IF(AG$174=99,AF176,IF(AG$174=0,INDEX($F43:$N43,0,AG$172),(INDEX($F43:$N43,0,AG$174+1)-INDEX($F43:$N43,0,AG$174))/(INDEX($F$4:$N$4,0,AG$174+1)-INDEX($F$4:$N$4,0,AG$174))+AF176)))</f>
        <v>24.005157382589285</v>
      </c>
      <c r="AH176" s="186" cm="1">
        <f t="array" ref="AH176">IF(AH$174=-1,AI176,IF(AH$174=99,AG176,IF(AH$174=0,INDEX($F43:$N43,0,AH$172),(INDEX($F43:$N43,0,AH$174+1)-INDEX($F43:$N43,0,AH$174))/(INDEX($F$4:$N$4,0,AH$174+1)-INDEX($F$4:$N$4,0,AH$174))+AG176)))</f>
        <v>24.624478359512306</v>
      </c>
      <c r="AI176" s="186" cm="1">
        <f t="array" ref="AI176">IF(AI$174=-1,AJ176,IF(AI$174=99,AH176,IF(AI$174=0,INDEX($F43:$N43,0,AI$172),(INDEX($F43:$N43,0,AI$174+1)-INDEX($F43:$N43,0,AI$174))/(INDEX($F$4:$N$4,0,AI$174+1)-INDEX($F$4:$N$4,0,AI$174))+AH176)))</f>
        <v>25.243799336435327</v>
      </c>
      <c r="AJ176" s="186" cm="1">
        <f t="array" ref="AJ176">IF(AJ$174=-1,AK176,IF(AJ$174=99,AI176,IF(AJ$174=0,INDEX($F43:$N43,0,AJ$172),(INDEX($F43:$N43,0,AJ$174+1)-INDEX($F43:$N43,0,AJ$174))/(INDEX($F$4:$N$4,0,AJ$174+1)-INDEX($F$4:$N$4,0,AJ$174))+AI176)))</f>
        <v>25.863120313358348</v>
      </c>
      <c r="AK176" s="186" cm="1">
        <f t="array" ref="AK176">IF(AK$174=-1,AL176,IF(AK$174=99,AJ176,IF(AK$174=0,INDEX($F43:$N43,0,AK$172),(INDEX($F43:$N43,0,AK$174+1)-INDEX($F43:$N43,0,AK$174))/(INDEX($F$4:$N$4,0,AK$174+1)-INDEX($F$4:$N$4,0,AK$174))+AJ176)))</f>
        <v>26.482441290281368</v>
      </c>
      <c r="AL176" s="186" cm="1">
        <f t="array" ref="AL176">IF(AL$174=-1,AM176,IF(AL$174=99,AK176,IF(AL$174=0,INDEX($F43:$N43,0,AL$172),(INDEX($F43:$N43,0,AL$174+1)-INDEX($F43:$N43,0,AL$174))/(INDEX($F$4:$N$4,0,AL$174+1)-INDEX($F$4:$N$4,0,AL$174))+AK176)))</f>
        <v>27.101762267204389</v>
      </c>
      <c r="AM176" s="186" cm="1">
        <f t="array" ref="AM176">IF(AM$174=-1,AN176,IF(AM$174=99,AL176,IF(AM$174=0,INDEX($F43:$N43,0,AM$172),(INDEX($F43:$N43,0,AM$174+1)-INDEX($F43:$N43,0,AM$174))/(INDEX($F$4:$N$4,0,AM$174+1)-INDEX($F$4:$N$4,0,AM$174))+AL176)))</f>
        <v>27.721083244127399</v>
      </c>
      <c r="AN176" s="186" cm="1">
        <f t="array" ref="AN176">IF(AN$174=-1,AO176,IF(AN$174=99,AM176,IF(AN$174=0,INDEX($F43:$N43,0,AN$172),(INDEX($F43:$N43,0,AN$174+1)-INDEX($F43:$N43,0,AN$174))/(INDEX($F$4:$N$4,0,AN$174+1)-INDEX($F$4:$N$4,0,AN$174))+AM176)))</f>
        <v>28.183287558271811</v>
      </c>
      <c r="AO176" s="186" cm="1">
        <f t="array" ref="AO176">IF(AO$174=-1,AP176,IF(AO$174=99,AN176,IF(AO$174=0,INDEX($F43:$N43,0,AO$172),(INDEX($F43:$N43,0,AO$174+1)-INDEX($F43:$N43,0,AO$174))/(INDEX($F$4:$N$4,0,AO$174+1)-INDEX($F$4:$N$4,0,AO$174))+AN176)))</f>
        <v>32.34312638557153</v>
      </c>
      <c r="AP176" s="186" cm="1">
        <f t="array" ref="AP176">IF(AP$174=-1,AQ176,IF(AP$174=99,AO176,IF(AP$174=0,INDEX($F43:$N43,0,AP$172),(INDEX($F43:$N43,0,AP$174+1)-INDEX($F43:$N43,0,AP$174))/(INDEX($F$4:$N$4,0,AP$174+1)-INDEX($F$4:$N$4,0,AP$174))+AO176)))</f>
        <v>32.34312638557153</v>
      </c>
      <c r="AQ176" s="186" cm="1">
        <f t="array" ref="AQ176">IF(AQ$174=-1,AR176,IF(AQ$174=99,AP176,IF(AQ$174=0,INDEX($F43:$N43,0,AQ$172),(INDEX($F43:$N43,0,AQ$174+1)-INDEX($F43:$N43,0,AQ$174))/(INDEX($F$4:$N$4,0,AQ$174+1)-INDEX($F$4:$N$4,0,AQ$174))+AP176)))</f>
        <v>32.34312638557153</v>
      </c>
    </row>
    <row r="177" spans="1:57">
      <c r="A177" s="185" t="s">
        <v>16</v>
      </c>
      <c r="B177" s="22" t="str">
        <f t="shared" si="248"/>
        <v/>
      </c>
      <c r="C177" s="23" t="str">
        <f t="shared" si="249"/>
        <v/>
      </c>
      <c r="D177" s="57"/>
      <c r="E177" s="23" t="str">
        <f t="shared" si="250"/>
        <v/>
      </c>
      <c r="F177" s="23" t="str">
        <f t="shared" si="250"/>
        <v/>
      </c>
      <c r="G177" s="23" t="str">
        <f t="shared" si="250"/>
        <v/>
      </c>
      <c r="H177" s="23"/>
      <c r="I177" s="23" t="str">
        <f t="shared" si="250"/>
        <v/>
      </c>
      <c r="J177" s="133" t="str">
        <f t="shared" si="252"/>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5.6830538745650507</v>
      </c>
      <c r="T177" s="186" cm="1">
        <f t="array" ref="T177">IF(T$174=-1,U177,IF(T$174=99,S177,IF(T$174=0,INDEX($F46:$N46,0,T$172),(INDEX($F46:$N46,0,T$174+1)-INDEX($F46:$N46,0,T$174))/(INDEX($F$4:$N$4,0,T$174+1)-INDEX($F$4:$N$4,0,T$174))+S177)))</f>
        <v>5.8042241479992907</v>
      </c>
      <c r="U177" s="186" cm="1">
        <f t="array" ref="U177">IF(U$174=-1,V177,IF(U$174=99,T177,IF(U$174=0,INDEX($F46:$N46,0,U$172),(INDEX($F46:$N46,0,U$174+1)-INDEX($F46:$N46,0,U$174))/(INDEX($F$4:$N$4,0,U$174+1)-INDEX($F$4:$N$4,0,U$174))+T177)))</f>
        <v>5.9151285704613352</v>
      </c>
      <c r="V177" s="186" cm="1">
        <f t="array" ref="V177">IF(V$174=-1,W177,IF(V$174=99,U177,IF(V$174=0,INDEX($F46:$N46,0,V$172),(INDEX($F46:$N46,0,V$174+1)-INDEX($F46:$N46,0,V$174))/(INDEX($F$4:$N$4,0,V$174+1)-INDEX($F$4:$N$4,0,V$174))+U177)))</f>
        <v>6.0260329929233798</v>
      </c>
      <c r="W177" s="186" cm="1">
        <f t="array" ref="W177">IF(W$174=-1,X177,IF(W$174=99,V177,IF(W$174=0,INDEX($F46:$N46,0,W$172),(INDEX($F46:$N46,0,W$174+1)-INDEX($F46:$N46,0,W$174))/(INDEX($F$4:$N$4,0,W$174+1)-INDEX($F$4:$N$4,0,W$174))+V177)))</f>
        <v>6.1369374153854244</v>
      </c>
      <c r="X177" s="186" cm="1">
        <f t="array" ref="X177">IF(X$174=-1,Y177,IF(X$174=99,W177,IF(X$174=0,INDEX($F46:$N46,0,X$172),(INDEX($F46:$N46,0,X$174+1)-INDEX($F46:$N46,0,X$174))/(INDEX($F$4:$N$4,0,X$174+1)-INDEX($F$4:$N$4,0,X$174))+W177)))</f>
        <v>6.2478418378474689</v>
      </c>
      <c r="Y177" s="186" cm="1">
        <f t="array" ref="Y177">IF(Y$174=-1,Z177,IF(Y$174=99,X177,IF(Y$174=0,INDEX($F46:$N46,0,Y$172),(INDEX($F46:$N46,0,Y$174+1)-INDEX($F46:$N46,0,Y$174))/(INDEX($F$4:$N$4,0,Y$174+1)-INDEX($F$4:$N$4,0,Y$174))+X177)))</f>
        <v>6.3587462603095135</v>
      </c>
      <c r="Z177" s="186" cm="1">
        <f t="array" ref="Z177">IF(Z$174=-1,AA177,IF(Z$174=99,Y177,IF(Z$174=0,INDEX($F46:$N46,0,Z$172),(INDEX($F46:$N46,0,Z$174+1)-INDEX($F46:$N46,0,Z$174))/(INDEX($F$4:$N$4,0,Z$174+1)-INDEX($F$4:$N$4,0,Z$174))+Y177)))</f>
        <v>6.4696506827715581</v>
      </c>
      <c r="AA177" s="186" cm="1">
        <f t="array" ref="AA177">IF(AA$174=-1,AB177,IF(AA$174=99,Z177,IF(AA$174=0,INDEX($F46:$N46,0,AA$172),(INDEX($F46:$N46,0,AA$174+1)-INDEX($F46:$N46,0,AA$174))/(INDEX($F$4:$N$4,0,AA$174+1)-INDEX($F$4:$N$4,0,AA$174))+Z177)))</f>
        <v>6.5805551052336027</v>
      </c>
      <c r="AB177" s="186" cm="1">
        <f t="array" ref="AB177">IF(AB$174=-1,AC177,IF(AB$174=99,AA177,IF(AB$174=0,INDEX($F46:$N46,0,AB$172),(INDEX($F46:$N46,0,AB$174+1)-INDEX($F46:$N46,0,AB$174))/(INDEX($F$4:$N$4,0,AB$174+1)-INDEX($F$4:$N$4,0,AB$174))+AA177)))</f>
        <v>6.6914595276956472</v>
      </c>
      <c r="AC177" s="186" cm="1">
        <f t="array" ref="AC177">IF(AC$174=-1,AD177,IF(AC$174=99,AB177,IF(AC$174=0,INDEX($F46:$N46,0,AC$172),(INDEX($F46:$N46,0,AC$174+1)-INDEX($F46:$N46,0,AC$174))/(INDEX($F$4:$N$4,0,AC$174+1)-INDEX($F$4:$N$4,0,AC$174))+AB177)))</f>
        <v>6.8023639501576953</v>
      </c>
      <c r="AD177" s="186" cm="1">
        <f t="array" ref="AD177">IF(AD$174=-1,AE177,IF(AD$174=99,AC177,IF(AD$174=0,INDEX($F46:$N46,0,AD$172),(INDEX($F46:$N46,0,AD$174+1)-INDEX($F46:$N46,0,AD$174))/(INDEX($F$4:$N$4,0,AD$174+1)-INDEX($F$4:$N$4,0,AD$174))+AC177)))</f>
        <v>6.9980566037730201</v>
      </c>
      <c r="AE177" s="186" cm="1">
        <f t="array" ref="AE177">IF(AE$174=-1,AF177,IF(AE$174=99,AD177,IF(AE$174=0,INDEX($F46:$N46,0,AE$172),(INDEX($F46:$N46,0,AE$174+1)-INDEX($F46:$N46,0,AE$174))/(INDEX($F$4:$N$4,0,AE$174+1)-INDEX($F$4:$N$4,0,AE$174))+AD177)))</f>
        <v>7.1937492573883448</v>
      </c>
      <c r="AF177" s="186" cm="1">
        <f t="array" ref="AF177">IF(AF$174=-1,AG177,IF(AF$174=99,AE177,IF(AF$174=0,INDEX($F46:$N46,0,AF$172),(INDEX($F46:$N46,0,AF$174+1)-INDEX($F46:$N46,0,AF$174))/(INDEX($F$4:$N$4,0,AF$174+1)-INDEX($F$4:$N$4,0,AF$174))+AE177)))</f>
        <v>7.3894419110036695</v>
      </c>
      <c r="AG177" s="186" cm="1">
        <f t="array" ref="AG177">IF(AG$174=-1,AH177,IF(AG$174=99,AF177,IF(AG$174=0,INDEX($F46:$N46,0,AG$172),(INDEX($F46:$N46,0,AG$174+1)-INDEX($F46:$N46,0,AG$174))/(INDEX($F$4:$N$4,0,AG$174+1)-INDEX($F$4:$N$4,0,AG$174))+AF177)))</f>
        <v>7.5851345646189943</v>
      </c>
      <c r="AH177" s="186" cm="1">
        <f t="array" ref="AH177">IF(AH$174=-1,AI177,IF(AH$174=99,AG177,IF(AH$174=0,INDEX($F46:$N46,0,AH$172),(INDEX($F46:$N46,0,AH$174+1)-INDEX($F46:$N46,0,AH$174))/(INDEX($F$4:$N$4,0,AH$174+1)-INDEX($F$4:$N$4,0,AH$174))+AG177)))</f>
        <v>7.780827218234319</v>
      </c>
      <c r="AI177" s="186" cm="1">
        <f t="array" ref="AI177">IF(AI$174=-1,AJ177,IF(AI$174=99,AH177,IF(AI$174=0,INDEX($F46:$N46,0,AI$172),(INDEX($F46:$N46,0,AI$174+1)-INDEX($F46:$N46,0,AI$174))/(INDEX($F$4:$N$4,0,AI$174+1)-INDEX($F$4:$N$4,0,AI$174))+AH177)))</f>
        <v>7.9765198718496437</v>
      </c>
      <c r="AJ177" s="186" cm="1">
        <f t="array" ref="AJ177">IF(AJ$174=-1,AK177,IF(AJ$174=99,AI177,IF(AJ$174=0,INDEX($F46:$N46,0,AJ$172),(INDEX($F46:$N46,0,AJ$174+1)-INDEX($F46:$N46,0,AJ$174))/(INDEX($F$4:$N$4,0,AJ$174+1)-INDEX($F$4:$N$4,0,AJ$174))+AI177)))</f>
        <v>8.1722125254649693</v>
      </c>
      <c r="AK177" s="186" cm="1">
        <f t="array" ref="AK177">IF(AK$174=-1,AL177,IF(AK$174=99,AJ177,IF(AK$174=0,INDEX($F46:$N46,0,AK$172),(INDEX($F46:$N46,0,AK$174+1)-INDEX($F46:$N46,0,AK$174))/(INDEX($F$4:$N$4,0,AK$174+1)-INDEX($F$4:$N$4,0,AK$174))+AJ177)))</f>
        <v>8.3679051790802941</v>
      </c>
      <c r="AL177" s="186" cm="1">
        <f t="array" ref="AL177">IF(AL$174=-1,AM177,IF(AL$174=99,AK177,IF(AL$174=0,INDEX($F46:$N46,0,AL$172),(INDEX($F46:$N46,0,AL$174+1)-INDEX($F46:$N46,0,AL$174))/(INDEX($F$4:$N$4,0,AL$174+1)-INDEX($F$4:$N$4,0,AL$174))+AK177)))</f>
        <v>8.5635978326956188</v>
      </c>
      <c r="AM177" s="186" cm="1">
        <f t="array" ref="AM177">IF(AM$174=-1,AN177,IF(AM$174=99,AL177,IF(AM$174=0,INDEX($F46:$N46,0,AM$172),(INDEX($F46:$N46,0,AM$174+1)-INDEX($F46:$N46,0,AM$174))/(INDEX($F$4:$N$4,0,AM$174+1)-INDEX($F$4:$N$4,0,AM$174))+AL177)))</f>
        <v>8.7592904863109435</v>
      </c>
      <c r="AN177" s="186" cm="1">
        <f t="array" ref="AN177">IF(AN$174=-1,AO177,IF(AN$174=99,AM177,IF(AN$174=0,INDEX($F46:$N46,0,AN$172),(INDEX($F46:$N46,0,AN$174+1)-INDEX($F46:$N46,0,AN$174))/(INDEX($F$4:$N$4,0,AN$174+1)-INDEX($F$4:$N$4,0,AN$174))+AM177)))</f>
        <v>8.9053375154245948</v>
      </c>
      <c r="AO177" s="186" cm="1">
        <f t="array" ref="AO177">IF(AO$174=-1,AP177,IF(AO$174=99,AN177,IF(AO$174=0,INDEX($F46:$N46,0,AO$172),(INDEX($F46:$N46,0,AO$174+1)-INDEX($F46:$N46,0,AO$174))/(INDEX($F$4:$N$4,0,AO$174+1)-INDEX($F$4:$N$4,0,AO$174))+AN177)))</f>
        <v>10.219760777447458</v>
      </c>
      <c r="AP177" s="186" cm="1">
        <f t="array" ref="AP177">IF(AP$174=-1,AQ177,IF(AP$174=99,AO177,IF(AP$174=0,INDEX($F46:$N46,0,AP$172),(INDEX($F46:$N46,0,AP$174+1)-INDEX($F46:$N46,0,AP$174))/(INDEX($F$4:$N$4,0,AP$174+1)-INDEX($F$4:$N$4,0,AP$174))+AO177)))</f>
        <v>10.219760777447458</v>
      </c>
      <c r="AQ177" s="186" cm="1">
        <f t="array" ref="AQ177">IF(AQ$174=-1,AR177,IF(AQ$174=99,AP177,IF(AQ$174=0,INDEX($F46:$N46,0,AQ$172),(INDEX($F46:$N46,0,AQ$174+1)-INDEX($F46:$N46,0,AQ$174))/(INDEX($F$4:$N$4,0,AQ$174+1)-INDEX($F$4:$N$4,0,AQ$174))+AP177)))</f>
        <v>10.219760777447458</v>
      </c>
      <c r="AZ177" s="186"/>
      <c r="BA177" s="186"/>
      <c r="BB177" s="186"/>
      <c r="BC177" s="186"/>
      <c r="BD177" s="186"/>
      <c r="BE177" s="186"/>
    </row>
    <row r="178" spans="1:57">
      <c r="A178" s="185" t="s">
        <v>16</v>
      </c>
      <c r="B178" s="22" t="str">
        <f t="shared" si="248"/>
        <v/>
      </c>
      <c r="C178" s="23" t="str">
        <f t="shared" si="249"/>
        <v/>
      </c>
      <c r="D178" s="57"/>
      <c r="E178" s="23" t="str">
        <f t="shared" si="250"/>
        <v/>
      </c>
      <c r="F178" s="23" t="str">
        <f t="shared" si="250"/>
        <v/>
      </c>
      <c r="G178" s="23" t="str">
        <f t="shared" si="250"/>
        <v/>
      </c>
      <c r="H178" s="23"/>
      <c r="I178" s="23" t="str">
        <f t="shared" si="250"/>
        <v/>
      </c>
      <c r="J178" s="133" t="str">
        <f t="shared" si="252"/>
        <v>TFHCV2</v>
      </c>
      <c r="K178" s="186">
        <f t="shared" ref="K178:K185" si="253">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2.380861706678858</v>
      </c>
      <c r="T178" s="186" cm="1">
        <f t="array" ref="T178">IF(T$174=-1,U178,IF(T$174=99,S178,IF(T$174=0,INDEX($F51:$N51,0,T$172),(INDEX($F51:$N51,0,T$174+1)-INDEX($F51:$N51,0,T$174))/(INDEX($F$4:$N$4,0,T$174+1)-INDEX($F$4:$N$4,0,T$174))+S178)))</f>
        <v>2.4316248474786568</v>
      </c>
      <c r="U178" s="186" cm="1">
        <f t="array" ref="U178">IF(U$174=-1,V178,IF(U$174=99,T178,IF(U$174=0,INDEX($F51:$N51,0,U$172),(INDEX($F51:$N51,0,U$174+1)-INDEX($F51:$N51,0,U$174))/(INDEX($F$4:$N$4,0,U$174+1)-INDEX($F$4:$N$4,0,U$174))+T178)))</f>
        <v>2.4780872070425852</v>
      </c>
      <c r="V178" s="186" cm="1">
        <f t="array" ref="V178">IF(V$174=-1,W178,IF(V$174=99,U178,IF(V$174=0,INDEX($F51:$N51,0,V$172),(INDEX($F51:$N51,0,V$174+1)-INDEX($F51:$N51,0,V$174))/(INDEX($F$4:$N$4,0,V$174+1)-INDEX($F$4:$N$4,0,V$174))+U178)))</f>
        <v>2.5245495666065136</v>
      </c>
      <c r="W178" s="186" cm="1">
        <f t="array" ref="W178">IF(W$174=-1,X178,IF(W$174=99,V178,IF(W$174=0,INDEX($F51:$N51,0,W$172),(INDEX($F51:$N51,0,W$174+1)-INDEX($F51:$N51,0,W$174))/(INDEX($F$4:$N$4,0,W$174+1)-INDEX($F$4:$N$4,0,W$174))+V178)))</f>
        <v>2.5710119261704421</v>
      </c>
      <c r="X178" s="186" cm="1">
        <f t="array" ref="X178">IF(X$174=-1,Y178,IF(X$174=99,W178,IF(X$174=0,INDEX($F51:$N51,0,X$172),(INDEX($F51:$N51,0,X$174+1)-INDEX($F51:$N51,0,X$174))/(INDEX($F$4:$N$4,0,X$174+1)-INDEX($F$4:$N$4,0,X$174))+W178)))</f>
        <v>2.6174742857343705</v>
      </c>
      <c r="Y178" s="186" cm="1">
        <f t="array" ref="Y178">IF(Y$174=-1,Z178,IF(Y$174=99,X178,IF(Y$174=0,INDEX($F51:$N51,0,Y$172),(INDEX($F51:$N51,0,Y$174+1)-INDEX($F51:$N51,0,Y$174))/(INDEX($F$4:$N$4,0,Y$174+1)-INDEX($F$4:$N$4,0,Y$174))+X178)))</f>
        <v>2.6639366452982989</v>
      </c>
      <c r="Z178" s="186" cm="1">
        <f t="array" ref="Z178">IF(Z$174=-1,AA178,IF(Z$174=99,Y178,IF(Z$174=0,INDEX($F51:$N51,0,Z$172),(INDEX($F51:$N51,0,Z$174+1)-INDEX($F51:$N51,0,Z$174))/(INDEX($F$4:$N$4,0,Z$174+1)-INDEX($F$4:$N$4,0,Z$174))+Y178)))</f>
        <v>2.7103990048622273</v>
      </c>
      <c r="AA178" s="186" cm="1">
        <f t="array" ref="AA178">IF(AA$174=-1,AB178,IF(AA$174=99,Z178,IF(AA$174=0,INDEX($F51:$N51,0,AA$172),(INDEX($F51:$N51,0,AA$174+1)-INDEX($F51:$N51,0,AA$174))/(INDEX($F$4:$N$4,0,AA$174+1)-INDEX($F$4:$N$4,0,AA$174))+Z178)))</f>
        <v>2.7568613644261557</v>
      </c>
      <c r="AB178" s="186" cm="1">
        <f t="array" ref="AB178">IF(AB$174=-1,AC178,IF(AB$174=99,AA178,IF(AB$174=0,INDEX($F51:$N51,0,AB$172),(INDEX($F51:$N51,0,AB$174+1)-INDEX($F51:$N51,0,AB$174))/(INDEX($F$4:$N$4,0,AB$174+1)-INDEX($F$4:$N$4,0,AB$174))+AA178)))</f>
        <v>2.8033237239900841</v>
      </c>
      <c r="AC178" s="186" cm="1">
        <f t="array" ref="AC178">IF(AC$174=-1,AD178,IF(AC$174=99,AB178,IF(AC$174=0,INDEX($F51:$N51,0,AC$172),(INDEX($F51:$N51,0,AC$174+1)-INDEX($F51:$N51,0,AC$174))/(INDEX($F$4:$N$4,0,AC$174+1)-INDEX($F$4:$N$4,0,AC$174))+AB178)))</f>
        <v>2.8497860835540116</v>
      </c>
      <c r="AD178" s="186" cm="1">
        <f t="array" ref="AD178">IF(AD$174=-1,AE178,IF(AD$174=99,AC178,IF(AD$174=0,INDEX($F51:$N51,0,AD$172),(INDEX($F51:$N51,0,AD$174+1)-INDEX($F51:$N51,0,AD$174))/(INDEX($F$4:$N$4,0,AD$174+1)-INDEX($F$4:$N$4,0,AD$174))+AC178)))</f>
        <v>2.9317696711733978</v>
      </c>
      <c r="AE178" s="186" cm="1">
        <f t="array" ref="AE178">IF(AE$174=-1,AF178,IF(AE$174=99,AD178,IF(AE$174=0,INDEX($F51:$N51,0,AE$172),(INDEX($F51:$N51,0,AE$174+1)-INDEX($F51:$N51,0,AE$174))/(INDEX($F$4:$N$4,0,AE$174+1)-INDEX($F$4:$N$4,0,AE$174))+AD178)))</f>
        <v>3.013753258792784</v>
      </c>
      <c r="AF178" s="186" cm="1">
        <f t="array" ref="AF178">IF(AF$174=-1,AG178,IF(AF$174=99,AE178,IF(AF$174=0,INDEX($F51:$N51,0,AF$172),(INDEX($F51:$N51,0,AF$174+1)-INDEX($F51:$N51,0,AF$174))/(INDEX($F$4:$N$4,0,AF$174+1)-INDEX($F$4:$N$4,0,AF$174))+AE178)))</f>
        <v>3.0957368464121702</v>
      </c>
      <c r="AG178" s="186" cm="1">
        <f t="array" ref="AG178">IF(AG$174=-1,AH178,IF(AG$174=99,AF178,IF(AG$174=0,INDEX($F51:$N51,0,AG$172),(INDEX($F51:$N51,0,AG$174+1)-INDEX($F51:$N51,0,AG$174))/(INDEX($F$4:$N$4,0,AG$174+1)-INDEX($F$4:$N$4,0,AG$174))+AF178)))</f>
        <v>3.1777204340315564</v>
      </c>
      <c r="AH178" s="186" cm="1">
        <f t="array" ref="AH178">IF(AH$174=-1,AI178,IF(AH$174=99,AG178,IF(AH$174=0,INDEX($F51:$N51,0,AH$172),(INDEX($F51:$N51,0,AH$174+1)-INDEX($F51:$N51,0,AH$174))/(INDEX($F$4:$N$4,0,AH$174+1)-INDEX($F$4:$N$4,0,AH$174))+AG178)))</f>
        <v>3.2597040216509425</v>
      </c>
      <c r="AI178" s="186" cm="1">
        <f t="array" ref="AI178">IF(AI$174=-1,AJ178,IF(AI$174=99,AH178,IF(AI$174=0,INDEX($F51:$N51,0,AI$172),(INDEX($F51:$N51,0,AI$174+1)-INDEX($F51:$N51,0,AI$174))/(INDEX($F$4:$N$4,0,AI$174+1)-INDEX($F$4:$N$4,0,AI$174))+AH178)))</f>
        <v>3.3416876092703287</v>
      </c>
      <c r="AJ178" s="186" cm="1">
        <f t="array" ref="AJ178">IF(AJ$174=-1,AK178,IF(AJ$174=99,AI178,IF(AJ$174=0,INDEX($F51:$N51,0,AJ$172),(INDEX($F51:$N51,0,AJ$174+1)-INDEX($F51:$N51,0,AJ$174))/(INDEX($F$4:$N$4,0,AJ$174+1)-INDEX($F$4:$N$4,0,AJ$174))+AI178)))</f>
        <v>3.4236711968897149</v>
      </c>
      <c r="AK178" s="186" cm="1">
        <f t="array" ref="AK178">IF(AK$174=-1,AL178,IF(AK$174=99,AJ178,IF(AK$174=0,INDEX($F51:$N51,0,AK$172),(INDEX($F51:$N51,0,AK$174+1)-INDEX($F51:$N51,0,AK$174))/(INDEX($F$4:$N$4,0,AK$174+1)-INDEX($F$4:$N$4,0,AK$174))+AJ178)))</f>
        <v>3.5056547845091011</v>
      </c>
      <c r="AL178" s="186" cm="1">
        <f t="array" ref="AL178">IF(AL$174=-1,AM178,IF(AL$174=99,AK178,IF(AL$174=0,INDEX($F51:$N51,0,AL$172),(INDEX($F51:$N51,0,AL$174+1)-INDEX($F51:$N51,0,AL$174))/(INDEX($F$4:$N$4,0,AL$174+1)-INDEX($F$4:$N$4,0,AL$174))+AK178)))</f>
        <v>3.5876383721284872</v>
      </c>
      <c r="AM178" s="186" cm="1">
        <f t="array" ref="AM178">IF(AM$174=-1,AN178,IF(AM$174=99,AL178,IF(AM$174=0,INDEX($F51:$N51,0,AM$172),(INDEX($F51:$N51,0,AM$174+1)-INDEX($F51:$N51,0,AM$174))/(INDEX($F$4:$N$4,0,AM$174+1)-INDEX($F$4:$N$4,0,AM$174))+AL178)))</f>
        <v>3.6696219597478748</v>
      </c>
      <c r="AN178" s="186" cm="1">
        <f t="array" ref="AN178">IF(AN$174=-1,AO178,IF(AN$174=99,AM178,IF(AN$174=0,INDEX($F51:$N51,0,AN$172),(INDEX($F51:$N51,0,AN$174+1)-INDEX($F51:$N51,0,AN$174))/(INDEX($F$4:$N$4,0,AN$174+1)-INDEX($F$4:$N$4,0,AN$174))+AM178)))</f>
        <v>3.7308069822139021</v>
      </c>
      <c r="AO178" s="186" cm="1">
        <f t="array" ref="AO178">IF(AO$174=-1,AP178,IF(AO$174=99,AN178,IF(AO$174=0,INDEX($F51:$N51,0,AO$172),(INDEX($F51:$N51,0,AO$174+1)-INDEX($F51:$N51,0,AO$174))/(INDEX($F$4:$N$4,0,AO$174+1)-INDEX($F$4:$N$4,0,AO$174))+AN178)))</f>
        <v>4.2814721844081465</v>
      </c>
      <c r="AP178" s="186" cm="1">
        <f t="array" ref="AP178">IF(AP$174=-1,AQ178,IF(AP$174=99,AO178,IF(AP$174=0,INDEX($F51:$N51,0,AP$172),(INDEX($F51:$N51,0,AP$174+1)-INDEX($F51:$N51,0,AP$174))/(INDEX($F$4:$N$4,0,AP$174+1)-INDEX($F$4:$N$4,0,AP$174))+AO178)))</f>
        <v>4.2814721844081465</v>
      </c>
      <c r="AQ178" s="186" cm="1">
        <f t="array" ref="AQ178">IF(AQ$174=-1,AR178,IF(AQ$174=99,AP178,IF(AQ$174=0,INDEX($F51:$N51,0,AQ$172),(INDEX($F51:$N51,0,AQ$174+1)-INDEX($F51:$N51,0,AQ$174))/(INDEX($F$4:$N$4,0,AQ$174+1)-INDEX($F$4:$N$4,0,AQ$174))+AP178)))</f>
        <v>4.2814721844081465</v>
      </c>
      <c r="AZ178" s="186"/>
      <c r="BA178" s="186"/>
      <c r="BB178" s="186"/>
      <c r="BC178" s="186"/>
      <c r="BD178" s="186"/>
      <c r="BE178" s="186"/>
    </row>
    <row r="179" spans="1:57">
      <c r="A179" s="185" t="s">
        <v>16</v>
      </c>
      <c r="B179" s="22" t="str">
        <f t="shared" si="248"/>
        <v/>
      </c>
      <c r="C179" s="23" t="str">
        <f t="shared" si="249"/>
        <v/>
      </c>
      <c r="D179" s="57"/>
      <c r="E179" s="23" t="str">
        <f t="shared" si="250"/>
        <v/>
      </c>
      <c r="F179" s="23" t="str">
        <f t="shared" si="250"/>
        <v/>
      </c>
      <c r="G179" s="23" t="str">
        <f t="shared" si="250"/>
        <v/>
      </c>
      <c r="H179" s="23"/>
      <c r="I179" s="23" t="str">
        <f t="shared" si="250"/>
        <v/>
      </c>
      <c r="J179" s="133" t="str">
        <f t="shared" si="252"/>
        <v>TFHCV3</v>
      </c>
      <c r="K179" s="186">
        <f t="shared" si="253"/>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15.933153476691098</v>
      </c>
      <c r="T179" s="186" cm="1">
        <f t="array" ref="T179">IF(T$174=-1,U179,IF(T$174=99,S179,IF(T$174=0,INDEX($F52:$N52,0,T$172),(INDEX($F52:$N52,0,T$174+1)-INDEX($F52:$N52,0,T$174))/(INDEX($F$4:$N$4,0,T$174+1)-INDEX($F$4:$N$4,0,T$174))+S179)))</f>
        <v>16.272869517758565</v>
      </c>
      <c r="U179" s="186" cm="1">
        <f t="array" ref="U179">IF(U$174=-1,V179,IF(U$174=99,T179,IF(U$174=0,INDEX($F52:$N52,0,U$172),(INDEX($F52:$N52,0,U$174+1)-INDEX($F52:$N52,0,U$174))/(INDEX($F$4:$N$4,0,U$174+1)-INDEX($F$4:$N$4,0,U$174))+T179)))</f>
        <v>16.583803959580443</v>
      </c>
      <c r="V179" s="186" cm="1">
        <f t="array" ref="V179">IF(V$174=-1,W179,IF(V$174=99,U179,IF(V$174=0,INDEX($F52:$N52,0,V$172),(INDEX($F52:$N52,0,V$174+1)-INDEX($F52:$N52,0,V$174))/(INDEX($F$4:$N$4,0,V$174+1)-INDEX($F$4:$N$4,0,V$174))+U179)))</f>
        <v>16.894738401402321</v>
      </c>
      <c r="W179" s="186" cm="1">
        <f t="array" ref="W179">IF(W$174=-1,X179,IF(W$174=99,V179,IF(W$174=0,INDEX($F52:$N52,0,W$172),(INDEX($F52:$N52,0,W$174+1)-INDEX($F52:$N52,0,W$174))/(INDEX($F$4:$N$4,0,W$174+1)-INDEX($F$4:$N$4,0,W$174))+V179)))</f>
        <v>17.2056728432242</v>
      </c>
      <c r="X179" s="186" cm="1">
        <f t="array" ref="X179">IF(X$174=-1,Y179,IF(X$174=99,W179,IF(X$174=0,INDEX($F52:$N52,0,X$172),(INDEX($F52:$N52,0,X$174+1)-INDEX($F52:$N52,0,X$174))/(INDEX($F$4:$N$4,0,X$174+1)-INDEX($F$4:$N$4,0,X$174))+W179)))</f>
        <v>17.516607285046078</v>
      </c>
      <c r="Y179" s="186" cm="1">
        <f t="array" ref="Y179">IF(Y$174=-1,Z179,IF(Y$174=99,X179,IF(Y$174=0,INDEX($F52:$N52,0,Y$172),(INDEX($F52:$N52,0,Y$174+1)-INDEX($F52:$N52,0,Y$174))/(INDEX($F$4:$N$4,0,Y$174+1)-INDEX($F$4:$N$4,0,Y$174))+X179)))</f>
        <v>17.827541726867956</v>
      </c>
      <c r="Z179" s="186" cm="1">
        <f t="array" ref="Z179">IF(Z$174=-1,AA179,IF(Z$174=99,Y179,IF(Z$174=0,INDEX($F52:$N52,0,Z$172),(INDEX($F52:$N52,0,Z$174+1)-INDEX($F52:$N52,0,Z$174))/(INDEX($F$4:$N$4,0,Z$174+1)-INDEX($F$4:$N$4,0,Z$174))+Y179)))</f>
        <v>18.138476168689834</v>
      </c>
      <c r="AA179" s="186" cm="1">
        <f t="array" ref="AA179">IF(AA$174=-1,AB179,IF(AA$174=99,Z179,IF(AA$174=0,INDEX($F52:$N52,0,AA$172),(INDEX($F52:$N52,0,AA$174+1)-INDEX($F52:$N52,0,AA$174))/(INDEX($F$4:$N$4,0,AA$174+1)-INDEX($F$4:$N$4,0,AA$174))+Z179)))</f>
        <v>18.449410610511713</v>
      </c>
      <c r="AB179" s="186" cm="1">
        <f t="array" ref="AB179">IF(AB$174=-1,AC179,IF(AB$174=99,AA179,IF(AB$174=0,INDEX($F52:$N52,0,AB$172),(INDEX($F52:$N52,0,AB$174+1)-INDEX($F52:$N52,0,AB$174))/(INDEX($F$4:$N$4,0,AB$174+1)-INDEX($F$4:$N$4,0,AB$174))+AA179)))</f>
        <v>18.760345052333591</v>
      </c>
      <c r="AC179" s="186" cm="1">
        <f t="array" ref="AC179">IF(AC$174=-1,AD179,IF(AC$174=99,AB179,IF(AC$174=0,INDEX($F52:$N52,0,AC$172),(INDEX($F52:$N52,0,AC$174+1)-INDEX($F52:$N52,0,AC$174))/(INDEX($F$4:$N$4,0,AC$174+1)-INDEX($F$4:$N$4,0,AC$174))+AB179)))</f>
        <v>19.071279494155476</v>
      </c>
      <c r="AD179" s="186" cm="1">
        <f t="array" ref="AD179">IF(AD$174=-1,AE179,IF(AD$174=99,AC179,IF(AD$174=0,INDEX($F52:$N52,0,AD$172),(INDEX($F52:$N52,0,AD$174+1)-INDEX($F52:$N52,0,AD$174))/(INDEX($F$4:$N$4,0,AD$174+1)-INDEX($F$4:$N$4,0,AD$174))+AC179)))</f>
        <v>19.619928363783259</v>
      </c>
      <c r="AE179" s="186" cm="1">
        <f t="array" ref="AE179">IF(AE$174=-1,AF179,IF(AE$174=99,AD179,IF(AE$174=0,INDEX($F52:$N52,0,AE$172),(INDEX($F52:$N52,0,AE$174+1)-INDEX($F52:$N52,0,AE$174))/(INDEX($F$4:$N$4,0,AE$174+1)-INDEX($F$4:$N$4,0,AE$174))+AD179)))</f>
        <v>20.168577233411042</v>
      </c>
      <c r="AF179" s="186" cm="1">
        <f t="array" ref="AF179">IF(AF$174=-1,AG179,IF(AF$174=99,AE179,IF(AF$174=0,INDEX($F52:$N52,0,AF$172),(INDEX($F52:$N52,0,AF$174+1)-INDEX($F52:$N52,0,AF$174))/(INDEX($F$4:$N$4,0,AF$174+1)-INDEX($F$4:$N$4,0,AF$174))+AE179)))</f>
        <v>20.717226103038826</v>
      </c>
      <c r="AG179" s="186" cm="1">
        <f t="array" ref="AG179">IF(AG$174=-1,AH179,IF(AG$174=99,AF179,IF(AG$174=0,INDEX($F52:$N52,0,AG$172),(INDEX($F52:$N52,0,AG$174+1)-INDEX($F52:$N52,0,AG$174))/(INDEX($F$4:$N$4,0,AG$174+1)-INDEX($F$4:$N$4,0,AG$174))+AF179)))</f>
        <v>21.265874972666609</v>
      </c>
      <c r="AH179" s="186" cm="1">
        <f t="array" ref="AH179">IF(AH$174=-1,AI179,IF(AH$174=99,AG179,IF(AH$174=0,INDEX($F52:$N52,0,AH$172),(INDEX($F52:$N52,0,AH$174+1)-INDEX($F52:$N52,0,AH$174))/(INDEX($F$4:$N$4,0,AH$174+1)-INDEX($F$4:$N$4,0,AH$174))+AG179)))</f>
        <v>21.814523842294392</v>
      </c>
      <c r="AI179" s="186" cm="1">
        <f t="array" ref="AI179">IF(AI$174=-1,AJ179,IF(AI$174=99,AH179,IF(AI$174=0,INDEX($F52:$N52,0,AI$172),(INDEX($F52:$N52,0,AI$174+1)-INDEX($F52:$N52,0,AI$174))/(INDEX($F$4:$N$4,0,AI$174+1)-INDEX($F$4:$N$4,0,AI$174))+AH179)))</f>
        <v>22.363172711922175</v>
      </c>
      <c r="AJ179" s="186" cm="1">
        <f t="array" ref="AJ179">IF(AJ$174=-1,AK179,IF(AJ$174=99,AI179,IF(AJ$174=0,INDEX($F52:$N52,0,AJ$172),(INDEX($F52:$N52,0,AJ$174+1)-INDEX($F52:$N52,0,AJ$174))/(INDEX($F$4:$N$4,0,AJ$174+1)-INDEX($F$4:$N$4,0,AJ$174))+AI179)))</f>
        <v>22.911821581549958</v>
      </c>
      <c r="AK179" s="186" cm="1">
        <f t="array" ref="AK179">IF(AK$174=-1,AL179,IF(AK$174=99,AJ179,IF(AK$174=0,INDEX($F52:$N52,0,AK$172),(INDEX($F52:$N52,0,AK$174+1)-INDEX($F52:$N52,0,AK$174))/(INDEX($F$4:$N$4,0,AK$174+1)-INDEX($F$4:$N$4,0,AK$174))+AJ179)))</f>
        <v>23.460470451177741</v>
      </c>
      <c r="AL179" s="186" cm="1">
        <f t="array" ref="AL179">IF(AL$174=-1,AM179,IF(AL$174=99,AK179,IF(AL$174=0,INDEX($F52:$N52,0,AL$172),(INDEX($F52:$N52,0,AL$174+1)-INDEX($F52:$N52,0,AL$174))/(INDEX($F$4:$N$4,0,AL$174+1)-INDEX($F$4:$N$4,0,AL$174))+AK179)))</f>
        <v>24.009119320805524</v>
      </c>
      <c r="AM179" s="186" cm="1">
        <f t="array" ref="AM179">IF(AM$174=-1,AN179,IF(AM$174=99,AL179,IF(AM$174=0,INDEX($F52:$N52,0,AM$172),(INDEX($F52:$N52,0,AM$174+1)-INDEX($F52:$N52,0,AM$174))/(INDEX($F$4:$N$4,0,AM$174+1)-INDEX($F$4:$N$4,0,AM$174))+AL179)))</f>
        <v>24.557768190433325</v>
      </c>
      <c r="AN179" s="186" cm="1">
        <f t="array" ref="AN179">IF(AN$174=-1,AO179,IF(AN$174=99,AM179,IF(AN$174=0,INDEX($F52:$N52,0,AN$172),(INDEX($F52:$N52,0,AN$174+1)-INDEX($F52:$N52,0,AN$174))/(INDEX($F$4:$N$4,0,AN$174+1)-INDEX($F$4:$N$4,0,AN$174))+AM179)))</f>
        <v>24.967229332460715</v>
      </c>
      <c r="AO179" s="186" cm="1">
        <f t="array" ref="AO179">IF(AO$174=-1,AP179,IF(AO$174=99,AN179,IF(AO$174=0,INDEX($F52:$N52,0,AO$172),(INDEX($F52:$N52,0,AO$174+1)-INDEX($F52:$N52,0,AO$174))/(INDEX($F$4:$N$4,0,AO$174+1)-INDEX($F$4:$N$4,0,AO$174))+AN179)))</f>
        <v>28.652379610707218</v>
      </c>
      <c r="AP179" s="186" cm="1">
        <f t="array" ref="AP179">IF(AP$174=-1,AQ179,IF(AP$174=99,AO179,IF(AP$174=0,INDEX($F52:$N52,0,AP$172),(INDEX($F52:$N52,0,AP$174+1)-INDEX($F52:$N52,0,AP$174))/(INDEX($F$4:$N$4,0,AP$174+1)-INDEX($F$4:$N$4,0,AP$174))+AO179)))</f>
        <v>28.652379610707218</v>
      </c>
      <c r="AQ179" s="186" cm="1">
        <f t="array" ref="AQ179">IF(AQ$174=-1,AR179,IF(AQ$174=99,AP179,IF(AQ$174=0,INDEX($F52:$N52,0,AQ$172),(INDEX($F52:$N52,0,AQ$174+1)-INDEX($F52:$N52,0,AQ$174))/(INDEX($F$4:$N$4,0,AQ$174+1)-INDEX($F$4:$N$4,0,AQ$174))+AP179)))</f>
        <v>28.652379610707218</v>
      </c>
      <c r="AZ179" s="186"/>
      <c r="BA179" s="186"/>
      <c r="BB179" s="186"/>
      <c r="BC179" s="186"/>
      <c r="BD179" s="186"/>
      <c r="BE179" s="186"/>
    </row>
    <row r="180" spans="1:57">
      <c r="A180" s="185" t="s">
        <v>16</v>
      </c>
      <c r="B180" s="22" t="str">
        <f t="shared" si="248"/>
        <v/>
      </c>
      <c r="C180" s="23" t="str">
        <f t="shared" si="249"/>
        <v/>
      </c>
      <c r="D180" s="57"/>
      <c r="E180" s="23" t="str">
        <f t="shared" si="250"/>
        <v/>
      </c>
      <c r="F180" s="23" t="str">
        <f t="shared" si="250"/>
        <v/>
      </c>
      <c r="G180" s="23" t="str">
        <f t="shared" si="250"/>
        <v/>
      </c>
      <c r="H180" s="23"/>
      <c r="I180" s="23" t="str">
        <f t="shared" si="250"/>
        <v/>
      </c>
      <c r="J180" s="133" t="str">
        <f t="shared" si="252"/>
        <v>TFHCV4</v>
      </c>
      <c r="K180" s="186">
        <f t="shared" si="253"/>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5.3141115951984714</v>
      </c>
      <c r="T180" s="186" cm="1">
        <f t="array" ref="T180">IF(T$174=-1,U180,IF(T$174=99,S180,IF(T$174=0,INDEX($F53:$N53,0,T$172),(INDEX($F53:$N53,0,T$174+1)-INDEX($F53:$N53,0,T$174))/(INDEX($F$4:$N$4,0,T$174+1)-INDEX($F$4:$N$4,0,T$174))+S180)))</f>
        <v>5.4274155281300489</v>
      </c>
      <c r="U180" s="186" cm="1">
        <f t="array" ref="U180">IF(U$174=-1,V180,IF(U$174=99,T180,IF(U$174=0,INDEX($F53:$N53,0,U$172),(INDEX($F53:$N53,0,U$174+1)-INDEX($F53:$N53,0,U$174))/(INDEX($F$4:$N$4,0,U$174+1)-INDEX($F$4:$N$4,0,U$174))+T180)))</f>
        <v>5.5311200662837452</v>
      </c>
      <c r="V180" s="186" cm="1">
        <f t="array" ref="V180">IF(V$174=-1,W180,IF(V$174=99,U180,IF(V$174=0,INDEX($F53:$N53,0,V$172),(INDEX($F53:$N53,0,V$174+1)-INDEX($F53:$N53,0,V$174))/(INDEX($F$4:$N$4,0,V$174+1)-INDEX($F$4:$N$4,0,V$174))+U180)))</f>
        <v>5.6348246044374415</v>
      </c>
      <c r="W180" s="186" cm="1">
        <f t="array" ref="W180">IF(W$174=-1,X180,IF(W$174=99,V180,IF(W$174=0,INDEX($F53:$N53,0,W$172),(INDEX($F53:$N53,0,W$174+1)-INDEX($F53:$N53,0,W$174))/(INDEX($F$4:$N$4,0,W$174+1)-INDEX($F$4:$N$4,0,W$174))+V180)))</f>
        <v>5.7385291425911378</v>
      </c>
      <c r="X180" s="186" cm="1">
        <f t="array" ref="X180">IF(X$174=-1,Y180,IF(X$174=99,W180,IF(X$174=0,INDEX($F53:$N53,0,X$172),(INDEX($F53:$N53,0,X$174+1)-INDEX($F53:$N53,0,X$174))/(INDEX($F$4:$N$4,0,X$174+1)-INDEX($F$4:$N$4,0,X$174))+W180)))</f>
        <v>5.8422336807448341</v>
      </c>
      <c r="Y180" s="186" cm="1">
        <f t="array" ref="Y180">IF(Y$174=-1,Z180,IF(Y$174=99,X180,IF(Y$174=0,INDEX($F53:$N53,0,Y$172),(INDEX($F53:$N53,0,Y$174+1)-INDEX($F53:$N53,0,Y$174))/(INDEX($F$4:$N$4,0,Y$174+1)-INDEX($F$4:$N$4,0,Y$174))+X180)))</f>
        <v>5.9459382188985304</v>
      </c>
      <c r="Z180" s="186" cm="1">
        <f t="array" ref="Z180">IF(Z$174=-1,AA180,IF(Z$174=99,Y180,IF(Z$174=0,INDEX($F53:$N53,0,Z$172),(INDEX($F53:$N53,0,Z$174+1)-INDEX($F53:$N53,0,Z$174))/(INDEX($F$4:$N$4,0,Z$174+1)-INDEX($F$4:$N$4,0,Z$174))+Y180)))</f>
        <v>6.0496427570522266</v>
      </c>
      <c r="AA180" s="186" cm="1">
        <f t="array" ref="AA180">IF(AA$174=-1,AB180,IF(AA$174=99,Z180,IF(AA$174=0,INDEX($F53:$N53,0,AA$172),(INDEX($F53:$N53,0,AA$174+1)-INDEX($F53:$N53,0,AA$174))/(INDEX($F$4:$N$4,0,AA$174+1)-INDEX($F$4:$N$4,0,AA$174))+Z180)))</f>
        <v>6.1533472952059229</v>
      </c>
      <c r="AB180" s="186" cm="1">
        <f t="array" ref="AB180">IF(AB$174=-1,AC180,IF(AB$174=99,AA180,IF(AB$174=0,INDEX($F53:$N53,0,AB$172),(INDEX($F53:$N53,0,AB$174+1)-INDEX($F53:$N53,0,AB$174))/(INDEX($F$4:$N$4,0,AB$174+1)-INDEX($F$4:$N$4,0,AB$174))+AA180)))</f>
        <v>6.2570518333596192</v>
      </c>
      <c r="AC180" s="186" cm="1">
        <f t="array" ref="AC180">IF(AC$174=-1,AD180,IF(AC$174=99,AB180,IF(AC$174=0,INDEX($F53:$N53,0,AC$172),(INDEX($F53:$N53,0,AC$174+1)-INDEX($F53:$N53,0,AC$174))/(INDEX($F$4:$N$4,0,AC$174+1)-INDEX($F$4:$N$4,0,AC$174))+AB180)))</f>
        <v>6.3607563715133155</v>
      </c>
      <c r="AD180" s="186" cm="1">
        <f t="array" ref="AD180">IF(AD$174=-1,AE180,IF(AD$174=99,AC180,IF(AD$174=0,INDEX($F53:$N53,0,AD$172),(INDEX($F53:$N53,0,AD$174+1)-INDEX($F53:$N53,0,AD$174))/(INDEX($F$4:$N$4,0,AD$174+1)-INDEX($F$4:$N$4,0,AD$174))+AC180)))</f>
        <v>6.5437447123993051</v>
      </c>
      <c r="AE180" s="186" cm="1">
        <f t="array" ref="AE180">IF(AE$174=-1,AF180,IF(AE$174=99,AD180,IF(AE$174=0,INDEX($F53:$N53,0,AE$172),(INDEX($F53:$N53,0,AE$174+1)-INDEX($F53:$N53,0,AE$174))/(INDEX($F$4:$N$4,0,AE$174+1)-INDEX($F$4:$N$4,0,AE$174))+AD180)))</f>
        <v>6.7267330532852947</v>
      </c>
      <c r="AF180" s="186" cm="1">
        <f t="array" ref="AF180">IF(AF$174=-1,AG180,IF(AF$174=99,AE180,IF(AF$174=0,INDEX($F53:$N53,0,AF$172),(INDEX($F53:$N53,0,AF$174+1)-INDEX($F53:$N53,0,AF$174))/(INDEX($F$4:$N$4,0,AF$174+1)-INDEX($F$4:$N$4,0,AF$174))+AE180)))</f>
        <v>6.9097213941712843</v>
      </c>
      <c r="AG180" s="186" cm="1">
        <f t="array" ref="AG180">IF(AG$174=-1,AH180,IF(AG$174=99,AF180,IF(AG$174=0,INDEX($F53:$N53,0,AG$172),(INDEX($F53:$N53,0,AG$174+1)-INDEX($F53:$N53,0,AG$174))/(INDEX($F$4:$N$4,0,AG$174+1)-INDEX($F$4:$N$4,0,AG$174))+AF180)))</f>
        <v>7.0927097350572739</v>
      </c>
      <c r="AH180" s="186" cm="1">
        <f t="array" ref="AH180">IF(AH$174=-1,AI180,IF(AH$174=99,AG180,IF(AH$174=0,INDEX($F53:$N53,0,AH$172),(INDEX($F53:$N53,0,AH$174+1)-INDEX($F53:$N53,0,AH$174))/(INDEX($F$4:$N$4,0,AH$174+1)-INDEX($F$4:$N$4,0,AH$174))+AG180)))</f>
        <v>7.2756980759432635</v>
      </c>
      <c r="AI180" s="186" cm="1">
        <f t="array" ref="AI180">IF(AI$174=-1,AJ180,IF(AI$174=99,AH180,IF(AI$174=0,INDEX($F53:$N53,0,AI$172),(INDEX($F53:$N53,0,AI$174+1)-INDEX($F53:$N53,0,AI$174))/(INDEX($F$4:$N$4,0,AI$174+1)-INDEX($F$4:$N$4,0,AI$174))+AH180)))</f>
        <v>7.458686416829253</v>
      </c>
      <c r="AJ180" s="186" cm="1">
        <f t="array" ref="AJ180">IF(AJ$174=-1,AK180,IF(AJ$174=99,AI180,IF(AJ$174=0,INDEX($F53:$N53,0,AJ$172),(INDEX($F53:$N53,0,AJ$174+1)-INDEX($F53:$N53,0,AJ$174))/(INDEX($F$4:$N$4,0,AJ$174+1)-INDEX($F$4:$N$4,0,AJ$174))+AI180)))</f>
        <v>7.6416747577152426</v>
      </c>
      <c r="AK180" s="186" cm="1">
        <f t="array" ref="AK180">IF(AK$174=-1,AL180,IF(AK$174=99,AJ180,IF(AK$174=0,INDEX($F53:$N53,0,AK$172),(INDEX($F53:$N53,0,AK$174+1)-INDEX($F53:$N53,0,AK$174))/(INDEX($F$4:$N$4,0,AK$174+1)-INDEX($F$4:$N$4,0,AK$174))+AJ180)))</f>
        <v>7.8246630986012322</v>
      </c>
      <c r="AL180" s="186" cm="1">
        <f t="array" ref="AL180">IF(AL$174=-1,AM180,IF(AL$174=99,AK180,IF(AL$174=0,INDEX($F53:$N53,0,AL$172),(INDEX($F53:$N53,0,AL$174+1)-INDEX($F53:$N53,0,AL$174))/(INDEX($F$4:$N$4,0,AL$174+1)-INDEX($F$4:$N$4,0,AL$174))+AK180)))</f>
        <v>8.0076514394872227</v>
      </c>
      <c r="AM180" s="186" cm="1">
        <f t="array" ref="AM180">IF(AM$174=-1,AN180,IF(AM$174=99,AL180,IF(AM$174=0,INDEX($F53:$N53,0,AM$172),(INDEX($F53:$N53,0,AM$174+1)-INDEX($F53:$N53,0,AM$174))/(INDEX($F$4:$N$4,0,AM$174+1)-INDEX($F$4:$N$4,0,AM$174))+AL180)))</f>
        <v>8.1906397803732141</v>
      </c>
      <c r="AN180" s="186" cm="1">
        <f t="array" ref="AN180">IF(AN$174=-1,AO180,IF(AN$174=99,AM180,IF(AN$174=0,INDEX($F53:$N53,0,AN$172),(INDEX($F53:$N53,0,AN$174+1)-INDEX($F53:$N53,0,AN$174))/(INDEX($F$4:$N$4,0,AN$174+1)-INDEX($F$4:$N$4,0,AN$174))+AM180)))</f>
        <v>8.3272054769137114</v>
      </c>
      <c r="AO180" s="186" cm="1">
        <f t="array" ref="AO180">IF(AO$174=-1,AP180,IF(AO$174=99,AN180,IF(AO$174=0,INDEX($F53:$N53,0,AO$172),(INDEX($F53:$N53,0,AO$174+1)-INDEX($F53:$N53,0,AO$174))/(INDEX($F$4:$N$4,0,AO$174+1)-INDEX($F$4:$N$4,0,AO$174))+AN180)))</f>
        <v>9.556296745778182</v>
      </c>
      <c r="AP180" s="186" cm="1">
        <f t="array" ref="AP180">IF(AP$174=-1,AQ180,IF(AP$174=99,AO180,IF(AP$174=0,INDEX($F53:$N53,0,AP$172),(INDEX($F53:$N53,0,AP$174+1)-INDEX($F53:$N53,0,AP$174))/(INDEX($F$4:$N$4,0,AP$174+1)-INDEX($F$4:$N$4,0,AP$174))+AO180)))</f>
        <v>9.556296745778182</v>
      </c>
      <c r="AQ180" s="186" cm="1">
        <f t="array" ref="AQ180">IF(AQ$174=-1,AR180,IF(AQ$174=99,AP180,IF(AQ$174=0,INDEX($F53:$N53,0,AQ$172),(INDEX($F53:$N53,0,AQ$174+1)-INDEX($F53:$N53,0,AQ$174))/(INDEX($F$4:$N$4,0,AQ$174+1)-INDEX($F$4:$N$4,0,AQ$174))+AP180)))</f>
        <v>9.556296745778182</v>
      </c>
      <c r="AZ180" s="186"/>
      <c r="BA180" s="186"/>
      <c r="BB180" s="186"/>
      <c r="BC180" s="186"/>
      <c r="BD180" s="186"/>
      <c r="BE180" s="186"/>
    </row>
    <row r="181" spans="1:57">
      <c r="A181" s="185" t="s">
        <v>16</v>
      </c>
      <c r="B181" s="22" t="str">
        <f t="shared" si="248"/>
        <v/>
      </c>
      <c r="C181" s="23" t="str">
        <f t="shared" si="249"/>
        <v/>
      </c>
      <c r="D181" s="57"/>
      <c r="E181" s="23" t="str">
        <f t="shared" si="250"/>
        <v/>
      </c>
      <c r="F181" s="23" t="str">
        <f t="shared" si="250"/>
        <v/>
      </c>
      <c r="G181" s="23" t="str">
        <f t="shared" si="250"/>
        <v/>
      </c>
      <c r="H181" s="23"/>
      <c r="I181" s="23" t="str">
        <f t="shared" si="250"/>
        <v/>
      </c>
      <c r="J181" s="133" t="str">
        <f t="shared" si="252"/>
        <v>TFHCV5</v>
      </c>
      <c r="K181" s="186">
        <f t="shared" si="253"/>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3.2034631421535407</v>
      </c>
      <c r="T181" s="186" cm="1">
        <f t="array" ref="T181">IF(T$174=-1,U181,IF(T$174=99,S181,IF(T$174=0,INDEX($F54:$N54,0,T$172),(INDEX($F54:$N54,0,T$174+1)-INDEX($F54:$N54,0,T$174))/(INDEX($F$4:$N$4,0,T$174+1)-INDEX($F$4:$N$4,0,T$174))+S181)))</f>
        <v>3.2717652405391484</v>
      </c>
      <c r="U181" s="186" cm="1">
        <f t="array" ref="U181">IF(U$174=-1,V181,IF(U$174=99,T181,IF(U$174=0,INDEX($F54:$N54,0,U$172),(INDEX($F54:$N54,0,U$174+1)-INDEX($F54:$N54,0,U$174))/(INDEX($F$4:$N$4,0,U$174+1)-INDEX($F$4:$N$4,0,U$174))+T181)))</f>
        <v>3.3342806129956832</v>
      </c>
      <c r="V181" s="186" cm="1">
        <f t="array" ref="V181">IF(V$174=-1,W181,IF(V$174=99,U181,IF(V$174=0,INDEX($F54:$N54,0,V$172),(INDEX($F54:$N54,0,V$174+1)-INDEX($F54:$N54,0,V$174))/(INDEX($F$4:$N$4,0,V$174+1)-INDEX($F$4:$N$4,0,V$174))+U181)))</f>
        <v>3.3967959854522181</v>
      </c>
      <c r="W181" s="186" cm="1">
        <f t="array" ref="W181">IF(W$174=-1,X181,IF(W$174=99,V181,IF(W$174=0,INDEX($F54:$N54,0,W$172),(INDEX($F54:$N54,0,W$174+1)-INDEX($F54:$N54,0,W$174))/(INDEX($F$4:$N$4,0,W$174+1)-INDEX($F$4:$N$4,0,W$174))+V181)))</f>
        <v>3.4593113579087529</v>
      </c>
      <c r="X181" s="186" cm="1">
        <f t="array" ref="X181">IF(X$174=-1,Y181,IF(X$174=99,W181,IF(X$174=0,INDEX($F54:$N54,0,X$172),(INDEX($F54:$N54,0,X$174+1)-INDEX($F54:$N54,0,X$174))/(INDEX($F$4:$N$4,0,X$174+1)-INDEX($F$4:$N$4,0,X$174))+W181)))</f>
        <v>3.5218267303652877</v>
      </c>
      <c r="Y181" s="186" cm="1">
        <f t="array" ref="Y181">IF(Y$174=-1,Z181,IF(Y$174=99,X181,IF(Y$174=0,INDEX($F54:$N54,0,Y$172),(INDEX($F54:$N54,0,Y$174+1)-INDEX($F54:$N54,0,Y$174))/(INDEX($F$4:$N$4,0,Y$174+1)-INDEX($F$4:$N$4,0,Y$174))+X181)))</f>
        <v>3.5843421028218225</v>
      </c>
      <c r="Z181" s="186" cm="1">
        <f t="array" ref="Z181">IF(Z$174=-1,AA181,IF(Z$174=99,Y181,IF(Z$174=0,INDEX($F54:$N54,0,Z$172),(INDEX($F54:$N54,0,Z$174+1)-INDEX($F54:$N54,0,Z$174))/(INDEX($F$4:$N$4,0,Z$174+1)-INDEX($F$4:$N$4,0,Z$174))+Y181)))</f>
        <v>3.6468574752783574</v>
      </c>
      <c r="AA181" s="186" cm="1">
        <f t="array" ref="AA181">IF(AA$174=-1,AB181,IF(AA$174=99,Z181,IF(AA$174=0,INDEX($F54:$N54,0,AA$172),(INDEX($F54:$N54,0,AA$174+1)-INDEX($F54:$N54,0,AA$174))/(INDEX($F$4:$N$4,0,AA$174+1)-INDEX($F$4:$N$4,0,AA$174))+Z181)))</f>
        <v>3.7093728477348922</v>
      </c>
      <c r="AB181" s="186" cm="1">
        <f t="array" ref="AB181">IF(AB$174=-1,AC181,IF(AB$174=99,AA181,IF(AB$174=0,INDEX($F54:$N54,0,AB$172),(INDEX($F54:$N54,0,AB$174+1)-INDEX($F54:$N54,0,AB$174))/(INDEX($F$4:$N$4,0,AB$174+1)-INDEX($F$4:$N$4,0,AB$174))+AA181)))</f>
        <v>3.771888220191427</v>
      </c>
      <c r="AC181" s="186" cm="1">
        <f t="array" ref="AC181">IF(AC$174=-1,AD181,IF(AC$174=99,AB181,IF(AC$174=0,INDEX($F54:$N54,0,AC$172),(INDEX($F54:$N54,0,AC$174+1)-INDEX($F54:$N54,0,AC$174))/(INDEX($F$4:$N$4,0,AC$174+1)-INDEX($F$4:$N$4,0,AC$174))+AB181)))</f>
        <v>3.83440359264796</v>
      </c>
      <c r="AD181" s="186" cm="1">
        <f t="array" ref="AD181">IF(AD$174=-1,AE181,IF(AD$174=99,AC181,IF(AD$174=0,INDEX($F54:$N54,0,AD$172),(INDEX($F54:$N54,0,AD$174+1)-INDEX($F54:$N54,0,AD$174))/(INDEX($F$4:$N$4,0,AD$174+1)-INDEX($F$4:$N$4,0,AD$174))+AC181)))</f>
        <v>3.9447129820860272</v>
      </c>
      <c r="AE181" s="186" cm="1">
        <f t="array" ref="AE181">IF(AE$174=-1,AF181,IF(AE$174=99,AD181,IF(AE$174=0,INDEX($F54:$N54,0,AE$172),(INDEX($F54:$N54,0,AE$174+1)-INDEX($F54:$N54,0,AE$174))/(INDEX($F$4:$N$4,0,AE$174+1)-INDEX($F$4:$N$4,0,AE$174))+AD181)))</f>
        <v>4.0550223715240943</v>
      </c>
      <c r="AF181" s="186" cm="1">
        <f t="array" ref="AF181">IF(AF$174=-1,AG181,IF(AF$174=99,AE181,IF(AF$174=0,INDEX($F54:$N54,0,AF$172),(INDEX($F54:$N54,0,AF$174+1)-INDEX($F54:$N54,0,AF$174))/(INDEX($F$4:$N$4,0,AF$174+1)-INDEX($F$4:$N$4,0,AF$174))+AE181)))</f>
        <v>4.165331760962161</v>
      </c>
      <c r="AG181" s="186" cm="1">
        <f t="array" ref="AG181">IF(AG$174=-1,AH181,IF(AG$174=99,AF181,IF(AG$174=0,INDEX($F54:$N54,0,AG$172),(INDEX($F54:$N54,0,AG$174+1)-INDEX($F54:$N54,0,AG$174))/(INDEX($F$4:$N$4,0,AG$174+1)-INDEX($F$4:$N$4,0,AG$174))+AF181)))</f>
        <v>4.2756411504002276</v>
      </c>
      <c r="AH181" s="186" cm="1">
        <f t="array" ref="AH181">IF(AH$174=-1,AI181,IF(AH$174=99,AG181,IF(AH$174=0,INDEX($F54:$N54,0,AH$172),(INDEX($F54:$N54,0,AH$174+1)-INDEX($F54:$N54,0,AH$174))/(INDEX($F$4:$N$4,0,AH$174+1)-INDEX($F$4:$N$4,0,AH$174))+AG181)))</f>
        <v>4.3859505398382943</v>
      </c>
      <c r="AI181" s="186" cm="1">
        <f t="array" ref="AI181">IF(AI$174=-1,AJ181,IF(AI$174=99,AH181,IF(AI$174=0,INDEX($F54:$N54,0,AI$172),(INDEX($F54:$N54,0,AI$174+1)-INDEX($F54:$N54,0,AI$174))/(INDEX($F$4:$N$4,0,AI$174+1)-INDEX($F$4:$N$4,0,AI$174))+AH181)))</f>
        <v>4.496259929276361</v>
      </c>
      <c r="AJ181" s="186" cm="1">
        <f t="array" ref="AJ181">IF(AJ$174=-1,AK181,IF(AJ$174=99,AI181,IF(AJ$174=0,INDEX($F54:$N54,0,AJ$172),(INDEX($F54:$N54,0,AJ$174+1)-INDEX($F54:$N54,0,AJ$174))/(INDEX($F$4:$N$4,0,AJ$174+1)-INDEX($F$4:$N$4,0,AJ$174))+AI181)))</f>
        <v>4.6065693187144277</v>
      </c>
      <c r="AK181" s="186" cm="1">
        <f t="array" ref="AK181">IF(AK$174=-1,AL181,IF(AK$174=99,AJ181,IF(AK$174=0,INDEX($F54:$N54,0,AK$172),(INDEX($F54:$N54,0,AK$174+1)-INDEX($F54:$N54,0,AK$174))/(INDEX($F$4:$N$4,0,AK$174+1)-INDEX($F$4:$N$4,0,AK$174))+AJ181)))</f>
        <v>4.7168787081524943</v>
      </c>
      <c r="AL181" s="186" cm="1">
        <f t="array" ref="AL181">IF(AL$174=-1,AM181,IF(AL$174=99,AK181,IF(AL$174=0,INDEX($F54:$N54,0,AL$172),(INDEX($F54:$N54,0,AL$174+1)-INDEX($F54:$N54,0,AL$174))/(INDEX($F$4:$N$4,0,AL$174+1)-INDEX($F$4:$N$4,0,AL$174))+AK181)))</f>
        <v>4.827188097590561</v>
      </c>
      <c r="AM181" s="186" cm="1">
        <f t="array" ref="AM181">IF(AM$174=-1,AN181,IF(AM$174=99,AL181,IF(AM$174=0,INDEX($F54:$N54,0,AM$172),(INDEX($F54:$N54,0,AM$174+1)-INDEX($F54:$N54,0,AM$174))/(INDEX($F$4:$N$4,0,AM$174+1)-INDEX($F$4:$N$4,0,AM$174))+AL181)))</f>
        <v>4.9374974870286312</v>
      </c>
      <c r="AN181" s="186" cm="1">
        <f t="array" ref="AN181">IF(AN$174=-1,AO181,IF(AN$174=99,AM181,IF(AN$174=0,INDEX($F54:$N54,0,AN$172),(INDEX($F54:$N54,0,AN$174+1)-INDEX($F54:$N54,0,AN$174))/(INDEX($F$4:$N$4,0,AN$174+1)-INDEX($F$4:$N$4,0,AN$174))+AM181)))</f>
        <v>5.0198222872351774</v>
      </c>
      <c r="AO181" s="186" cm="1">
        <f t="array" ref="AO181">IF(AO$174=-1,AP181,IF(AO$174=99,AN181,IF(AO$174=0,INDEX($F54:$N54,0,AO$172),(INDEX($F54:$N54,0,AO$174+1)-INDEX($F54:$N54,0,AO$174))/(INDEX($F$4:$N$4,0,AO$174+1)-INDEX($F$4:$N$4,0,AO$174))+AN181)))</f>
        <v>5.7607454890940968</v>
      </c>
      <c r="AP181" s="186" cm="1">
        <f t="array" ref="AP181">IF(AP$174=-1,AQ181,IF(AP$174=99,AO181,IF(AP$174=0,INDEX($F54:$N54,0,AP$172),(INDEX($F54:$N54,0,AP$174+1)-INDEX($F54:$N54,0,AP$174))/(INDEX($F$4:$N$4,0,AP$174+1)-INDEX($F$4:$N$4,0,AP$174))+AO181)))</f>
        <v>5.7607454890940968</v>
      </c>
      <c r="AQ181" s="186" cm="1">
        <f t="array" ref="AQ181">IF(AQ$174=-1,AR181,IF(AQ$174=99,AP181,IF(AQ$174=0,INDEX($F54:$N54,0,AQ$172),(INDEX($F54:$N54,0,AQ$174+1)-INDEX($F54:$N54,0,AQ$174))/(INDEX($F$4:$N$4,0,AQ$174+1)-INDEX($F$4:$N$4,0,AQ$174))+AP181)))</f>
        <v>5.7607454890940968</v>
      </c>
      <c r="AZ181" s="186"/>
      <c r="BA181" s="186"/>
      <c r="BB181" s="186"/>
      <c r="BC181" s="186"/>
      <c r="BD181" s="186"/>
      <c r="BE181" s="186"/>
    </row>
    <row r="182" spans="1:57">
      <c r="A182" s="185" t="s">
        <v>16</v>
      </c>
      <c r="B182" s="22" t="str">
        <f t="shared" si="248"/>
        <v/>
      </c>
      <c r="C182" s="23" t="str">
        <f t="shared" si="249"/>
        <v/>
      </c>
      <c r="D182" s="57"/>
      <c r="E182" s="23" t="str">
        <f t="shared" si="250"/>
        <v/>
      </c>
      <c r="F182" s="23" t="str">
        <f t="shared" si="250"/>
        <v/>
      </c>
      <c r="G182" s="23" t="str">
        <f t="shared" si="250"/>
        <v/>
      </c>
      <c r="H182" s="23"/>
      <c r="I182" s="23" t="str">
        <f t="shared" si="250"/>
        <v/>
      </c>
      <c r="J182" s="133" t="str">
        <f t="shared" si="252"/>
        <v>TFHCV6</v>
      </c>
      <c r="K182" s="186">
        <f t="shared" si="253"/>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105.23450837130574</v>
      </c>
      <c r="T182" s="186" cm="1">
        <f t="array" ref="T182">IF(T$174=-1,U182,IF(T$174=99,S182,IF(T$174=0,INDEX($F55:$N55,0,T$172),(INDEX($F55:$N55,0,T$174+1)-INDEX($F55:$N55,0,T$174))/(INDEX($F$4:$N$4,0,T$174+1)-INDEX($F$4:$N$4,0,T$174))+S182)))</f>
        <v>107.47824816957481</v>
      </c>
      <c r="U182" s="186" cm="1">
        <f t="array" ref="U182">IF(U$174=-1,V182,IF(U$174=99,T182,IF(U$174=0,INDEX($F55:$N55,0,U$172),(INDEX($F55:$N55,0,U$174+1)-INDEX($F55:$N55,0,U$174))/(INDEX($F$4:$N$4,0,U$174+1)-INDEX($F$4:$N$4,0,U$174))+T182)))</f>
        <v>109.53189267684074</v>
      </c>
      <c r="V182" s="186" cm="1">
        <f t="array" ref="V182">IF(V$174=-1,W182,IF(V$174=99,U182,IF(V$174=0,INDEX($F55:$N55,0,V$172),(INDEX($F55:$N55,0,V$174+1)-INDEX($F55:$N55,0,V$174))/(INDEX($F$4:$N$4,0,V$174+1)-INDEX($F$4:$N$4,0,V$174))+U182)))</f>
        <v>111.58553718410667</v>
      </c>
      <c r="W182" s="186" cm="1">
        <f t="array" ref="W182">IF(W$174=-1,X182,IF(W$174=99,V182,IF(W$174=0,INDEX($F55:$N55,0,W$172),(INDEX($F55:$N55,0,W$174+1)-INDEX($F55:$N55,0,W$174))/(INDEX($F$4:$N$4,0,W$174+1)-INDEX($F$4:$N$4,0,W$174))+V182)))</f>
        <v>113.6391816913726</v>
      </c>
      <c r="X182" s="186" cm="1">
        <f t="array" ref="X182">IF(X$174=-1,Y182,IF(X$174=99,W182,IF(X$174=0,INDEX($F55:$N55,0,X$172),(INDEX($F55:$N55,0,X$174+1)-INDEX($F55:$N55,0,X$174))/(INDEX($F$4:$N$4,0,X$174+1)-INDEX($F$4:$N$4,0,X$174))+W182)))</f>
        <v>115.69282619863853</v>
      </c>
      <c r="Y182" s="186" cm="1">
        <f t="array" ref="Y182">IF(Y$174=-1,Z182,IF(Y$174=99,X182,IF(Y$174=0,INDEX($F55:$N55,0,Y$172),(INDEX($F55:$N55,0,Y$174+1)-INDEX($F55:$N55,0,Y$174))/(INDEX($F$4:$N$4,0,Y$174+1)-INDEX($F$4:$N$4,0,Y$174))+X182)))</f>
        <v>117.74647070590446</v>
      </c>
      <c r="Z182" s="186" cm="1">
        <f t="array" ref="Z182">IF(Z$174=-1,AA182,IF(Z$174=99,Y182,IF(Z$174=0,INDEX($F55:$N55,0,Z$172),(INDEX($F55:$N55,0,Z$174+1)-INDEX($F55:$N55,0,Z$174))/(INDEX($F$4:$N$4,0,Z$174+1)-INDEX($F$4:$N$4,0,Z$174))+Y182)))</f>
        <v>119.80011521317039</v>
      </c>
      <c r="AA182" s="186" cm="1">
        <f t="array" ref="AA182">IF(AA$174=-1,AB182,IF(AA$174=99,Z182,IF(AA$174=0,INDEX($F55:$N55,0,AA$172),(INDEX($F55:$N55,0,AA$174+1)-INDEX($F55:$N55,0,AA$174))/(INDEX($F$4:$N$4,0,AA$174+1)-INDEX($F$4:$N$4,0,AA$174))+Z182)))</f>
        <v>121.85375972043632</v>
      </c>
      <c r="AB182" s="186" cm="1">
        <f t="array" ref="AB182">IF(AB$174=-1,AC182,IF(AB$174=99,AA182,IF(AB$174=0,INDEX($F55:$N55,0,AB$172),(INDEX($F55:$N55,0,AB$174+1)-INDEX($F55:$N55,0,AB$174))/(INDEX($F$4:$N$4,0,AB$174+1)-INDEX($F$4:$N$4,0,AB$174))+AA182)))</f>
        <v>123.90740422770224</v>
      </c>
      <c r="AC182" s="186" cm="1">
        <f t="array" ref="AC182">IF(AC$174=-1,AD182,IF(AC$174=99,AB182,IF(AC$174=0,INDEX($F55:$N55,0,AC$172),(INDEX($F55:$N55,0,AC$174+1)-INDEX($F55:$N55,0,AC$174))/(INDEX($F$4:$N$4,0,AC$174+1)-INDEX($F$4:$N$4,0,AC$174))+AB182)))</f>
        <v>125.96104873496822</v>
      </c>
      <c r="AD182" s="186" cm="1">
        <f t="array" ref="AD182">IF(AD$174=-1,AE182,IF(AD$174=99,AC182,IF(AD$174=0,INDEX($F55:$N55,0,AD$172),(INDEX($F55:$N55,0,AD$174+1)-INDEX($F55:$N55,0,AD$174))/(INDEX($F$4:$N$4,0,AD$174+1)-INDEX($F$4:$N$4,0,AD$174))+AC182)))</f>
        <v>129.5847378024348</v>
      </c>
      <c r="AE182" s="186" cm="1">
        <f t="array" ref="AE182">IF(AE$174=-1,AF182,IF(AE$174=99,AD182,IF(AE$174=0,INDEX($F55:$N55,0,AE$172),(INDEX($F55:$N55,0,AE$174+1)-INDEX($F55:$N55,0,AE$174))/(INDEX($F$4:$N$4,0,AE$174+1)-INDEX($F$4:$N$4,0,AE$174))+AD182)))</f>
        <v>133.20842686990139</v>
      </c>
      <c r="AF182" s="186" cm="1">
        <f t="array" ref="AF182">IF(AF$174=-1,AG182,IF(AF$174=99,AE182,IF(AF$174=0,INDEX($F55:$N55,0,AF$172),(INDEX($F55:$N55,0,AF$174+1)-INDEX($F55:$N55,0,AF$174))/(INDEX($F$4:$N$4,0,AF$174+1)-INDEX($F$4:$N$4,0,AF$174))+AE182)))</f>
        <v>136.83211593736797</v>
      </c>
      <c r="AG182" s="186" cm="1">
        <f t="array" ref="AG182">IF(AG$174=-1,AH182,IF(AG$174=99,AF182,IF(AG$174=0,INDEX($F55:$N55,0,AG$172),(INDEX($F55:$N55,0,AG$174+1)-INDEX($F55:$N55,0,AG$174))/(INDEX($F$4:$N$4,0,AG$174+1)-INDEX($F$4:$N$4,0,AG$174))+AF182)))</f>
        <v>140.45580500483456</v>
      </c>
      <c r="AH182" s="186" cm="1">
        <f t="array" ref="AH182">IF(AH$174=-1,AI182,IF(AH$174=99,AG182,IF(AH$174=0,INDEX($F55:$N55,0,AH$172),(INDEX($F55:$N55,0,AH$174+1)-INDEX($F55:$N55,0,AH$174))/(INDEX($F$4:$N$4,0,AH$174+1)-INDEX($F$4:$N$4,0,AH$174))+AG182)))</f>
        <v>144.07949407230115</v>
      </c>
      <c r="AI182" s="186" cm="1">
        <f t="array" ref="AI182">IF(AI$174=-1,AJ182,IF(AI$174=99,AH182,IF(AI$174=0,INDEX($F55:$N55,0,AI$172),(INDEX($F55:$N55,0,AI$174+1)-INDEX($F55:$N55,0,AI$174))/(INDEX($F$4:$N$4,0,AI$174+1)-INDEX($F$4:$N$4,0,AI$174))+AH182)))</f>
        <v>147.70318313976773</v>
      </c>
      <c r="AJ182" s="186" cm="1">
        <f t="array" ref="AJ182">IF(AJ$174=-1,AK182,IF(AJ$174=99,AI182,IF(AJ$174=0,INDEX($F55:$N55,0,AJ$172),(INDEX($F55:$N55,0,AJ$174+1)-INDEX($F55:$N55,0,AJ$174))/(INDEX($F$4:$N$4,0,AJ$174+1)-INDEX($F$4:$N$4,0,AJ$174))+AI182)))</f>
        <v>151.32687220723432</v>
      </c>
      <c r="AK182" s="186" cm="1">
        <f t="array" ref="AK182">IF(AK$174=-1,AL182,IF(AK$174=99,AJ182,IF(AK$174=0,INDEX($F55:$N55,0,AK$172),(INDEX($F55:$N55,0,AK$174+1)-INDEX($F55:$N55,0,AK$174))/(INDEX($F$4:$N$4,0,AK$174+1)-INDEX($F$4:$N$4,0,AK$174))+AJ182)))</f>
        <v>154.9505612747009</v>
      </c>
      <c r="AL182" s="186" cm="1">
        <f t="array" ref="AL182">IF(AL$174=-1,AM182,IF(AL$174=99,AK182,IF(AL$174=0,INDEX($F55:$N55,0,AL$172),(INDEX($F55:$N55,0,AL$174+1)-INDEX($F55:$N55,0,AL$174))/(INDEX($F$4:$N$4,0,AL$174+1)-INDEX($F$4:$N$4,0,AL$174))+AK182)))</f>
        <v>158.57425034216749</v>
      </c>
      <c r="AM182" s="186" cm="1">
        <f t="array" ref="AM182">IF(AM$174=-1,AN182,IF(AM$174=99,AL182,IF(AM$174=0,INDEX($F55:$N55,0,AM$172),(INDEX($F55:$N55,0,AM$174+1)-INDEX($F55:$N55,0,AM$174))/(INDEX($F$4:$N$4,0,AM$174+1)-INDEX($F$4:$N$4,0,AM$174))+AL182)))</f>
        <v>162.19793940963396</v>
      </c>
      <c r="AN182" s="186" cm="1">
        <f t="array" ref="AN182">IF(AN$174=-1,AO182,IF(AN$174=99,AM182,IF(AN$174=0,INDEX($F55:$N55,0,AN$172),(INDEX($F55:$N55,0,AN$174+1)-INDEX($F55:$N55,0,AN$174))/(INDEX($F$4:$N$4,0,AN$174+1)-INDEX($F$4:$N$4,0,AN$174))+AM182)))</f>
        <v>164.90232822013792</v>
      </c>
      <c r="AO182" s="186" cm="1">
        <f t="array" ref="AO182">IF(AO$174=-1,AP182,IF(AO$174=99,AN182,IF(AO$174=0,INDEX($F55:$N55,0,AO$172),(INDEX($F55:$N55,0,AO$174+1)-INDEX($F55:$N55,0,AO$174))/(INDEX($F$4:$N$4,0,AO$174+1)-INDEX($F$4:$N$4,0,AO$174))+AN182)))</f>
        <v>189.24182751467356</v>
      </c>
      <c r="AP182" s="186" cm="1">
        <f t="array" ref="AP182">IF(AP$174=-1,AQ182,IF(AP$174=99,AO182,IF(AP$174=0,INDEX($F55:$N55,0,AP$172),(INDEX($F55:$N55,0,AP$174+1)-INDEX($F55:$N55,0,AP$174))/(INDEX($F$4:$N$4,0,AP$174+1)-INDEX($F$4:$N$4,0,AP$174))+AO182)))</f>
        <v>189.24182751467356</v>
      </c>
      <c r="AQ182" s="186" cm="1">
        <f t="array" ref="AQ182">IF(AQ$174=-1,AR182,IF(AQ$174=99,AP182,IF(AQ$174=0,INDEX($F55:$N55,0,AQ$172),(INDEX($F55:$N55,0,AQ$174+1)-INDEX($F55:$N55,0,AQ$174))/(INDEX($F$4:$N$4,0,AQ$174+1)-INDEX($F$4:$N$4,0,AQ$174))+AP182)))</f>
        <v>189.24182751467356</v>
      </c>
      <c r="AZ182" s="186"/>
      <c r="BA182" s="186"/>
      <c r="BB182" s="186"/>
      <c r="BC182" s="186"/>
      <c r="BD182" s="186"/>
      <c r="BE182" s="186"/>
    </row>
    <row r="183" spans="1:57">
      <c r="A183" s="185" t="s">
        <v>16</v>
      </c>
      <c r="B183" s="22" t="str">
        <f t="shared" si="248"/>
        <v/>
      </c>
      <c r="C183" s="23" t="str">
        <f t="shared" si="249"/>
        <v/>
      </c>
      <c r="D183" s="57"/>
      <c r="E183" s="23" t="str">
        <f t="shared" si="250"/>
        <v/>
      </c>
      <c r="F183" s="23" t="str">
        <f t="shared" si="250"/>
        <v/>
      </c>
      <c r="G183" s="23" t="str">
        <f t="shared" si="250"/>
        <v/>
      </c>
      <c r="H183" s="23"/>
      <c r="I183" s="23" t="str">
        <f t="shared" si="250"/>
        <v/>
      </c>
      <c r="J183" s="133" t="str">
        <f t="shared" si="252"/>
        <v>TFHCV7</v>
      </c>
      <c r="K183" s="186">
        <f t="shared" si="253"/>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36.977043270484465</v>
      </c>
      <c r="T183" s="186" cm="1">
        <f t="array" ref="T183">IF(T$174=-1,U183,IF(T$174=99,S183,IF(T$174=0,INDEX($F56:$N56,0,T$172),(INDEX($F56:$N56,0,T$174+1)-INDEX($F56:$N56,0,T$174))/(INDEX($F$4:$N$4,0,T$174+1)-INDEX($F$4:$N$4,0,T$174))+S183)))</f>
        <v>37.765443053905003</v>
      </c>
      <c r="U183" s="186" cm="1">
        <f t="array" ref="U183">IF(U$174=-1,V183,IF(U$174=99,T183,IF(U$174=0,INDEX($F56:$N56,0,U$172),(INDEX($F56:$N56,0,U$174+1)-INDEX($F56:$N56,0,U$174))/(INDEX($F$4:$N$4,0,U$174+1)-INDEX($F$4:$N$4,0,U$174))+T183)))</f>
        <v>38.487047620530895</v>
      </c>
      <c r="V183" s="186" cm="1">
        <f t="array" ref="V183">IF(V$174=-1,W183,IF(V$174=99,U183,IF(V$174=0,INDEX($F56:$N56,0,V$172),(INDEX($F56:$N56,0,V$174+1)-INDEX($F56:$N56,0,V$174))/(INDEX($F$4:$N$4,0,V$174+1)-INDEX($F$4:$N$4,0,V$174))+U183)))</f>
        <v>39.208652187156787</v>
      </c>
      <c r="W183" s="186" cm="1">
        <f t="array" ref="W183">IF(W$174=-1,X183,IF(W$174=99,V183,IF(W$174=0,INDEX($F56:$N56,0,W$172),(INDEX($F56:$N56,0,W$174+1)-INDEX($F56:$N56,0,W$174))/(INDEX($F$4:$N$4,0,W$174+1)-INDEX($F$4:$N$4,0,W$174))+V183)))</f>
        <v>39.930256753782679</v>
      </c>
      <c r="X183" s="186" cm="1">
        <f t="array" ref="X183">IF(X$174=-1,Y183,IF(X$174=99,W183,IF(X$174=0,INDEX($F56:$N56,0,X$172),(INDEX($F56:$N56,0,X$174+1)-INDEX($F56:$N56,0,X$174))/(INDEX($F$4:$N$4,0,X$174+1)-INDEX($F$4:$N$4,0,X$174))+W183)))</f>
        <v>40.651861320408571</v>
      </c>
      <c r="Y183" s="186" cm="1">
        <f t="array" ref="Y183">IF(Y$174=-1,Z183,IF(Y$174=99,X183,IF(Y$174=0,INDEX($F56:$N56,0,Y$172),(INDEX($F56:$N56,0,Y$174+1)-INDEX($F56:$N56,0,Y$174))/(INDEX($F$4:$N$4,0,Y$174+1)-INDEX($F$4:$N$4,0,Y$174))+X183)))</f>
        <v>41.373465887034463</v>
      </c>
      <c r="Z183" s="186" cm="1">
        <f t="array" ref="Z183">IF(Z$174=-1,AA183,IF(Z$174=99,Y183,IF(Z$174=0,INDEX($F56:$N56,0,Z$172),(INDEX($F56:$N56,0,Z$174+1)-INDEX($F56:$N56,0,Z$174))/(INDEX($F$4:$N$4,0,Z$174+1)-INDEX($F$4:$N$4,0,Z$174))+Y183)))</f>
        <v>42.095070453660355</v>
      </c>
      <c r="AA183" s="186" cm="1">
        <f t="array" ref="AA183">IF(AA$174=-1,AB183,IF(AA$174=99,Z183,IF(AA$174=0,INDEX($F56:$N56,0,AA$172),(INDEX($F56:$N56,0,AA$174+1)-INDEX($F56:$N56,0,AA$174))/(INDEX($F$4:$N$4,0,AA$174+1)-INDEX($F$4:$N$4,0,AA$174))+Z183)))</f>
        <v>42.816675020286247</v>
      </c>
      <c r="AB183" s="186" cm="1">
        <f t="array" ref="AB183">IF(AB$174=-1,AC183,IF(AB$174=99,AA183,IF(AB$174=0,INDEX($F56:$N56,0,AB$172),(INDEX($F56:$N56,0,AB$174+1)-INDEX($F56:$N56,0,AB$174))/(INDEX($F$4:$N$4,0,AB$174+1)-INDEX($F$4:$N$4,0,AB$174))+AA183)))</f>
        <v>43.53827958691214</v>
      </c>
      <c r="AC183" s="186" cm="1">
        <f t="array" ref="AC183">IF(AC$174=-1,AD183,IF(AC$174=99,AB183,IF(AC$174=0,INDEX($F56:$N56,0,AC$172),(INDEX($F56:$N56,0,AC$174+1)-INDEX($F56:$N56,0,AC$174))/(INDEX($F$4:$N$4,0,AC$174+1)-INDEX($F$4:$N$4,0,AC$174))+AB183)))</f>
        <v>44.259884153538053</v>
      </c>
      <c r="AD183" s="186" cm="1">
        <f t="array" ref="AD183">IF(AD$174=-1,AE183,IF(AD$174=99,AC183,IF(AD$174=0,INDEX($F56:$N56,0,AD$172),(INDEX($F56:$N56,0,AD$174+1)-INDEX($F56:$N56,0,AD$174))/(INDEX($F$4:$N$4,0,AD$174+1)-INDEX($F$4:$N$4,0,AD$174))+AC183)))</f>
        <v>45.533167124307639</v>
      </c>
      <c r="AE183" s="186" cm="1">
        <f t="array" ref="AE183">IF(AE$174=-1,AF183,IF(AE$174=99,AD183,IF(AE$174=0,INDEX($F56:$N56,0,AE$172),(INDEX($F56:$N56,0,AE$174+1)-INDEX($F56:$N56,0,AE$174))/(INDEX($F$4:$N$4,0,AE$174+1)-INDEX($F$4:$N$4,0,AE$174))+AD183)))</f>
        <v>46.806450095077224</v>
      </c>
      <c r="AF183" s="186" cm="1">
        <f t="array" ref="AF183">IF(AF$174=-1,AG183,IF(AF$174=99,AE183,IF(AF$174=0,INDEX($F56:$N56,0,AF$172),(INDEX($F56:$N56,0,AF$174+1)-INDEX($F56:$N56,0,AF$174))/(INDEX($F$4:$N$4,0,AF$174+1)-INDEX($F$4:$N$4,0,AF$174))+AE183)))</f>
        <v>48.07973306584681</v>
      </c>
      <c r="AG183" s="186" cm="1">
        <f t="array" ref="AG183">IF(AG$174=-1,AH183,IF(AG$174=99,AF183,IF(AG$174=0,INDEX($F56:$N56,0,AG$172),(INDEX($F56:$N56,0,AG$174+1)-INDEX($F56:$N56,0,AG$174))/(INDEX($F$4:$N$4,0,AG$174+1)-INDEX($F$4:$N$4,0,AG$174))+AF183)))</f>
        <v>49.353016036616395</v>
      </c>
      <c r="AH183" s="186" cm="1">
        <f t="array" ref="AH183">IF(AH$174=-1,AI183,IF(AH$174=99,AG183,IF(AH$174=0,INDEX($F56:$N56,0,AH$172),(INDEX($F56:$N56,0,AH$174+1)-INDEX($F56:$N56,0,AH$174))/(INDEX($F$4:$N$4,0,AH$174+1)-INDEX($F$4:$N$4,0,AH$174))+AG183)))</f>
        <v>50.626299007385981</v>
      </c>
      <c r="AI183" s="186" cm="1">
        <f t="array" ref="AI183">IF(AI$174=-1,AJ183,IF(AI$174=99,AH183,IF(AI$174=0,INDEX($F56:$N56,0,AI$172),(INDEX($F56:$N56,0,AI$174+1)-INDEX($F56:$N56,0,AI$174))/(INDEX($F$4:$N$4,0,AI$174+1)-INDEX($F$4:$N$4,0,AI$174))+AH183)))</f>
        <v>51.899581978155567</v>
      </c>
      <c r="AJ183" s="186" cm="1">
        <f t="array" ref="AJ183">IF(AJ$174=-1,AK183,IF(AJ$174=99,AI183,IF(AJ$174=0,INDEX($F56:$N56,0,AJ$172),(INDEX($F56:$N56,0,AJ$174+1)-INDEX($F56:$N56,0,AJ$174))/(INDEX($F$4:$N$4,0,AJ$174+1)-INDEX($F$4:$N$4,0,AJ$174))+AI183)))</f>
        <v>53.172864948925152</v>
      </c>
      <c r="AK183" s="186" cm="1">
        <f t="array" ref="AK183">IF(AK$174=-1,AL183,IF(AK$174=99,AJ183,IF(AK$174=0,INDEX($F56:$N56,0,AK$172),(INDEX($F56:$N56,0,AK$174+1)-INDEX($F56:$N56,0,AK$174))/(INDEX($F$4:$N$4,0,AK$174+1)-INDEX($F$4:$N$4,0,AK$174))+AJ183)))</f>
        <v>54.446147919694738</v>
      </c>
      <c r="AL183" s="186" cm="1">
        <f t="array" ref="AL183">IF(AL$174=-1,AM183,IF(AL$174=99,AK183,IF(AL$174=0,INDEX($F56:$N56,0,AL$172),(INDEX($F56:$N56,0,AL$174+1)-INDEX($F56:$N56,0,AL$174))/(INDEX($F$4:$N$4,0,AL$174+1)-INDEX($F$4:$N$4,0,AL$174))+AK183)))</f>
        <v>55.719430890464324</v>
      </c>
      <c r="AM183" s="186" cm="1">
        <f t="array" ref="AM183">IF(AM$174=-1,AN183,IF(AM$174=99,AL183,IF(AM$174=0,INDEX($F56:$N56,0,AM$172),(INDEX($F56:$N56,0,AM$174+1)-INDEX($F56:$N56,0,AM$174))/(INDEX($F$4:$N$4,0,AM$174+1)-INDEX($F$4:$N$4,0,AM$174))+AL183)))</f>
        <v>56.992713861233909</v>
      </c>
      <c r="AN183" s="186" cm="1">
        <f t="array" ref="AN183">IF(AN$174=-1,AO183,IF(AN$174=99,AM183,IF(AN$174=0,INDEX($F56:$N56,0,AN$172),(INDEX($F56:$N56,0,AN$174+1)-INDEX($F56:$N56,0,AN$174))/(INDEX($F$4:$N$4,0,AN$174+1)-INDEX($F$4:$N$4,0,AN$174))+AM183)))</f>
        <v>57.942975363985283</v>
      </c>
      <c r="AO183" s="186" cm="1">
        <f t="array" ref="AO183">IF(AO$174=-1,AP183,IF(AO$174=99,AN183,IF(AO$174=0,INDEX($F56:$N56,0,AO$172),(INDEX($F56:$N56,0,AO$174+1)-INDEX($F56:$N56,0,AO$174))/(INDEX($F$4:$N$4,0,AO$174+1)-INDEX($F$4:$N$4,0,AO$174))+AN183)))</f>
        <v>66.49532888874765</v>
      </c>
      <c r="AP183" s="186" cm="1">
        <f t="array" ref="AP183">IF(AP$174=-1,AQ183,IF(AP$174=99,AO183,IF(AP$174=0,INDEX($F56:$N56,0,AP$172),(INDEX($F56:$N56,0,AP$174+1)-INDEX($F56:$N56,0,AP$174))/(INDEX($F$4:$N$4,0,AP$174+1)-INDEX($F$4:$N$4,0,AP$174))+AO183)))</f>
        <v>66.49532888874765</v>
      </c>
      <c r="AQ183" s="186" cm="1">
        <f t="array" ref="AQ183">IF(AQ$174=-1,AR183,IF(AQ$174=99,AP183,IF(AQ$174=0,INDEX($F56:$N56,0,AQ$172),(INDEX($F56:$N56,0,AQ$174+1)-INDEX($F56:$N56,0,AQ$174))/(INDEX($F$4:$N$4,0,AQ$174+1)-INDEX($F$4:$N$4,0,AQ$174))+AP183)))</f>
        <v>66.49532888874765</v>
      </c>
      <c r="AZ183" s="186"/>
      <c r="BA183" s="186"/>
      <c r="BB183" s="186"/>
      <c r="BC183" s="186"/>
      <c r="BD183" s="186"/>
      <c r="BE183" s="186"/>
    </row>
    <row r="184" spans="1:57">
      <c r="A184" s="185" t="s">
        <v>16</v>
      </c>
      <c r="B184" s="22" t="str">
        <f t="shared" si="248"/>
        <v/>
      </c>
      <c r="C184" s="23" t="str">
        <f t="shared" si="249"/>
        <v/>
      </c>
      <c r="D184" s="57"/>
      <c r="E184" s="23" t="str">
        <f t="shared" si="250"/>
        <v/>
      </c>
      <c r="F184" s="23" t="str">
        <f t="shared" si="250"/>
        <v/>
      </c>
      <c r="G184" s="23" t="str">
        <f t="shared" si="250"/>
        <v/>
      </c>
      <c r="H184" s="23"/>
      <c r="I184" s="23" t="str">
        <f t="shared" si="250"/>
        <v/>
      </c>
      <c r="J184" s="133" t="str">
        <f t="shared" si="252"/>
        <v>TFHCV8</v>
      </c>
      <c r="K184" s="186">
        <f t="shared" si="253"/>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1.3608767458938542</v>
      </c>
      <c r="T184" s="186" cm="1">
        <f t="array" ref="T184">IF(T$174=-1,U184,IF(T$174=99,S184,IF(T$174=0,INDEX($F57:$N57,0,T$172),(INDEX($F57:$N57,0,T$174+1)-INDEX($F57:$N57,0,T$174))/(INDEX($F$4:$N$4,0,T$174+1)-INDEX($F$4:$N$4,0,T$174))+S184)))</f>
        <v>1.3898924496070055</v>
      </c>
      <c r="U184" s="186" cm="1">
        <f t="array" ref="U184">IF(U$174=-1,V184,IF(U$174=99,T184,IF(U$174=0,INDEX($F57:$N57,0,U$172),(INDEX($F57:$N57,0,U$174+1)-INDEX($F57:$N57,0,U$174))/(INDEX($F$4:$N$4,0,U$174+1)-INDEX($F$4:$N$4,0,U$174))+T184)))</f>
        <v>1.4164498697681749</v>
      </c>
      <c r="V184" s="186" cm="1">
        <f t="array" ref="V184">IF(V$174=-1,W184,IF(V$174=99,U184,IF(V$174=0,INDEX($F57:$N57,0,V$172),(INDEX($F57:$N57,0,V$174+1)-INDEX($F57:$N57,0,V$174))/(INDEX($F$4:$N$4,0,V$174+1)-INDEX($F$4:$N$4,0,V$174))+U184)))</f>
        <v>1.4430072899293442</v>
      </c>
      <c r="W184" s="186" cm="1">
        <f t="array" ref="W184">IF(W$174=-1,X184,IF(W$174=99,V184,IF(W$174=0,INDEX($F57:$N57,0,W$172),(INDEX($F57:$N57,0,W$174+1)-INDEX($F57:$N57,0,W$174))/(INDEX($F$4:$N$4,0,W$174+1)-INDEX($F$4:$N$4,0,W$174))+V184)))</f>
        <v>1.4695647100905136</v>
      </c>
      <c r="X184" s="186" cm="1">
        <f t="array" ref="X184">IF(X$174=-1,Y184,IF(X$174=99,W184,IF(X$174=0,INDEX($F57:$N57,0,X$172),(INDEX($F57:$N57,0,X$174+1)-INDEX($F57:$N57,0,X$174))/(INDEX($F$4:$N$4,0,X$174+1)-INDEX($F$4:$N$4,0,X$174))+W184)))</f>
        <v>1.4961221302516829</v>
      </c>
      <c r="Y184" s="186" cm="1">
        <f t="array" ref="Y184">IF(Y$174=-1,Z184,IF(Y$174=99,X184,IF(Y$174=0,INDEX($F57:$N57,0,Y$172),(INDEX($F57:$N57,0,Y$174+1)-INDEX($F57:$N57,0,Y$174))/(INDEX($F$4:$N$4,0,Y$174+1)-INDEX($F$4:$N$4,0,Y$174))+X184)))</f>
        <v>1.5226795504128523</v>
      </c>
      <c r="Z184" s="186" cm="1">
        <f t="array" ref="Z184">IF(Z$174=-1,AA184,IF(Z$174=99,Y184,IF(Z$174=0,INDEX($F57:$N57,0,Z$172),(INDEX($F57:$N57,0,Z$174+1)-INDEX($F57:$N57,0,Z$174))/(INDEX($F$4:$N$4,0,Z$174+1)-INDEX($F$4:$N$4,0,Z$174))+Y184)))</f>
        <v>1.5492369705740217</v>
      </c>
      <c r="AA184" s="186" cm="1">
        <f t="array" ref="AA184">IF(AA$174=-1,AB184,IF(AA$174=99,Z184,IF(AA$174=0,INDEX($F57:$N57,0,AA$172),(INDEX($F57:$N57,0,AA$174+1)-INDEX($F57:$N57,0,AA$174))/(INDEX($F$4:$N$4,0,AA$174+1)-INDEX($F$4:$N$4,0,AA$174))+Z184)))</f>
        <v>1.575794390735191</v>
      </c>
      <c r="AB184" s="186" cm="1">
        <f t="array" ref="AB184">IF(AB$174=-1,AC184,IF(AB$174=99,AA184,IF(AB$174=0,INDEX($F57:$N57,0,AB$172),(INDEX($F57:$N57,0,AB$174+1)-INDEX($F57:$N57,0,AB$174))/(INDEX($F$4:$N$4,0,AB$174+1)-INDEX($F$4:$N$4,0,AB$174))+AA184)))</f>
        <v>1.6023518108963604</v>
      </c>
      <c r="AC184" s="186" cm="1">
        <f t="array" ref="AC184">IF(AC$174=-1,AD184,IF(AC$174=99,AB184,IF(AC$174=0,INDEX($F57:$N57,0,AC$172),(INDEX($F57:$N57,0,AC$174+1)-INDEX($F57:$N57,0,AC$174))/(INDEX($F$4:$N$4,0,AC$174+1)-INDEX($F$4:$N$4,0,AC$174))+AB184)))</f>
        <v>1.6289092310575288</v>
      </c>
      <c r="AD184" s="186" cm="1">
        <f t="array" ref="AD184">IF(AD$174=-1,AE184,IF(AD$174=99,AC184,IF(AD$174=0,INDEX($F57:$N57,0,AD$172),(INDEX($F57:$N57,0,AD$174+1)-INDEX($F57:$N57,0,AD$174))/(INDEX($F$4:$N$4,0,AD$174+1)-INDEX($F$4:$N$4,0,AD$174))+AC184)))</f>
        <v>1.6757702300072772</v>
      </c>
      <c r="AE184" s="186" cm="1">
        <f t="array" ref="AE184">IF(AE$174=-1,AF184,IF(AE$174=99,AD184,IF(AE$174=0,INDEX($F57:$N57,0,AE$172),(INDEX($F57:$N57,0,AE$174+1)-INDEX($F57:$N57,0,AE$174))/(INDEX($F$4:$N$4,0,AE$174+1)-INDEX($F$4:$N$4,0,AE$174))+AD184)))</f>
        <v>1.7226312289570256</v>
      </c>
      <c r="AF184" s="186" cm="1">
        <f t="array" ref="AF184">IF(AF$174=-1,AG184,IF(AF$174=99,AE184,IF(AF$174=0,INDEX($F57:$N57,0,AF$172),(INDEX($F57:$N57,0,AF$174+1)-INDEX($F57:$N57,0,AF$174))/(INDEX($F$4:$N$4,0,AF$174+1)-INDEX($F$4:$N$4,0,AF$174))+AE184)))</f>
        <v>1.769492227906774</v>
      </c>
      <c r="AG184" s="186" cm="1">
        <f t="array" ref="AG184">IF(AG$174=-1,AH184,IF(AG$174=99,AF184,IF(AG$174=0,INDEX($F57:$N57,0,AG$172),(INDEX($F57:$N57,0,AG$174+1)-INDEX($F57:$N57,0,AG$174))/(INDEX($F$4:$N$4,0,AG$174+1)-INDEX($F$4:$N$4,0,AG$174))+AF184)))</f>
        <v>1.8163532268565223</v>
      </c>
      <c r="AH184" s="186" cm="1">
        <f t="array" ref="AH184">IF(AH$174=-1,AI184,IF(AH$174=99,AG184,IF(AH$174=0,INDEX($F57:$N57,0,AH$172),(INDEX($F57:$N57,0,AH$174+1)-INDEX($F57:$N57,0,AH$174))/(INDEX($F$4:$N$4,0,AH$174+1)-INDEX($F$4:$N$4,0,AH$174))+AG184)))</f>
        <v>1.8632142258062707</v>
      </c>
      <c r="AI184" s="186" cm="1">
        <f t="array" ref="AI184">IF(AI$174=-1,AJ184,IF(AI$174=99,AH184,IF(AI$174=0,INDEX($F57:$N57,0,AI$172),(INDEX($F57:$N57,0,AI$174+1)-INDEX($F57:$N57,0,AI$174))/(INDEX($F$4:$N$4,0,AI$174+1)-INDEX($F$4:$N$4,0,AI$174))+AH184)))</f>
        <v>1.9100752247560191</v>
      </c>
      <c r="AJ184" s="186" cm="1">
        <f t="array" ref="AJ184">IF(AJ$174=-1,AK184,IF(AJ$174=99,AI184,IF(AJ$174=0,INDEX($F57:$N57,0,AJ$172),(INDEX($F57:$N57,0,AJ$174+1)-INDEX($F57:$N57,0,AJ$174))/(INDEX($F$4:$N$4,0,AJ$174+1)-INDEX($F$4:$N$4,0,AJ$174))+AI184)))</f>
        <v>1.9569362237057675</v>
      </c>
      <c r="AK184" s="186" cm="1">
        <f t="array" ref="AK184">IF(AK$174=-1,AL184,IF(AK$174=99,AJ184,IF(AK$174=0,INDEX($F57:$N57,0,AK$172),(INDEX($F57:$N57,0,AK$174+1)-INDEX($F57:$N57,0,AK$174))/(INDEX($F$4:$N$4,0,AK$174+1)-INDEX($F$4:$N$4,0,AK$174))+AJ184)))</f>
        <v>2.0037972226555159</v>
      </c>
      <c r="AL184" s="186" cm="1">
        <f t="array" ref="AL184">IF(AL$174=-1,AM184,IF(AL$174=99,AK184,IF(AL$174=0,INDEX($F57:$N57,0,AL$172),(INDEX($F57:$N57,0,AL$174+1)-INDEX($F57:$N57,0,AL$174))/(INDEX($F$4:$N$4,0,AL$174+1)-INDEX($F$4:$N$4,0,AL$174))+AK184)))</f>
        <v>2.0506582216052642</v>
      </c>
      <c r="AM184" s="186" cm="1">
        <f t="array" ref="AM184">IF(AM$174=-1,AN184,IF(AM$174=99,AL184,IF(AM$174=0,INDEX($F57:$N57,0,AM$172),(INDEX($F57:$N57,0,AM$174+1)-INDEX($F57:$N57,0,AM$174))/(INDEX($F$4:$N$4,0,AM$174+1)-INDEX($F$4:$N$4,0,AM$174))+AL184)))</f>
        <v>2.0975192205550126</v>
      </c>
      <c r="AN184" s="186" cm="1">
        <f t="array" ref="AN184">IF(AN$174=-1,AO184,IF(AN$174=99,AM184,IF(AN$174=0,INDEX($F57:$N57,0,AN$172),(INDEX($F57:$N57,0,AN$174+1)-INDEX($F57:$N57,0,AN$174))/(INDEX($F$4:$N$4,0,AN$174+1)-INDEX($F$4:$N$4,0,AN$174))+AM184)))</f>
        <v>2.1324919676227787</v>
      </c>
      <c r="AO184" s="186" cm="1">
        <f t="array" ref="AO184">IF(AO$174=-1,AP184,IF(AO$174=99,AN184,IF(AO$174=0,INDEX($F57:$N57,0,AO$172),(INDEX($F57:$N57,0,AO$174+1)-INDEX($F57:$N57,0,AO$174))/(INDEX($F$4:$N$4,0,AO$174+1)-INDEX($F$4:$N$4,0,AO$174))+AN184)))</f>
        <v>2.4472466912326731</v>
      </c>
      <c r="AP184" s="186" cm="1">
        <f t="array" ref="AP184">IF(AP$174=-1,AQ184,IF(AP$174=99,AO184,IF(AP$174=0,INDEX($F57:$N57,0,AP$172),(INDEX($F57:$N57,0,AP$174+1)-INDEX($F57:$N57,0,AP$174))/(INDEX($F$4:$N$4,0,AP$174+1)-INDEX($F$4:$N$4,0,AP$174))+AO184)))</f>
        <v>2.4472466912326731</v>
      </c>
      <c r="AQ184" s="186" cm="1">
        <f t="array" ref="AQ184">IF(AQ$174=-1,AR184,IF(AQ$174=99,AP184,IF(AQ$174=0,INDEX($F57:$N57,0,AQ$172),(INDEX($F57:$N57,0,AQ$174+1)-INDEX($F57:$N57,0,AQ$174))/(INDEX($F$4:$N$4,0,AQ$174+1)-INDEX($F$4:$N$4,0,AQ$174))+AP184)))</f>
        <v>2.4472466912326731</v>
      </c>
      <c r="AZ184" s="186"/>
      <c r="BA184" s="186"/>
      <c r="BB184" s="186"/>
      <c r="BC184" s="186"/>
      <c r="BD184" s="186"/>
      <c r="BE184" s="186"/>
    </row>
    <row r="185" spans="1:57">
      <c r="A185" s="185" t="s">
        <v>16</v>
      </c>
      <c r="B185" s="22"/>
      <c r="C185" s="23"/>
      <c r="D185" s="57"/>
      <c r="E185" s="23"/>
      <c r="F185" s="23"/>
      <c r="G185" s="23"/>
      <c r="H185" s="23"/>
      <c r="I185" s="23"/>
      <c r="J185" s="133" t="str">
        <f t="shared" si="252"/>
        <v>TFHCV9</v>
      </c>
      <c r="K185" s="186">
        <f t="shared" si="253"/>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1.2102481579197106</v>
      </c>
      <c r="T185" s="186" cm="1">
        <f t="array" ref="T185">IF(T$174=-1,U185,IF(T$174=99,S185,IF(T$174=0,INDEX($F58:$N58,0,T$172),(INDEX($F58:$N58,0,T$174+1)-INDEX($F58:$N58,0,T$174))/(INDEX($F$4:$N$4,0,T$174+1)-INDEX($F$4:$N$4,0,T$174))+S185)))</f>
        <v>1.2360522596324786</v>
      </c>
      <c r="U185" s="186" cm="1">
        <f t="array" ref="U185">IF(U$174=-1,V185,IF(U$174=99,T185,IF(U$174=0,INDEX($F58:$N58,0,U$172),(INDEX($F58:$N58,0,U$174+1)-INDEX($F58:$N58,0,U$174))/(INDEX($F$4:$N$4,0,U$174+1)-INDEX($F$4:$N$4,0,U$174))+T185)))</f>
        <v>1.2596701728095048</v>
      </c>
      <c r="V185" s="186" cm="1">
        <f t="array" ref="V185">IF(V$174=-1,W185,IF(V$174=99,U185,IF(V$174=0,INDEX($F58:$N58,0,V$172),(INDEX($F58:$N58,0,V$174+1)-INDEX($F58:$N58,0,V$174))/(INDEX($F$4:$N$4,0,V$174+1)-INDEX($F$4:$N$4,0,V$174))+U185)))</f>
        <v>1.283288085986531</v>
      </c>
      <c r="W185" s="186" cm="1">
        <f t="array" ref="W185">IF(W$174=-1,X185,IF(W$174=99,V185,IF(W$174=0,INDEX($F58:$N58,0,W$172),(INDEX($F58:$N58,0,W$174+1)-INDEX($F58:$N58,0,W$174))/(INDEX($F$4:$N$4,0,W$174+1)-INDEX($F$4:$N$4,0,W$174))+V185)))</f>
        <v>1.3069059991635572</v>
      </c>
      <c r="X185" s="186" cm="1">
        <f t="array" ref="X185">IF(X$174=-1,Y185,IF(X$174=99,W185,IF(X$174=0,INDEX($F58:$N58,0,X$172),(INDEX($F58:$N58,0,X$174+1)-INDEX($F58:$N58,0,X$174))/(INDEX($F$4:$N$4,0,X$174+1)-INDEX($F$4:$N$4,0,X$174))+W185)))</f>
        <v>1.3305239123405834</v>
      </c>
      <c r="Y185" s="186" cm="1">
        <f t="array" ref="Y185">IF(Y$174=-1,Z185,IF(Y$174=99,X185,IF(Y$174=0,INDEX($F58:$N58,0,Y$172),(INDEX($F58:$N58,0,Y$174+1)-INDEX($F58:$N58,0,Y$174))/(INDEX($F$4:$N$4,0,Y$174+1)-INDEX($F$4:$N$4,0,Y$174))+X185)))</f>
        <v>1.3541418255176096</v>
      </c>
      <c r="Z185" s="186" cm="1">
        <f t="array" ref="Z185">IF(Z$174=-1,AA185,IF(Z$174=99,Y185,IF(Z$174=0,INDEX($F58:$N58,0,Z$172),(INDEX($F58:$N58,0,Z$174+1)-INDEX($F58:$N58,0,Z$174))/(INDEX($F$4:$N$4,0,Z$174+1)-INDEX($F$4:$N$4,0,Z$174))+Y185)))</f>
        <v>1.3777597386946359</v>
      </c>
      <c r="AA185" s="186" cm="1">
        <f t="array" ref="AA185">IF(AA$174=-1,AB185,IF(AA$174=99,Z185,IF(AA$174=0,INDEX($F58:$N58,0,AA$172),(INDEX($F58:$N58,0,AA$174+1)-INDEX($F58:$N58,0,AA$174))/(INDEX($F$4:$N$4,0,AA$174+1)-INDEX($F$4:$N$4,0,AA$174))+Z185)))</f>
        <v>1.4013776518716621</v>
      </c>
      <c r="AB185" s="186" cm="1">
        <f t="array" ref="AB185">IF(AB$174=-1,AC185,IF(AB$174=99,AA185,IF(AB$174=0,INDEX($F58:$N58,0,AB$172),(INDEX($F58:$N58,0,AB$174+1)-INDEX($F58:$N58,0,AB$174))/(INDEX($F$4:$N$4,0,AB$174+1)-INDEX($F$4:$N$4,0,AB$174))+AA185)))</f>
        <v>1.4249955650486883</v>
      </c>
      <c r="AC185" s="186" cm="1">
        <f t="array" ref="AC185">IF(AC$174=-1,AD185,IF(AC$174=99,AB185,IF(AC$174=0,INDEX($F58:$N58,0,AC$172),(INDEX($F58:$N58,0,AC$174+1)-INDEX($F58:$N58,0,AC$174))/(INDEX($F$4:$N$4,0,AC$174+1)-INDEX($F$4:$N$4,0,AC$174))+AB185)))</f>
        <v>1.4486134782257136</v>
      </c>
      <c r="AD185" s="186" cm="1">
        <f t="array" ref="AD185">IF(AD$174=-1,AE185,IF(AD$174=99,AC185,IF(AD$174=0,INDEX($F58:$N58,0,AD$172),(INDEX($F58:$N58,0,AD$174+1)-INDEX($F58:$N58,0,AD$174))/(INDEX($F$4:$N$4,0,AD$174+1)-INDEX($F$4:$N$4,0,AD$174))+AC185)))</f>
        <v>1.490287669388382</v>
      </c>
      <c r="AE185" s="186" cm="1">
        <f t="array" ref="AE185">IF(AE$174=-1,AF185,IF(AE$174=99,AD185,IF(AE$174=0,INDEX($F58:$N58,0,AE$172),(INDEX($F58:$N58,0,AE$174+1)-INDEX($F58:$N58,0,AE$174))/(INDEX($F$4:$N$4,0,AE$174+1)-INDEX($F$4:$N$4,0,AE$174))+AD185)))</f>
        <v>1.5319618605510503</v>
      </c>
      <c r="AF185" s="186" cm="1">
        <f t="array" ref="AF185">IF(AF$174=-1,AG185,IF(AF$174=99,AE185,IF(AF$174=0,INDEX($F58:$N58,0,AF$172),(INDEX($F58:$N58,0,AF$174+1)-INDEX($F58:$N58,0,AF$174))/(INDEX($F$4:$N$4,0,AF$174+1)-INDEX($F$4:$N$4,0,AF$174))+AE185)))</f>
        <v>1.5736360517137187</v>
      </c>
      <c r="AG185" s="186" cm="1">
        <f t="array" ref="AG185">IF(AG$174=-1,AH185,IF(AG$174=99,AF185,IF(AG$174=0,INDEX($F58:$N58,0,AG$172),(INDEX($F58:$N58,0,AG$174+1)-INDEX($F58:$N58,0,AG$174))/(INDEX($F$4:$N$4,0,AG$174+1)-INDEX($F$4:$N$4,0,AG$174))+AF185)))</f>
        <v>1.615310242876387</v>
      </c>
      <c r="AH185" s="186" cm="1">
        <f t="array" ref="AH185">IF(AH$174=-1,AI185,IF(AH$174=99,AG185,IF(AH$174=0,INDEX($F58:$N58,0,AH$172),(INDEX($F58:$N58,0,AH$174+1)-INDEX($F58:$N58,0,AH$174))/(INDEX($F$4:$N$4,0,AH$174+1)-INDEX($F$4:$N$4,0,AH$174))+AG185)))</f>
        <v>1.6569844340390554</v>
      </c>
      <c r="AI185" s="186" cm="1">
        <f t="array" ref="AI185">IF(AI$174=-1,AJ185,IF(AI$174=99,AH185,IF(AI$174=0,INDEX($F58:$N58,0,AI$172),(INDEX($F58:$N58,0,AI$174+1)-INDEX($F58:$N58,0,AI$174))/(INDEX($F$4:$N$4,0,AI$174+1)-INDEX($F$4:$N$4,0,AI$174))+AH185)))</f>
        <v>1.6986586252017237</v>
      </c>
      <c r="AJ185" s="186" cm="1">
        <f t="array" ref="AJ185">IF(AJ$174=-1,AK185,IF(AJ$174=99,AI185,IF(AJ$174=0,INDEX($F58:$N58,0,AJ$172),(INDEX($F58:$N58,0,AJ$174+1)-INDEX($F58:$N58,0,AJ$174))/(INDEX($F$4:$N$4,0,AJ$174+1)-INDEX($F$4:$N$4,0,AJ$174))+AI185)))</f>
        <v>1.7403328163643921</v>
      </c>
      <c r="AK185" s="186" cm="1">
        <f t="array" ref="AK185">IF(AK$174=-1,AL185,IF(AK$174=99,AJ185,IF(AK$174=0,INDEX($F58:$N58,0,AK$172),(INDEX($F58:$N58,0,AK$174+1)-INDEX($F58:$N58,0,AK$174))/(INDEX($F$4:$N$4,0,AK$174+1)-INDEX($F$4:$N$4,0,AK$174))+AJ185)))</f>
        <v>1.7820070075270604</v>
      </c>
      <c r="AL185" s="186" cm="1">
        <f t="array" ref="AL185">IF(AL$174=-1,AM185,IF(AL$174=99,AK185,IF(AL$174=0,INDEX($F58:$N58,0,AL$172),(INDEX($F58:$N58,0,AL$174+1)-INDEX($F58:$N58,0,AL$174))/(INDEX($F$4:$N$4,0,AL$174+1)-INDEX($F$4:$N$4,0,AL$174))+AK185)))</f>
        <v>1.8236811986897288</v>
      </c>
      <c r="AM185" s="186" cm="1">
        <f t="array" ref="AM185">IF(AM$174=-1,AN185,IF(AM$174=99,AL185,IF(AM$174=0,INDEX($F58:$N58,0,AM$172),(INDEX($F58:$N58,0,AM$174+1)-INDEX($F58:$N58,0,AM$174))/(INDEX($F$4:$N$4,0,AM$174+1)-INDEX($F$4:$N$4,0,AM$174))+AL185)))</f>
        <v>1.8653553898523969</v>
      </c>
      <c r="AN185" s="186" cm="1">
        <f t="array" ref="AN185">IF(AN$174=-1,AO185,IF(AN$174=99,AM185,IF(AN$174=0,INDEX($F58:$N58,0,AN$172),(INDEX($F58:$N58,0,AN$174+1)-INDEX($F58:$N58,0,AN$174))/(INDEX($F$4:$N$4,0,AN$174+1)-INDEX($F$4:$N$4,0,AN$174))+AM185)))</f>
        <v>1.8964571798152752</v>
      </c>
      <c r="AO185" s="186" cm="1">
        <f t="array" ref="AO185">IF(AO$174=-1,AP185,IF(AO$174=99,AN185,IF(AO$174=0,INDEX($F58:$N58,0,AO$172),(INDEX($F58:$N58,0,AO$174+1)-INDEX($F58:$N58,0,AO$174))/(INDEX($F$4:$N$4,0,AO$174+1)-INDEX($F$4:$N$4,0,AO$174))+AN185)))</f>
        <v>2.1763732894811789</v>
      </c>
      <c r="AP185" s="186" cm="1">
        <f t="array" ref="AP185">IF(AP$174=-1,AQ185,IF(AP$174=99,AO185,IF(AP$174=0,INDEX($F58:$N58,0,AP$172),(INDEX($F58:$N58,0,AP$174+1)-INDEX($F58:$N58,0,AP$174))/(INDEX($F$4:$N$4,0,AP$174+1)-INDEX($F$4:$N$4,0,AP$174))+AO185)))</f>
        <v>2.1763732894811789</v>
      </c>
      <c r="AQ185" s="186" cm="1">
        <f t="array" ref="AQ185">IF(AQ$174=-1,AR185,IF(AQ$174=99,AP185,IF(AQ$174=0,INDEX($F58:$N58,0,AQ$172),(INDEX($F58:$N58,0,AQ$174+1)-INDEX($F58:$N58,0,AQ$174))/(INDEX($F$4:$N$4,0,AQ$174+1)-INDEX($F$4:$N$4,0,AQ$174))+AP185)))</f>
        <v>2.1763732894811789</v>
      </c>
      <c r="AZ185" s="186"/>
      <c r="BA185" s="186"/>
      <c r="BB185" s="186"/>
      <c r="BC185" s="186"/>
      <c r="BD185" s="186"/>
      <c r="BE185" s="186"/>
    </row>
    <row r="186" spans="1:57">
      <c r="A186" s="185" t="s">
        <v>16</v>
      </c>
      <c r="B186" s="22"/>
      <c r="C186" s="23"/>
      <c r="D186" s="57"/>
      <c r="E186" s="23"/>
      <c r="F186" s="23"/>
      <c r="G186" s="23"/>
      <c r="H186" s="23"/>
      <c r="I186" s="23"/>
      <c r="J186" s="133" t="str">
        <f t="shared" si="252"/>
        <v>TFRCO</v>
      </c>
      <c r="K186" s="186">
        <f t="shared" ref="K186:AQ186" si="254">J147</f>
        <v>22</v>
      </c>
      <c r="L186" s="186">
        <f t="shared" si="254"/>
        <v>22.394471154794282</v>
      </c>
      <c r="M186" s="186">
        <f t="shared" si="254"/>
        <v>22.788942309588563</v>
      </c>
      <c r="N186" s="186">
        <f t="shared" si="254"/>
        <v>23.183413464382845</v>
      </c>
      <c r="O186" s="186">
        <f t="shared" si="254"/>
        <v>23.396576241140881</v>
      </c>
      <c r="P186" s="186">
        <f t="shared" si="254"/>
        <v>23.609739017898917</v>
      </c>
      <c r="Q186" s="186">
        <f t="shared" si="254"/>
        <v>23.756680417335971</v>
      </c>
      <c r="R186" s="186">
        <f t="shared" si="254"/>
        <v>23.903621816773025</v>
      </c>
      <c r="S186" s="186">
        <f t="shared" si="254"/>
        <v>23.010393182336216</v>
      </c>
      <c r="T186" s="186">
        <f t="shared" si="254"/>
        <v>23.501005394585647</v>
      </c>
      <c r="U186" s="186">
        <f t="shared" si="254"/>
        <v>23.950051703636674</v>
      </c>
      <c r="V186" s="186">
        <f t="shared" si="254"/>
        <v>24.399098012687702</v>
      </c>
      <c r="W186" s="186">
        <f t="shared" si="254"/>
        <v>24.848144321738729</v>
      </c>
      <c r="X186" s="186">
        <f t="shared" si="254"/>
        <v>25.297190630789757</v>
      </c>
      <c r="Y186" s="186">
        <f t="shared" si="254"/>
        <v>25.746236939840784</v>
      </c>
      <c r="Z186" s="186">
        <f t="shared" si="254"/>
        <v>26.195283248891812</v>
      </c>
      <c r="AA186" s="186">
        <f t="shared" si="254"/>
        <v>26.644329557942839</v>
      </c>
      <c r="AB186" s="186">
        <f t="shared" si="254"/>
        <v>27.093375866993867</v>
      </c>
      <c r="AC186" s="186">
        <f t="shared" si="254"/>
        <v>27.542422176044891</v>
      </c>
      <c r="AD186" s="186">
        <f t="shared" si="254"/>
        <v>28.334771677206003</v>
      </c>
      <c r="AE186" s="186">
        <f t="shared" si="254"/>
        <v>29.127121178367116</v>
      </c>
      <c r="AF186" s="186">
        <f t="shared" si="254"/>
        <v>29.919470679528228</v>
      </c>
      <c r="AG186" s="186">
        <f t="shared" si="254"/>
        <v>30.71182018068934</v>
      </c>
      <c r="AH186" s="186">
        <f t="shared" si="254"/>
        <v>31.504169681850453</v>
      </c>
      <c r="AI186" s="186">
        <f t="shared" si="254"/>
        <v>32.296519183011569</v>
      </c>
      <c r="AJ186" s="186">
        <f t="shared" si="254"/>
        <v>33.088868684172681</v>
      </c>
      <c r="AK186" s="186">
        <f t="shared" si="254"/>
        <v>33.881218185333793</v>
      </c>
      <c r="AL186" s="186">
        <f t="shared" si="254"/>
        <v>34.673567686494906</v>
      </c>
      <c r="AM186" s="186">
        <f t="shared" si="254"/>
        <v>35.465917187656025</v>
      </c>
      <c r="AN186" s="186">
        <f t="shared" si="254"/>
        <v>38.422601777659523</v>
      </c>
      <c r="AO186" s="186">
        <f t="shared" si="254"/>
        <v>41.37928636766302</v>
      </c>
      <c r="AP186" s="186">
        <f t="shared" si="254"/>
        <v>41.37928636766302</v>
      </c>
      <c r="AQ186" s="186">
        <f t="shared" si="254"/>
        <v>41.37928636766302</v>
      </c>
      <c r="AZ186" s="186"/>
      <c r="BA186" s="186"/>
      <c r="BB186" s="186"/>
      <c r="BC186" s="186"/>
      <c r="BD186" s="186"/>
      <c r="BE186" s="186"/>
    </row>
    <row r="187" spans="1:57">
      <c r="A187" s="185" t="s">
        <v>16</v>
      </c>
      <c r="B187" s="22"/>
      <c r="C187" s="23"/>
      <c r="D187" s="57"/>
      <c r="E187" s="23"/>
      <c r="F187" s="23"/>
      <c r="G187" s="23"/>
      <c r="H187" s="23"/>
      <c r="I187" s="23"/>
      <c r="J187" s="133" t="str">
        <f t="shared" si="252"/>
        <v>TFROT</v>
      </c>
      <c r="K187" s="186">
        <f t="shared" ref="K187:AQ187" si="255">J148</f>
        <v>25.1</v>
      </c>
      <c r="L187" s="186">
        <f t="shared" si="255"/>
        <v>25.550055726606203</v>
      </c>
      <c r="M187" s="186">
        <f t="shared" si="255"/>
        <v>26.000111453212405</v>
      </c>
      <c r="N187" s="186">
        <f t="shared" si="255"/>
        <v>26.450167179818607</v>
      </c>
      <c r="O187" s="186">
        <f t="shared" si="255"/>
        <v>26.693366529665273</v>
      </c>
      <c r="P187" s="186">
        <f t="shared" si="255"/>
        <v>26.936565879511939</v>
      </c>
      <c r="Q187" s="186">
        <f t="shared" si="255"/>
        <v>27.104212657960581</v>
      </c>
      <c r="R187" s="186">
        <f t="shared" si="255"/>
        <v>27.271859436409219</v>
      </c>
      <c r="S187" s="186">
        <f t="shared" si="255"/>
        <v>26.252766767119954</v>
      </c>
      <c r="T187" s="186">
        <f t="shared" si="255"/>
        <v>26.812510700186348</v>
      </c>
      <c r="U187" s="186">
        <f t="shared" si="255"/>
        <v>27.324831716421837</v>
      </c>
      <c r="V187" s="186">
        <f t="shared" si="255"/>
        <v>27.837152732657326</v>
      </c>
      <c r="W187" s="186">
        <f t="shared" si="255"/>
        <v>28.349473748892816</v>
      </c>
      <c r="X187" s="186">
        <f t="shared" si="255"/>
        <v>28.861794765128305</v>
      </c>
      <c r="Y187" s="186">
        <f t="shared" si="255"/>
        <v>29.374115781363795</v>
      </c>
      <c r="Z187" s="186">
        <f t="shared" si="255"/>
        <v>29.886436797599284</v>
      </c>
      <c r="AA187" s="186">
        <f t="shared" si="255"/>
        <v>30.398757813834774</v>
      </c>
      <c r="AB187" s="186">
        <f t="shared" si="255"/>
        <v>30.911078830070263</v>
      </c>
      <c r="AC187" s="186">
        <f t="shared" si="255"/>
        <v>31.42339984630576</v>
      </c>
      <c r="AD187" s="186">
        <f t="shared" si="255"/>
        <v>32.327398595357757</v>
      </c>
      <c r="AE187" s="186">
        <f t="shared" si="255"/>
        <v>33.231397344409757</v>
      </c>
      <c r="AF187" s="186">
        <f t="shared" si="255"/>
        <v>34.135396093461758</v>
      </c>
      <c r="AG187" s="186">
        <f t="shared" si="255"/>
        <v>35.039394842513758</v>
      </c>
      <c r="AH187" s="186">
        <f t="shared" si="255"/>
        <v>35.943393591565759</v>
      </c>
      <c r="AI187" s="186">
        <f t="shared" si="255"/>
        <v>36.847392340617759</v>
      </c>
      <c r="AJ187" s="186">
        <f t="shared" si="255"/>
        <v>37.75139108966976</v>
      </c>
      <c r="AK187" s="186">
        <f t="shared" si="255"/>
        <v>38.65538983872176</v>
      </c>
      <c r="AL187" s="186">
        <f t="shared" si="255"/>
        <v>39.559388587773761</v>
      </c>
      <c r="AM187" s="186">
        <f t="shared" si="255"/>
        <v>40.463387336825733</v>
      </c>
      <c r="AN187" s="186">
        <f t="shared" si="255"/>
        <v>43.836695664511524</v>
      </c>
      <c r="AO187" s="186">
        <f t="shared" si="255"/>
        <v>47.210003992197343</v>
      </c>
      <c r="AP187" s="186">
        <f t="shared" si="255"/>
        <v>47.210003992197343</v>
      </c>
      <c r="AQ187" s="186">
        <f t="shared" si="255"/>
        <v>47.210003992197343</v>
      </c>
      <c r="AZ187" s="186"/>
      <c r="BA187" s="186"/>
      <c r="BB187" s="186"/>
      <c r="BC187" s="186"/>
      <c r="BD187" s="186"/>
      <c r="BE187" s="186"/>
    </row>
    <row r="188" spans="1:57">
      <c r="A188" s="185" t="s">
        <v>16</v>
      </c>
      <c r="J188" s="133" t="str">
        <f t="shared" si="252"/>
        <v>TFREX</v>
      </c>
      <c r="K188" s="186">
        <f t="shared" ref="K188:AQ188" si="256">J149</f>
        <v>82</v>
      </c>
      <c r="L188" s="186">
        <f t="shared" si="256"/>
        <v>82</v>
      </c>
      <c r="M188" s="186">
        <f t="shared" si="256"/>
        <v>82</v>
      </c>
      <c r="N188" s="186">
        <f t="shared" si="256"/>
        <v>82</v>
      </c>
      <c r="O188" s="186">
        <f t="shared" si="256"/>
        <v>82</v>
      </c>
      <c r="P188" s="186">
        <f t="shared" si="256"/>
        <v>82</v>
      </c>
      <c r="Q188" s="186">
        <f t="shared" si="256"/>
        <v>84.018400836522261</v>
      </c>
      <c r="R188" s="186">
        <f t="shared" si="256"/>
        <v>86.036801673044508</v>
      </c>
      <c r="S188" s="186">
        <f t="shared" si="256"/>
        <v>79.266714881385326</v>
      </c>
      <c r="T188" s="186">
        <f t="shared" si="256"/>
        <v>84.762847233441306</v>
      </c>
      <c r="U188" s="186">
        <f t="shared" si="256"/>
        <v>85.443682377273248</v>
      </c>
      <c r="V188" s="186">
        <f t="shared" si="256"/>
        <v>86.12451752110519</v>
      </c>
      <c r="W188" s="186">
        <f t="shared" si="256"/>
        <v>86.805352664937132</v>
      </c>
      <c r="X188" s="186">
        <f t="shared" si="256"/>
        <v>87.486187808769074</v>
      </c>
      <c r="Y188" s="186">
        <f t="shared" si="256"/>
        <v>88.167022952601016</v>
      </c>
      <c r="Z188" s="186">
        <f t="shared" si="256"/>
        <v>88.847858096432958</v>
      </c>
      <c r="AA188" s="186">
        <f t="shared" si="256"/>
        <v>89.5286932402649</v>
      </c>
      <c r="AB188" s="186">
        <f t="shared" si="256"/>
        <v>90.209528384096842</v>
      </c>
      <c r="AC188" s="186">
        <f t="shared" si="256"/>
        <v>90.89036352792877</v>
      </c>
      <c r="AD188" s="186">
        <f t="shared" si="256"/>
        <v>92.036206790918683</v>
      </c>
      <c r="AE188" s="186">
        <f t="shared" si="256"/>
        <v>93.182050053908597</v>
      </c>
      <c r="AF188" s="186">
        <f t="shared" si="256"/>
        <v>94.327893316898511</v>
      </c>
      <c r="AG188" s="186">
        <f t="shared" si="256"/>
        <v>95.473736579888424</v>
      </c>
      <c r="AH188" s="186">
        <f t="shared" si="256"/>
        <v>96.619579842878338</v>
      </c>
      <c r="AI188" s="186">
        <f t="shared" si="256"/>
        <v>97.765423105868251</v>
      </c>
      <c r="AJ188" s="186">
        <f t="shared" si="256"/>
        <v>98.911266368858165</v>
      </c>
      <c r="AK188" s="186">
        <f t="shared" si="256"/>
        <v>100.05710963184808</v>
      </c>
      <c r="AL188" s="186">
        <f t="shared" si="256"/>
        <v>101.20295289483799</v>
      </c>
      <c r="AM188" s="186">
        <f t="shared" si="256"/>
        <v>102.34879615782788</v>
      </c>
      <c r="AN188" s="186">
        <f t="shared" si="256"/>
        <v>102.06508558282565</v>
      </c>
      <c r="AO188" s="186">
        <f t="shared" si="256"/>
        <v>101.78137500782347</v>
      </c>
      <c r="AP188" s="186">
        <f t="shared" si="256"/>
        <v>101.78137500782347</v>
      </c>
      <c r="AQ188" s="186">
        <f t="shared" si="256"/>
        <v>101.78137500782347</v>
      </c>
      <c r="AZ188" s="186"/>
      <c r="BA188" s="186"/>
      <c r="BB188" s="186"/>
      <c r="BC188" s="186"/>
      <c r="BD188" s="186"/>
      <c r="BE188" s="186"/>
    </row>
    <row r="189" spans="1:57">
      <c r="A189" s="185" t="s">
        <v>16</v>
      </c>
    </row>
    <row r="221" spans="1:37">
      <c r="A221" s="185" t="s">
        <v>16</v>
      </c>
      <c r="J221" s="185" t="s">
        <v>688</v>
      </c>
    </row>
    <row r="222" spans="1:37">
      <c r="A222" s="347" t="s">
        <v>16</v>
      </c>
      <c r="J222" s="75" t="s">
        <v>662</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7" t="s">
        <v>16</v>
      </c>
      <c r="J223" s="75" t="s">
        <v>663</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7" t="s">
        <v>16</v>
      </c>
      <c r="J224" s="75" t="s">
        <v>664</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7" t="s">
        <v>16</v>
      </c>
      <c r="J225" s="75" t="s">
        <v>665</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7" t="s">
        <v>16</v>
      </c>
      <c r="J226" s="75" t="s">
        <v>666</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7" t="s">
        <v>16</v>
      </c>
      <c r="J227" s="75" t="s">
        <v>667</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7" t="s">
        <v>16</v>
      </c>
      <c r="J228" s="75" t="s">
        <v>668</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7" t="s">
        <v>16</v>
      </c>
      <c r="I229" s="186" t="s">
        <v>412</v>
      </c>
      <c r="J229" s="75" t="s">
        <v>669</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7" t="s">
        <v>16</v>
      </c>
      <c r="I230" s="186" t="s">
        <v>412</v>
      </c>
      <c r="J230" s="75" t="s">
        <v>670</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7" t="s">
        <v>16</v>
      </c>
      <c r="I231" s="186" t="s">
        <v>413</v>
      </c>
      <c r="J231" s="75" t="s">
        <v>671</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7" t="s">
        <v>16</v>
      </c>
      <c r="I232" s="186" t="s">
        <v>414</v>
      </c>
      <c r="J232" s="75" t="s">
        <v>672</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7" t="s">
        <v>16</v>
      </c>
      <c r="I233" s="186" t="s">
        <v>415</v>
      </c>
      <c r="J233" s="75" t="s">
        <v>673</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7" t="s">
        <v>16</v>
      </c>
      <c r="I234" s="186" t="s">
        <v>416</v>
      </c>
      <c r="J234" s="75" t="s">
        <v>674</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7" t="s">
        <v>16</v>
      </c>
      <c r="I235" s="186" t="s">
        <v>417</v>
      </c>
      <c r="J235" s="75" t="s">
        <v>675</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7" t="s">
        <v>16</v>
      </c>
      <c r="I236" s="186" t="s">
        <v>418</v>
      </c>
      <c r="J236" s="75" t="s">
        <v>676</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7" t="s">
        <v>16</v>
      </c>
      <c r="I237" s="186" t="s">
        <v>419</v>
      </c>
      <c r="J237" s="75" t="s">
        <v>677</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7" t="s">
        <v>16</v>
      </c>
      <c r="I238" s="186" t="s">
        <v>420</v>
      </c>
      <c r="J238" s="75" t="s">
        <v>678</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7" t="s">
        <v>16</v>
      </c>
      <c r="I239" s="186" t="s">
        <v>151</v>
      </c>
      <c r="J239" s="75" t="s">
        <v>679</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7" t="s">
        <v>16</v>
      </c>
      <c r="I240" s="186" t="s">
        <v>151</v>
      </c>
      <c r="J240" s="75" t="s">
        <v>680</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7" t="s">
        <v>16</v>
      </c>
      <c r="J241" s="75" t="s">
        <v>681</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7" t="s">
        <v>16</v>
      </c>
      <c r="J242" s="75" t="s">
        <v>682</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7" t="s">
        <v>16</v>
      </c>
      <c r="J243" s="75" t="s">
        <v>683</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7" t="s">
        <v>16</v>
      </c>
      <c r="J244" s="75" t="s">
        <v>684</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7" t="s">
        <v>16</v>
      </c>
      <c r="J245" s="75" t="s">
        <v>685</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7" t="s">
        <v>16</v>
      </c>
      <c r="J246" s="75" t="s">
        <v>686</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7" t="s">
        <v>16</v>
      </c>
      <c r="J247" s="75" t="s">
        <v>687</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1" zoomScale="90" zoomScaleNormal="90" workbookViewId="0">
      <selection activeCell="F59" sqref="F59"/>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5" t="s">
        <v>618</v>
      </c>
      <c r="BJ1" s="285"/>
      <c r="BK1" s="285"/>
      <c r="BL1" s="192"/>
    </row>
    <row r="2" spans="1:64" ht="15.75" thickBot="1">
      <c r="A2" s="185" t="s">
        <v>16</v>
      </c>
      <c r="B2" s="372" t="s">
        <v>296</v>
      </c>
      <c r="C2" s="372"/>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615</v>
      </c>
      <c r="BJ2" s="192" t="s">
        <v>616</v>
      </c>
      <c r="BK2" s="192" t="s">
        <v>617</v>
      </c>
      <c r="BL2" s="192"/>
    </row>
    <row r="3" spans="1:64">
      <c r="A3" s="185" t="s">
        <v>16</v>
      </c>
      <c r="B3" s="227"/>
      <c r="C3" s="192" t="str">
        <f>INDEX($BC$4:$BC$7,MATCH($D$3,$BB$4:$BB$7,0))</f>
        <v>NDC-PAMS-reference</v>
      </c>
      <c r="D3" s="196">
        <f>DriversGams!C164</f>
        <v>-1</v>
      </c>
      <c r="L3" s="185"/>
      <c r="N3" s="39"/>
      <c r="BB3" s="192"/>
      <c r="BC3" s="192"/>
      <c r="BD3" s="192"/>
      <c r="BE3" s="192" t="s">
        <v>541</v>
      </c>
      <c r="BF3" s="192" t="s">
        <v>542</v>
      </c>
      <c r="BG3" s="192" t="s">
        <v>644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6"/>
      <c r="W4" s="236"/>
      <c r="X4" s="236"/>
      <c r="AA4" s="236"/>
      <c r="AC4" s="236"/>
      <c r="AD4" s="236"/>
      <c r="AE4" s="236"/>
      <c r="AF4" s="236"/>
      <c r="AG4" s="236"/>
      <c r="AH4" s="236"/>
      <c r="AI4" s="236"/>
      <c r="AJ4" s="236"/>
      <c r="AK4" s="236"/>
      <c r="AL4" s="236"/>
      <c r="AM4" s="236"/>
      <c r="AN4" s="236"/>
      <c r="AO4" s="236"/>
      <c r="AP4" s="236"/>
      <c r="AQ4" s="236"/>
      <c r="AR4" s="236"/>
      <c r="AS4" s="236"/>
      <c r="BB4" s="192">
        <v>-1</v>
      </c>
      <c r="BC4" s="192" t="s">
        <v>621</v>
      </c>
      <c r="BD4" s="192">
        <v>0</v>
      </c>
      <c r="BE4" s="183">
        <v>0.97499999999999998</v>
      </c>
      <c r="BF4" s="184">
        <v>0.95</v>
      </c>
      <c r="BG4" s="184">
        <v>0.95</v>
      </c>
      <c r="BH4" s="200">
        <v>1</v>
      </c>
      <c r="BI4" s="184">
        <v>0</v>
      </c>
      <c r="BJ4" s="181">
        <v>0</v>
      </c>
      <c r="BK4" s="184">
        <v>0</v>
      </c>
      <c r="BL4" s="192"/>
    </row>
    <row r="5" spans="1:64" ht="15.75" thickBot="1">
      <c r="A5" s="185" t="s">
        <v>16</v>
      </c>
      <c r="B5" s="226"/>
      <c r="C5" s="226"/>
      <c r="L5" s="185"/>
      <c r="M5" s="121"/>
      <c r="BB5" s="192">
        <v>1</v>
      </c>
      <c r="BC5" s="192" t="s">
        <v>622</v>
      </c>
      <c r="BD5" s="192">
        <v>1</v>
      </c>
      <c r="BE5" s="183">
        <v>0.97499999999999998</v>
      </c>
      <c r="BF5" s="184">
        <v>0.95</v>
      </c>
      <c r="BG5" s="184">
        <v>0.95</v>
      </c>
      <c r="BH5" s="200">
        <v>1</v>
      </c>
      <c r="BI5" s="184">
        <v>0</v>
      </c>
      <c r="BJ5" s="181">
        <v>0</v>
      </c>
      <c r="BK5" s="184">
        <v>0</v>
      </c>
      <c r="BL5" s="192"/>
    </row>
    <row r="6" spans="1:64">
      <c r="A6" s="185" t="s">
        <v>16</v>
      </c>
      <c r="E6" s="186"/>
      <c r="F6" s="186"/>
      <c r="G6" s="186"/>
      <c r="I6" s="186"/>
      <c r="K6" s="186"/>
      <c r="L6" s="186"/>
      <c r="M6" s="146"/>
      <c r="N6" s="237"/>
      <c r="R6" s="237"/>
      <c r="T6" s="237"/>
      <c r="U6" s="237"/>
      <c r="V6" s="237"/>
      <c r="W6" s="237"/>
      <c r="X6" s="237"/>
      <c r="AA6" s="237"/>
      <c r="AC6" s="237"/>
      <c r="AD6" s="237"/>
      <c r="AE6" s="237"/>
      <c r="AF6" s="237"/>
      <c r="AG6" s="237"/>
      <c r="AH6" s="237"/>
      <c r="AI6" s="237"/>
      <c r="AJ6" s="237"/>
      <c r="AK6" s="237"/>
      <c r="AL6" s="237"/>
      <c r="AM6" s="237"/>
      <c r="AN6" s="237"/>
      <c r="AO6" s="237"/>
      <c r="AP6" s="237"/>
      <c r="AQ6" s="237"/>
      <c r="AR6" s="237"/>
      <c r="AS6" s="237"/>
      <c r="AT6" s="237"/>
      <c r="AU6" s="237"/>
      <c r="BB6" s="192">
        <v>2</v>
      </c>
      <c r="BC6" s="192" t="s">
        <v>613</v>
      </c>
      <c r="BD6" s="192">
        <v>1</v>
      </c>
      <c r="BE6" s="183">
        <v>0.97499999999999998</v>
      </c>
      <c r="BF6" s="184">
        <v>0.95</v>
      </c>
      <c r="BG6" s="184">
        <v>0.95</v>
      </c>
      <c r="BH6" s="201">
        <v>1</v>
      </c>
      <c r="BI6" s="184">
        <v>0</v>
      </c>
      <c r="BJ6" s="251">
        <v>0</v>
      </c>
      <c r="BK6" s="184">
        <v>0</v>
      </c>
      <c r="BL6" s="192"/>
    </row>
    <row r="7" spans="1:64">
      <c r="A7" s="185" t="s">
        <v>16</v>
      </c>
      <c r="L7" s="185"/>
      <c r="N7" s="40"/>
      <c r="BB7" s="192">
        <v>3</v>
      </c>
      <c r="BC7" s="192" t="s">
        <v>623</v>
      </c>
      <c r="BD7" s="192">
        <v>1</v>
      </c>
      <c r="BE7" s="183">
        <v>0.97499999999999998</v>
      </c>
      <c r="BF7" s="184">
        <v>0.95</v>
      </c>
      <c r="BG7" s="184">
        <v>0.95</v>
      </c>
      <c r="BH7" s="201">
        <v>1</v>
      </c>
      <c r="BI7" s="183">
        <v>0.05</v>
      </c>
      <c r="BJ7" s="183">
        <v>2.5000000000000001E-2</v>
      </c>
      <c r="BK7" s="183">
        <v>0.2</v>
      </c>
      <c r="BL7" s="192"/>
    </row>
    <row r="8" spans="1:64">
      <c r="A8" s="185" t="s">
        <v>16</v>
      </c>
      <c r="L8" s="185"/>
      <c r="N8" s="40"/>
    </row>
    <row r="9" spans="1:64">
      <c r="A9" s="185" t="s">
        <v>16</v>
      </c>
      <c r="L9" s="185"/>
      <c r="N9" s="40"/>
    </row>
    <row r="10" spans="1:64">
      <c r="A10" s="185" t="s">
        <v>16</v>
      </c>
      <c r="B10" s="227"/>
      <c r="C10" s="227"/>
      <c r="L10" s="185"/>
      <c r="N10" s="40"/>
      <c r="O10" s="237"/>
    </row>
    <row r="11" spans="1:64" ht="15.75" thickBot="1">
      <c r="A11" s="185" t="s">
        <v>16</v>
      </c>
      <c r="B11" s="226" t="s">
        <v>56</v>
      </c>
      <c r="E11" s="185">
        <f>MATCH(E12,Drivers!$C$5:$AG$5,0)</f>
        <v>1</v>
      </c>
      <c r="F11" s="185">
        <f>MATCH(F12,Drivers!$C$5:$AG$5,0)</f>
        <v>4</v>
      </c>
      <c r="G11" s="185">
        <f>MATCH(G12,Drivers!$C$5:$AG$5,0)</f>
        <v>6</v>
      </c>
      <c r="H11" s="280">
        <f>MATCH(H12,Drivers!$C$5:$AG$5,0)</f>
        <v>8</v>
      </c>
      <c r="I11" s="280">
        <f>MATCH(I12,Drivers!$C$5:$AG$5,0)</f>
        <v>9</v>
      </c>
      <c r="J11" s="280">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6"/>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31.307607825442144</v>
      </c>
      <c r="K13" s="186" cm="1">
        <f t="array" ref="K13">INDEX(Drivers!$C$34:$AG$36,1,K$11)</f>
        <v>30.051071446100934</v>
      </c>
      <c r="L13" s="186" cm="1">
        <f t="array" ref="L13">INDEX(Drivers!$C$34:$AG$36,1,L$11)</f>
        <v>26.029101427480327</v>
      </c>
      <c r="M13" s="186" cm="1">
        <f t="array" ref="M13">INDEX(Drivers!$C$34:$AG$36,1,M$11)</f>
        <v>22.782789671945572</v>
      </c>
      <c r="N13" s="40"/>
      <c r="O13" s="186">
        <f>F13</f>
        <v>25.676476665132281</v>
      </c>
      <c r="P13" s="186">
        <f t="shared" si="1"/>
        <v>25.755361891142741</v>
      </c>
      <c r="Q13" s="186">
        <f t="shared" si="1"/>
        <v>25.946710085536886</v>
      </c>
      <c r="R13" s="186">
        <f t="shared" si="1"/>
        <v>26.998265626975765</v>
      </c>
      <c r="S13" s="186">
        <f t="shared" si="1"/>
        <v>31.307607825442144</v>
      </c>
      <c r="T13" s="186">
        <f t="shared" ref="T13:V15" si="3">K13</f>
        <v>30.051071446100934</v>
      </c>
      <c r="U13" s="186">
        <f t="shared" si="3"/>
        <v>26.029101427480327</v>
      </c>
      <c r="V13" s="186">
        <f t="shared" si="3"/>
        <v>22.782789671945572</v>
      </c>
      <c r="X13" s="186">
        <f>F13</f>
        <v>25.676476665132281</v>
      </c>
      <c r="Y13" s="186">
        <f t="shared" ref="Y13:AE15" si="4">G13</f>
        <v>25.755361891142741</v>
      </c>
      <c r="Z13" s="186">
        <f t="shared" si="4"/>
        <v>25.946710085536886</v>
      </c>
      <c r="AA13" s="186">
        <f t="shared" si="4"/>
        <v>26.998265626975765</v>
      </c>
      <c r="AB13" s="186">
        <f t="shared" si="4"/>
        <v>31.307607825442144</v>
      </c>
      <c r="AC13" s="7">
        <f>T13</f>
        <v>30.051071446100934</v>
      </c>
      <c r="AD13" s="186">
        <f t="shared" si="4"/>
        <v>26.029101427480327</v>
      </c>
      <c r="AE13" s="186">
        <f t="shared" si="4"/>
        <v>22.782789671945572</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16.685656533921268</v>
      </c>
      <c r="K14" s="186" cm="1">
        <f t="array" ref="K14">INDEX(Drivers!$C$34:$AG$36,2,K$11)</f>
        <v>20.774557769326773</v>
      </c>
      <c r="L14" s="186" cm="1">
        <f t="array" ref="L14">INDEX(Drivers!$C$34:$AG$36,2,L$11)</f>
        <v>24.195443189995817</v>
      </c>
      <c r="M14" s="186" cm="1">
        <f t="array" ref="M14">INDEX(Drivers!$C$34:$AG$36,2,M$11)</f>
        <v>26.925737718011948</v>
      </c>
      <c r="N14" s="40"/>
      <c r="O14" s="186">
        <f t="shared" ref="O14:O15" si="5">F14</f>
        <v>16.65350655721161</v>
      </c>
      <c r="P14" s="186">
        <f t="shared" si="1"/>
        <v>17.422744808714206</v>
      </c>
      <c r="Q14" s="186">
        <f t="shared" si="1"/>
        <v>18.376375848815535</v>
      </c>
      <c r="R14" s="186">
        <f t="shared" si="1"/>
        <v>19.311259441517389</v>
      </c>
      <c r="S14" s="186">
        <f t="shared" si="1"/>
        <v>16.685656533921268</v>
      </c>
      <c r="T14" s="186">
        <f t="shared" si="3"/>
        <v>20.774557769326773</v>
      </c>
      <c r="U14" s="186">
        <f t="shared" si="3"/>
        <v>24.195443189995817</v>
      </c>
      <c r="V14" s="186">
        <f t="shared" si="3"/>
        <v>26.925737718011948</v>
      </c>
      <c r="X14" s="186">
        <f t="shared" ref="X14:X15" si="6">F14</f>
        <v>16.65350655721161</v>
      </c>
      <c r="Y14" s="186">
        <f t="shared" si="4"/>
        <v>17.422744808714206</v>
      </c>
      <c r="Z14" s="186">
        <f t="shared" si="4"/>
        <v>18.376375848815535</v>
      </c>
      <c r="AA14" s="186">
        <f t="shared" si="4"/>
        <v>19.311259441517389</v>
      </c>
      <c r="AB14" s="186">
        <f t="shared" si="4"/>
        <v>16.685656533921268</v>
      </c>
      <c r="AC14" s="7">
        <f>T14</f>
        <v>20.774557769326773</v>
      </c>
      <c r="AD14" s="186">
        <f t="shared" si="4"/>
        <v>24.195443189995817</v>
      </c>
      <c r="AE14" s="186">
        <f t="shared" si="4"/>
        <v>26.925737718011948</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11.858701524628284</v>
      </c>
      <c r="J15" s="186" cm="1">
        <f t="array" ref="J15">INDEX(Drivers!$C$34:$AG$36,3,J$11)</f>
        <v>11.998316089840852</v>
      </c>
      <c r="K15" s="186" cm="1">
        <f t="array" ref="K15">INDEX(Drivers!$C$34:$AG$36,3,K$11)</f>
        <v>15.130460784572298</v>
      </c>
      <c r="L15" s="186" cm="1">
        <f t="array" ref="L15">INDEX(Drivers!$C$34:$AG$36,3,L$11)</f>
        <v>21.150761382523854</v>
      </c>
      <c r="M15" s="186" cm="1">
        <f t="array" ref="M15">INDEX(Drivers!$C$34:$AG$36,3,M$11)</f>
        <v>25.809381610042475</v>
      </c>
      <c r="N15" s="40"/>
      <c r="O15" s="186">
        <f t="shared" si="5"/>
        <v>12.420508234977223</v>
      </c>
      <c r="P15" s="186">
        <f t="shared" si="1"/>
        <v>13.343841341791148</v>
      </c>
      <c r="Q15" s="186">
        <f t="shared" si="1"/>
        <v>14.041748987467024</v>
      </c>
      <c r="R15" s="186">
        <f t="shared" si="1"/>
        <v>11.858701524628284</v>
      </c>
      <c r="S15" s="186">
        <f t="shared" si="1"/>
        <v>11.998316089840852</v>
      </c>
      <c r="T15" s="186">
        <f t="shared" si="3"/>
        <v>15.130460784572298</v>
      </c>
      <c r="U15" s="186">
        <f t="shared" si="3"/>
        <v>21.150761382523854</v>
      </c>
      <c r="V15" s="186">
        <f t="shared" si="3"/>
        <v>25.809381610042475</v>
      </c>
      <c r="X15" s="186">
        <f t="shared" si="6"/>
        <v>12.420508234977223</v>
      </c>
      <c r="Y15" s="186">
        <f t="shared" si="4"/>
        <v>13.343841341791148</v>
      </c>
      <c r="Z15" s="186">
        <f t="shared" si="4"/>
        <v>14.041748987467024</v>
      </c>
      <c r="AA15" s="186">
        <f t="shared" si="4"/>
        <v>11.858701524628284</v>
      </c>
      <c r="AB15" s="186">
        <f t="shared" si="4"/>
        <v>11.998316089840852</v>
      </c>
      <c r="AC15" s="7">
        <f>T15</f>
        <v>15.130460784572298</v>
      </c>
      <c r="AD15" s="186">
        <f t="shared" si="4"/>
        <v>21.150761382523854</v>
      </c>
      <c r="AE15" s="186">
        <f t="shared" si="4"/>
        <v>25.809381610042475</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75.517909000000003</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75.517909000000003</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75.517909000000003</v>
      </c>
      <c r="BE16" s="30"/>
    </row>
    <row r="17" spans="1:57">
      <c r="A17" s="185" t="s">
        <v>16</v>
      </c>
      <c r="B17" s="227"/>
      <c r="L17" s="185"/>
      <c r="N17" s="40"/>
      <c r="BE17" s="30"/>
    </row>
    <row r="18" spans="1:57" ht="15.75" thickBot="1">
      <c r="A18" s="185" t="s">
        <v>16</v>
      </c>
      <c r="B18" s="28"/>
      <c r="C18" s="226" t="s">
        <v>58</v>
      </c>
      <c r="D18" s="226"/>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7"/>
      <c r="C19" s="185" t="s">
        <v>7</v>
      </c>
      <c r="D19" s="35" t="s">
        <v>512</v>
      </c>
      <c r="E19" s="10">
        <f>RES!E43</f>
        <v>1</v>
      </c>
      <c r="F19" s="10">
        <f>RES!E43</f>
        <v>1</v>
      </c>
      <c r="G19" s="203">
        <f>AVERAGE(F19,I19)</f>
        <v>1</v>
      </c>
      <c r="H19" s="203">
        <f>AVERAGE(F19,I19)</f>
        <v>1</v>
      </c>
      <c r="I19" s="10">
        <f>RES!F43</f>
        <v>1</v>
      </c>
      <c r="J19" s="203">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7"/>
      <c r="C20" s="227" t="s">
        <v>8</v>
      </c>
      <c r="D20" s="35" t="s">
        <v>512</v>
      </c>
      <c r="E20" s="10">
        <f>RES!E44</f>
        <v>1</v>
      </c>
      <c r="F20" s="10">
        <f>RES!E44</f>
        <v>1</v>
      </c>
      <c r="G20" s="203">
        <f>AVERAGE(F20,I20)</f>
        <v>1</v>
      </c>
      <c r="H20" s="203">
        <f t="shared" ref="H20:H21" si="13">AVERAGE(F20,I20)</f>
        <v>1</v>
      </c>
      <c r="I20" s="10">
        <f>RES!F44</f>
        <v>1</v>
      </c>
      <c r="J20" s="203">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7" t="s">
        <v>406</v>
      </c>
      <c r="D21" s="35" t="s">
        <v>512</v>
      </c>
      <c r="E21" s="186">
        <f>RES!E45</f>
        <v>1</v>
      </c>
      <c r="F21" s="186">
        <f>RES!E45</f>
        <v>1</v>
      </c>
      <c r="G21" s="203">
        <f>AVERAGE(F21,I21)</f>
        <v>0.99960548365786217</v>
      </c>
      <c r="H21" s="203">
        <f t="shared" si="13"/>
        <v>0.99960548365786217</v>
      </c>
      <c r="I21" s="186">
        <f>RES!F45</f>
        <v>0.99921096731572434</v>
      </c>
      <c r="J21" s="203">
        <f t="shared" si="14"/>
        <v>1.1653954483630737</v>
      </c>
      <c r="K21" s="10">
        <f>RES!G45</f>
        <v>1.3315799294104231</v>
      </c>
      <c r="L21" s="10">
        <f>RES!H45</f>
        <v>1.608074520524065</v>
      </c>
      <c r="M21" s="10">
        <f>RES!I45</f>
        <v>2.0499219357849254</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7"/>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7"/>
      <c r="C23" s="227"/>
      <c r="L23" s="185"/>
      <c r="N23" s="40"/>
      <c r="X23" s="185" t="s">
        <v>199</v>
      </c>
    </row>
    <row r="24" spans="1:57" ht="15.75" thickBot="1">
      <c r="A24" s="185" t="s">
        <v>16</v>
      </c>
      <c r="B24" s="226" t="s">
        <v>160</v>
      </c>
      <c r="D24" s="226"/>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1">
        <f>X$12</f>
        <v>2015</v>
      </c>
      <c r="Y24" s="301">
        <f t="shared" ref="Y24:AE24" si="17">Y$12</f>
        <v>2017</v>
      </c>
      <c r="Z24" s="301">
        <f t="shared" si="17"/>
        <v>2019</v>
      </c>
      <c r="AA24" s="301">
        <f t="shared" si="17"/>
        <v>2020</v>
      </c>
      <c r="AB24" s="301">
        <f t="shared" si="17"/>
        <v>2021</v>
      </c>
      <c r="AC24" s="301">
        <f t="shared" si="17"/>
        <v>2030</v>
      </c>
      <c r="AD24" s="301">
        <f t="shared" si="17"/>
        <v>2040</v>
      </c>
      <c r="AE24" s="301">
        <f t="shared" si="17"/>
        <v>2050</v>
      </c>
    </row>
    <row r="25" spans="1:57">
      <c r="A25" s="185" t="s">
        <v>16</v>
      </c>
      <c r="B25" s="193">
        <f>INDEX($BG$4:$BG$7,MATCH($D$3,$BB$4:$BB$7,0))</f>
        <v>0.95</v>
      </c>
      <c r="C25" s="227" t="str">
        <f>C19</f>
        <v>Low Income</v>
      </c>
      <c r="D25" s="185" t="s">
        <v>48</v>
      </c>
      <c r="E25" s="229">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8"/>
      <c r="O25" s="62">
        <f>E25</f>
        <v>0.02</v>
      </c>
      <c r="P25" s="62">
        <f>O25</f>
        <v>0.02</v>
      </c>
      <c r="Q25" s="62">
        <f>P25</f>
        <v>0.02</v>
      </c>
      <c r="R25" s="62">
        <f t="shared" ref="R25:V25" si="19">Q25</f>
        <v>0.02</v>
      </c>
      <c r="S25" s="62">
        <f t="shared" si="19"/>
        <v>0.02</v>
      </c>
      <c r="T25" s="34">
        <f t="shared" si="19"/>
        <v>0.02</v>
      </c>
      <c r="U25" s="34">
        <f t="shared" si="19"/>
        <v>0.02</v>
      </c>
      <c r="V25" s="34">
        <f t="shared" si="19"/>
        <v>0.02</v>
      </c>
      <c r="W25" s="239"/>
      <c r="X25" s="62">
        <f>O25</f>
        <v>0.02</v>
      </c>
      <c r="Y25" s="62">
        <f t="shared" ref="Y25:AB25" si="20">P25</f>
        <v>0.02</v>
      </c>
      <c r="Z25" s="62">
        <f t="shared" si="20"/>
        <v>0.02</v>
      </c>
      <c r="AA25" s="62">
        <f t="shared" si="20"/>
        <v>0.02</v>
      </c>
      <c r="AB25" s="62">
        <f t="shared" si="20"/>
        <v>0.02</v>
      </c>
      <c r="AC25" s="70">
        <v>0.05</v>
      </c>
      <c r="AD25" s="70">
        <v>0.04</v>
      </c>
      <c r="AE25" s="70">
        <v>0.04</v>
      </c>
      <c r="AF25" s="239"/>
      <c r="AG25" s="239"/>
      <c r="AH25" s="239"/>
      <c r="AI25" s="239"/>
      <c r="AJ25" s="239"/>
      <c r="AK25" s="239"/>
      <c r="AL25" s="239"/>
      <c r="AM25" s="239"/>
      <c r="AN25" s="239"/>
      <c r="AO25" s="239"/>
      <c r="AP25" s="239"/>
      <c r="AQ25" s="239"/>
      <c r="AR25" s="239"/>
      <c r="AS25" s="239"/>
      <c r="AT25" s="239"/>
      <c r="AU25" s="239"/>
    </row>
    <row r="26" spans="1:57">
      <c r="A26" s="185" t="s">
        <v>16</v>
      </c>
      <c r="B26" s="193">
        <f>INDEX($BF$4:$BF$7,MATCH($D$3,$BB$4:$BB$7,0))</f>
        <v>0.95</v>
      </c>
      <c r="C26" s="227" t="str">
        <f>C20</f>
        <v>Middle Income</v>
      </c>
      <c r="D26" s="185" t="s">
        <v>48</v>
      </c>
      <c r="E26" s="229">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8"/>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39"/>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39"/>
      <c r="AG26" s="239"/>
      <c r="AH26" s="239"/>
      <c r="AI26" s="239"/>
      <c r="AJ26" s="239"/>
      <c r="AK26" s="239"/>
      <c r="AL26" s="239"/>
      <c r="AM26" s="239"/>
      <c r="AN26" s="239"/>
      <c r="AO26" s="239"/>
      <c r="AP26" s="239"/>
      <c r="AQ26" s="239"/>
      <c r="AR26" s="239"/>
      <c r="AS26" s="239"/>
      <c r="AT26" s="239"/>
      <c r="AU26" s="239"/>
    </row>
    <row r="27" spans="1:57">
      <c r="A27" s="185" t="s">
        <v>16</v>
      </c>
      <c r="B27" s="193">
        <f>INDEX($BE$4:$BE$7,MATCH($D$3,$BB$4:$BB$7,0))</f>
        <v>0.97499999999999998</v>
      </c>
      <c r="C27" s="227" t="str">
        <f>C21</f>
        <v>High Income</v>
      </c>
      <c r="D27" s="185" t="s">
        <v>48</v>
      </c>
      <c r="E27" s="277">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8"/>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39"/>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39"/>
      <c r="AG27" s="239"/>
      <c r="AH27" s="239"/>
      <c r="AI27" s="239"/>
      <c r="AJ27" s="239"/>
      <c r="AK27" s="239"/>
      <c r="AL27" s="239"/>
      <c r="AM27" s="239"/>
      <c r="AN27" s="239"/>
      <c r="AO27" s="239"/>
      <c r="AP27" s="239"/>
      <c r="AQ27" s="239"/>
      <c r="AR27" s="239"/>
      <c r="AS27" s="239"/>
      <c r="AT27" s="239"/>
      <c r="AU27" s="239"/>
    </row>
    <row r="28" spans="1:57">
      <c r="A28" s="185" t="s">
        <v>16</v>
      </c>
      <c r="B28" s="227"/>
      <c r="C28" s="227"/>
      <c r="F28" s="190">
        <f>SUMPRODUCT(F25:F27,F$13:F$15)/F$16</f>
        <v>0.34484039482004897</v>
      </c>
      <c r="G28" s="190">
        <f t="shared" ref="G28" si="37">SUMPRODUCT(G25:G27,G13:G15)/G16</f>
        <v>0.35382139871830592</v>
      </c>
      <c r="H28" s="190">
        <f>SUMPRODUCT(H25:H27,H13:H15)/H16</f>
        <v>0.36055948207621846</v>
      </c>
      <c r="I28" s="190">
        <f t="shared" ref="I28:M28" si="38">SUMPRODUCT(I25:I27,I13:I15)/I16</f>
        <v>0.34183090621497481</v>
      </c>
      <c r="J28" s="190">
        <f t="shared" si="38"/>
        <v>0.31146960709860233</v>
      </c>
      <c r="K28" s="190">
        <f t="shared" si="38"/>
        <v>0.35225506325051947</v>
      </c>
      <c r="L28" s="190">
        <f t="shared" si="38"/>
        <v>0.41457248855540907</v>
      </c>
      <c r="M28" s="190">
        <f t="shared" si="38"/>
        <v>0.45751653510315232</v>
      </c>
      <c r="N28" s="40"/>
      <c r="X28" s="185" t="s">
        <v>200</v>
      </c>
      <c r="AA28" s="190"/>
      <c r="AC28" s="190"/>
      <c r="AD28" s="33"/>
    </row>
    <row r="29" spans="1:57" ht="15.75" thickBot="1">
      <c r="A29" s="185" t="s">
        <v>16</v>
      </c>
      <c r="B29" s="226" t="s">
        <v>188</v>
      </c>
      <c r="D29" s="226"/>
      <c r="E29" s="7">
        <v>2012</v>
      </c>
      <c r="F29" s="7">
        <f>F4</f>
        <v>2015</v>
      </c>
      <c r="G29" s="7">
        <f>G4</f>
        <v>2017</v>
      </c>
      <c r="H29" s="7">
        <f t="shared" ref="H29:J29" si="39">H4</f>
        <v>2019</v>
      </c>
      <c r="I29" s="7">
        <f t="shared" si="39"/>
        <v>2020</v>
      </c>
      <c r="J29" s="7">
        <f t="shared" si="39"/>
        <v>2021</v>
      </c>
      <c r="K29" s="7">
        <v>2030</v>
      </c>
      <c r="L29" s="7">
        <v>2040</v>
      </c>
      <c r="M29" s="7">
        <v>2050</v>
      </c>
      <c r="N29" s="40"/>
      <c r="O29" s="7">
        <f>O24</f>
        <v>2015</v>
      </c>
      <c r="P29" s="7">
        <f t="shared" ref="P29:V29" si="40">P24</f>
        <v>2017</v>
      </c>
      <c r="Q29" s="7">
        <f t="shared" si="40"/>
        <v>2019</v>
      </c>
      <c r="R29" s="7">
        <f t="shared" si="40"/>
        <v>2020</v>
      </c>
      <c r="S29" s="7">
        <f t="shared" si="40"/>
        <v>2021</v>
      </c>
      <c r="T29" s="7">
        <f t="shared" si="40"/>
        <v>2030</v>
      </c>
      <c r="U29" s="7">
        <f t="shared" si="40"/>
        <v>2040</v>
      </c>
      <c r="V29" s="7">
        <f t="shared" si="40"/>
        <v>2050</v>
      </c>
      <c r="X29" s="7">
        <f>F29</f>
        <v>2015</v>
      </c>
      <c r="Y29" s="7">
        <f t="shared" ref="Y29:Z29" si="41">G29</f>
        <v>2017</v>
      </c>
      <c r="Z29" s="7">
        <f t="shared" si="41"/>
        <v>2019</v>
      </c>
      <c r="AA29" s="7">
        <f>I29</f>
        <v>2020</v>
      </c>
      <c r="AB29" s="7">
        <f>J29</f>
        <v>2021</v>
      </c>
      <c r="AC29" s="7">
        <f>K29</f>
        <v>2030</v>
      </c>
      <c r="AD29" s="7">
        <f>L29</f>
        <v>2040</v>
      </c>
      <c r="AE29" s="7">
        <f>M29</f>
        <v>2050</v>
      </c>
    </row>
    <row r="30" spans="1:57">
      <c r="A30" s="185" t="s">
        <v>16</v>
      </c>
      <c r="C30" s="227" t="str">
        <f>C25</f>
        <v>Low Income</v>
      </c>
      <c r="D30" s="185" t="s">
        <v>48</v>
      </c>
      <c r="E30" s="49">
        <f>[2]Calib_1011!$H$93</f>
        <v>0.25</v>
      </c>
      <c r="F30" s="61">
        <f>IF($D$4,X30,O30)</f>
        <v>0.25</v>
      </c>
      <c r="G30" s="61">
        <f t="shared" ref="G30:M32" si="42">IF($D$4,Y30,P30)</f>
        <v>0.25</v>
      </c>
      <c r="H30" s="61">
        <f t="shared" si="42"/>
        <v>0.25</v>
      </c>
      <c r="I30" s="61">
        <f t="shared" si="42"/>
        <v>0.25</v>
      </c>
      <c r="J30" s="61">
        <f t="shared" si="42"/>
        <v>0.25</v>
      </c>
      <c r="K30" s="61">
        <f t="shared" si="42"/>
        <v>0.25</v>
      </c>
      <c r="L30" s="61">
        <f t="shared" si="42"/>
        <v>0.25</v>
      </c>
      <c r="M30" s="61">
        <f t="shared" si="42"/>
        <v>0.25</v>
      </c>
      <c r="N30" s="42"/>
      <c r="O30" s="61">
        <f>E30</f>
        <v>0.25</v>
      </c>
      <c r="P30" s="61">
        <f>O30</f>
        <v>0.25</v>
      </c>
      <c r="Q30" s="61">
        <f>P30</f>
        <v>0.25</v>
      </c>
      <c r="R30" s="61">
        <f>Q30</f>
        <v>0.25</v>
      </c>
      <c r="S30" s="61">
        <f>R30</f>
        <v>0.25</v>
      </c>
      <c r="T30" s="46">
        <f t="shared" ref="T30:V30" si="43">S30</f>
        <v>0.25</v>
      </c>
      <c r="U30" s="46">
        <f t="shared" si="43"/>
        <v>0.25</v>
      </c>
      <c r="V30" s="46">
        <f t="shared" si="43"/>
        <v>0.25</v>
      </c>
      <c r="W30" s="228"/>
      <c r="X30" s="62">
        <f>O30</f>
        <v>0.25</v>
      </c>
      <c r="Y30" s="62">
        <f t="shared" ref="Y30:AB30" si="44">P30</f>
        <v>0.25</v>
      </c>
      <c r="Z30" s="62">
        <f t="shared" si="44"/>
        <v>0.25</v>
      </c>
      <c r="AA30" s="62">
        <f t="shared" si="44"/>
        <v>0.25</v>
      </c>
      <c r="AB30" s="62">
        <f t="shared" si="44"/>
        <v>0.25</v>
      </c>
      <c r="AC30" s="71">
        <f>AA30*$B25</f>
        <v>0.23749999999999999</v>
      </c>
      <c r="AD30" s="71">
        <f>AC30*0.95</f>
        <v>0.22562499999999999</v>
      </c>
      <c r="AE30" s="71">
        <f>AD30*0.95</f>
        <v>0.21434374999999997</v>
      </c>
      <c r="AF30" s="228"/>
      <c r="AG30" s="228"/>
      <c r="AH30" s="228"/>
      <c r="AI30" s="228"/>
      <c r="AJ30" s="228"/>
      <c r="AK30" s="228"/>
      <c r="AL30" s="228"/>
      <c r="AM30" s="228"/>
      <c r="AN30" s="228"/>
      <c r="AO30" s="228"/>
      <c r="AP30" s="228"/>
      <c r="AQ30" s="228"/>
      <c r="AR30" s="228"/>
      <c r="AS30" s="228"/>
      <c r="AT30" s="228"/>
      <c r="AU30" s="228"/>
    </row>
    <row r="31" spans="1:57">
      <c r="A31" s="185" t="s">
        <v>16</v>
      </c>
      <c r="C31" s="227" t="str">
        <f>C26</f>
        <v>Middle Income</v>
      </c>
      <c r="D31" s="185" t="s">
        <v>48</v>
      </c>
      <c r="E31" s="49">
        <f>[2]Calib_1011!$I$93</f>
        <v>0.31311637080867849</v>
      </c>
      <c r="F31" s="61">
        <f t="shared" ref="F31:F32" si="45">IF($D$4,X31,O31)</f>
        <v>0.31311637080867849</v>
      </c>
      <c r="G31" s="61">
        <f t="shared" si="42"/>
        <v>0.31311637080867849</v>
      </c>
      <c r="H31" s="61">
        <f t="shared" si="42"/>
        <v>0.31311637080867849</v>
      </c>
      <c r="I31" s="61">
        <f t="shared" si="42"/>
        <v>0.31311637080867849</v>
      </c>
      <c r="J31" s="61">
        <f t="shared" si="42"/>
        <v>0.31311637080867849</v>
      </c>
      <c r="K31" s="61">
        <f t="shared" si="42"/>
        <v>0.31311637080867849</v>
      </c>
      <c r="L31" s="61">
        <f t="shared" si="42"/>
        <v>0.31311637080867849</v>
      </c>
      <c r="M31" s="61">
        <f t="shared" si="42"/>
        <v>0.31311637080867849</v>
      </c>
      <c r="N31" s="42"/>
      <c r="O31" s="61">
        <f t="shared" ref="O31:O32" si="46">E31</f>
        <v>0.31311637080867849</v>
      </c>
      <c r="P31" s="61">
        <f t="shared" ref="P31:Q32" si="47">O31</f>
        <v>0.31311637080867849</v>
      </c>
      <c r="Q31" s="61">
        <f t="shared" si="47"/>
        <v>0.31311637080867849</v>
      </c>
      <c r="R31" s="61">
        <f>Q31</f>
        <v>0.31311637080867849</v>
      </c>
      <c r="S31" s="61">
        <f>R31</f>
        <v>0.31311637080867849</v>
      </c>
      <c r="T31" s="46">
        <f t="shared" ref="T31:V31" si="48">S31</f>
        <v>0.31311637080867849</v>
      </c>
      <c r="U31" s="46">
        <f t="shared" si="48"/>
        <v>0.31311637080867849</v>
      </c>
      <c r="V31" s="46">
        <f t="shared" si="48"/>
        <v>0.31311637080867849</v>
      </c>
      <c r="W31" s="228"/>
      <c r="X31" s="62">
        <f t="shared" ref="X31:X32" si="49">O31</f>
        <v>0.31311637080867849</v>
      </c>
      <c r="Y31" s="62">
        <f t="shared" ref="Y31:Y32" si="50">P31</f>
        <v>0.31311637080867849</v>
      </c>
      <c r="Z31" s="62">
        <f t="shared" ref="Z31:Z32" si="51">Q31</f>
        <v>0.31311637080867849</v>
      </c>
      <c r="AA31" s="62">
        <f t="shared" ref="AA31:AA32" si="52">R31</f>
        <v>0.31311637080867849</v>
      </c>
      <c r="AB31" s="62">
        <f t="shared" ref="AB31:AB32" si="53">S31</f>
        <v>0.31311637080867849</v>
      </c>
      <c r="AC31" s="70">
        <f>IF(INDEX($BH$4:$BH$7,MATCH($D$3,$BB$4:$BB$7,0)),AA31*$B$26,AA31)</f>
        <v>0.29746055226824453</v>
      </c>
      <c r="AD31" s="70">
        <f t="shared" ref="AD31" si="54">IF(INDEX($BH$4:$BH$7,MATCH($D$3,$BB$4:$BB$7,0)),AB31*$B$26,AB31)</f>
        <v>0.29746055226824453</v>
      </c>
      <c r="AE31" s="70">
        <f>IF(INDEX($BH$4:$BH$7,MATCH($D$3,$BB$4:$BB$7,0)),AC31*$B$26,AC31)</f>
        <v>0.28258752465483228</v>
      </c>
      <c r="AF31" s="228"/>
      <c r="AG31" s="228"/>
      <c r="AH31" s="228"/>
      <c r="AI31" s="228"/>
      <c r="AJ31" s="228"/>
      <c r="AK31" s="228"/>
      <c r="AL31" s="228"/>
      <c r="AM31" s="228"/>
      <c r="AN31" s="228"/>
      <c r="AO31" s="228"/>
      <c r="AP31" s="228"/>
      <c r="AQ31" s="228"/>
      <c r="AR31" s="228"/>
      <c r="AS31" s="228"/>
      <c r="AT31" s="228"/>
      <c r="AU31" s="228"/>
    </row>
    <row r="32" spans="1:57">
      <c r="A32" s="185" t="s">
        <v>16</v>
      </c>
      <c r="C32" s="227" t="str">
        <f>C27</f>
        <v>High Income</v>
      </c>
      <c r="D32" s="185" t="s">
        <v>48</v>
      </c>
      <c r="E32" s="49">
        <f>[2]Calib_1011!$J$93</f>
        <v>0.41283463855351005</v>
      </c>
      <c r="F32" s="61">
        <f t="shared" si="45"/>
        <v>0.41283463855351005</v>
      </c>
      <c r="G32" s="61">
        <f t="shared" si="42"/>
        <v>0.41283463855351005</v>
      </c>
      <c r="H32" s="61">
        <f t="shared" si="42"/>
        <v>0.41283463855351005</v>
      </c>
      <c r="I32" s="61">
        <f t="shared" si="42"/>
        <v>0.41275320354775508</v>
      </c>
      <c r="J32" s="61">
        <f t="shared" si="42"/>
        <v>0.42986754019528367</v>
      </c>
      <c r="K32" s="61">
        <f t="shared" si="42"/>
        <v>0.44519223409785452</v>
      </c>
      <c r="L32" s="61">
        <f t="shared" si="42"/>
        <v>0.46830260885176739</v>
      </c>
      <c r="M32" s="61">
        <f t="shared" si="42"/>
        <v>0.50047125132451131</v>
      </c>
      <c r="N32" s="42"/>
      <c r="O32" s="61">
        <f t="shared" si="46"/>
        <v>0.41283463855351005</v>
      </c>
      <c r="P32" s="61">
        <f t="shared" si="47"/>
        <v>0.41283463855351005</v>
      </c>
      <c r="Q32" s="61">
        <f t="shared" si="47"/>
        <v>0.41283463855351005</v>
      </c>
      <c r="R32" s="61">
        <f>Q32*(1+R21*(I21/F21-1))</f>
        <v>0.41275320354775508</v>
      </c>
      <c r="S32" s="61">
        <f>R32*(1+S21*(J21/G21-1))</f>
        <v>0.42986754019528367</v>
      </c>
      <c r="T32" s="46">
        <f>S32*(1+T21*(K21/J21-1))</f>
        <v>0.44519223409785452</v>
      </c>
      <c r="U32" s="46">
        <f t="shared" ref="U32:V32" si="55">T32*(1+U21*(L21/K21-1))</f>
        <v>0.46830260885176739</v>
      </c>
      <c r="V32" s="46">
        <f t="shared" si="55"/>
        <v>0.50047125132451131</v>
      </c>
      <c r="W32" s="228"/>
      <c r="X32" s="62">
        <f t="shared" si="49"/>
        <v>0.41283463855351005</v>
      </c>
      <c r="Y32" s="62">
        <f t="shared" si="50"/>
        <v>0.41283463855351005</v>
      </c>
      <c r="Z32" s="62">
        <f t="shared" si="51"/>
        <v>0.41283463855351005</v>
      </c>
      <c r="AA32" s="62">
        <f t="shared" si="52"/>
        <v>0.41275320354775508</v>
      </c>
      <c r="AB32" s="62">
        <f t="shared" si="53"/>
        <v>0.42986754019528367</v>
      </c>
      <c r="AC32" s="70">
        <f>IF(INDEX($BH$4:$BH$7,MATCH($D$3,$BB$4:$BB$7,0)),AA32*$B$27,AA32)</f>
        <v>0.40243437345906119</v>
      </c>
      <c r="AD32" s="70">
        <f>IF(INDEX($BH$4:$BH$7,MATCH($D$3,$BB$4:$BB$7,0)),AC32*$B$27,AC32)</f>
        <v>0.39237351412258464</v>
      </c>
      <c r="AE32" s="70">
        <f>IF(INDEX($BH$4:$BH$7,MATCH($D$3,$BB$4:$BB$7,0)),AD32*$B$27,AD32)</f>
        <v>0.38256417626952</v>
      </c>
      <c r="AF32" s="228"/>
      <c r="AG32" s="228"/>
      <c r="AH32" s="228"/>
      <c r="AI32" s="228"/>
      <c r="AJ32" s="228"/>
      <c r="AK32" s="228"/>
      <c r="AL32" s="228"/>
      <c r="AM32" s="228"/>
      <c r="AN32" s="228"/>
      <c r="AO32" s="228"/>
      <c r="AP32" s="228"/>
      <c r="AQ32" s="228"/>
      <c r="AR32" s="228"/>
      <c r="AS32" s="228"/>
      <c r="AT32" s="228"/>
      <c r="AU32" s="228"/>
    </row>
    <row r="33" spans="1:47">
      <c r="A33" s="185" t="s">
        <v>16</v>
      </c>
      <c r="C33" s="227"/>
      <c r="F33" s="369">
        <f>SUMPRODUCT(F30:F32,F$13:F$15)/F$16</f>
        <v>0.3061382698567931</v>
      </c>
      <c r="G33" s="369">
        <f t="shared" ref="G33:M33" si="56">SUMPRODUCT(G30:G32,G$13:G$15)/G$16</f>
        <v>0.3078978629902564</v>
      </c>
      <c r="H33" s="369">
        <f t="shared" si="56"/>
        <v>0.30904811138150579</v>
      </c>
      <c r="I33" s="369">
        <f t="shared" si="56"/>
        <v>0.30413433517183536</v>
      </c>
      <c r="J33" s="369">
        <f t="shared" si="56"/>
        <v>0.30352827284264328</v>
      </c>
      <c r="K33" s="369">
        <f t="shared" si="56"/>
        <v>0.31465760985870728</v>
      </c>
      <c r="L33" s="369">
        <f t="shared" si="56"/>
        <v>0.33608572484811855</v>
      </c>
      <c r="M33" s="369">
        <f t="shared" si="56"/>
        <v>0.35810631626315864</v>
      </c>
      <c r="N33" s="42"/>
      <c r="O33" s="186"/>
      <c r="W33" s="228"/>
      <c r="X33" s="185" t="s">
        <v>201</v>
      </c>
      <c r="AF33" s="228"/>
      <c r="AG33" s="228"/>
      <c r="AH33" s="228"/>
      <c r="AI33" s="228"/>
      <c r="AJ33" s="228"/>
      <c r="AK33" s="228"/>
      <c r="AL33" s="228"/>
      <c r="AM33" s="228"/>
      <c r="AN33" s="228"/>
      <c r="AO33" s="228"/>
      <c r="AP33" s="228"/>
      <c r="AQ33" s="228"/>
      <c r="AR33" s="228"/>
      <c r="AS33" s="228"/>
      <c r="AT33" s="228"/>
      <c r="AU33" s="228"/>
    </row>
    <row r="34" spans="1:47" ht="15.75" thickBot="1">
      <c r="A34" s="185" t="s">
        <v>16</v>
      </c>
      <c r="B34" s="226" t="s">
        <v>189</v>
      </c>
      <c r="D34" s="252">
        <f>INDEX($BJ$4:$BJ$7,MATCH($D$3,$BB$4:$BB$7,0))</f>
        <v>0</v>
      </c>
      <c r="E34" s="7">
        <v>2012</v>
      </c>
      <c r="F34" s="7">
        <f>F4</f>
        <v>2015</v>
      </c>
      <c r="G34" s="7">
        <f>G4</f>
        <v>2017</v>
      </c>
      <c r="H34" s="7">
        <f t="shared" ref="H34:J34" si="57">H4</f>
        <v>2019</v>
      </c>
      <c r="I34" s="7">
        <f t="shared" si="57"/>
        <v>2020</v>
      </c>
      <c r="J34" s="7">
        <f t="shared" si="57"/>
        <v>2021</v>
      </c>
      <c r="K34" s="7">
        <v>2030</v>
      </c>
      <c r="L34" s="7">
        <v>2040</v>
      </c>
      <c r="M34" s="7">
        <v>2050</v>
      </c>
      <c r="N34" s="40"/>
      <c r="O34" s="7">
        <f>O29</f>
        <v>2015</v>
      </c>
      <c r="P34" s="7">
        <f t="shared" ref="P34:T34" si="58">P29</f>
        <v>2017</v>
      </c>
      <c r="Q34" s="7">
        <f t="shared" si="58"/>
        <v>2019</v>
      </c>
      <c r="R34" s="7">
        <f t="shared" si="58"/>
        <v>2020</v>
      </c>
      <c r="S34" s="7">
        <f t="shared" si="58"/>
        <v>2021</v>
      </c>
      <c r="T34" s="7">
        <f t="shared" si="58"/>
        <v>2030</v>
      </c>
      <c r="U34" s="7">
        <f>L34</f>
        <v>2040</v>
      </c>
      <c r="V34" s="7">
        <f>M34</f>
        <v>2050</v>
      </c>
      <c r="W34" s="228"/>
      <c r="X34" s="7">
        <f>F34</f>
        <v>2015</v>
      </c>
      <c r="Y34" s="7">
        <f t="shared" ref="Y34:Z34" si="59">G34</f>
        <v>2017</v>
      </c>
      <c r="Z34" s="7">
        <f t="shared" si="59"/>
        <v>2019</v>
      </c>
      <c r="AA34" s="7">
        <f>I34</f>
        <v>2020</v>
      </c>
      <c r="AB34" s="7">
        <f>J34</f>
        <v>2021</v>
      </c>
      <c r="AC34" s="7">
        <f>K34</f>
        <v>2030</v>
      </c>
      <c r="AD34" s="7">
        <f>L34</f>
        <v>2040</v>
      </c>
      <c r="AE34" s="7">
        <f>M34</f>
        <v>2050</v>
      </c>
    </row>
    <row r="35" spans="1:47">
      <c r="A35" s="185" t="s">
        <v>16</v>
      </c>
      <c r="C35" s="227" t="str">
        <f>C30</f>
        <v>Low Income</v>
      </c>
      <c r="D35" s="185" t="s">
        <v>96</v>
      </c>
      <c r="E35" s="49">
        <f>[2]Calib_1011!$H$113</f>
        <v>1.4</v>
      </c>
      <c r="F35" s="61">
        <f>IF($D$4,X35,O35)</f>
        <v>1.4</v>
      </c>
      <c r="G35" s="61">
        <f t="shared" ref="G35:M38" si="60">IF($D$4,Y35,P35)</f>
        <v>1.4</v>
      </c>
      <c r="H35" s="61">
        <f t="shared" si="60"/>
        <v>1.4</v>
      </c>
      <c r="I35" s="61">
        <f t="shared" si="60"/>
        <v>1.4</v>
      </c>
      <c r="J35" s="61">
        <f t="shared" si="60"/>
        <v>1.4</v>
      </c>
      <c r="K35" s="61">
        <f t="shared" si="60"/>
        <v>1.4</v>
      </c>
      <c r="L35" s="61">
        <f t="shared" si="60"/>
        <v>1.4</v>
      </c>
      <c r="M35" s="61">
        <f t="shared" si="60"/>
        <v>1.4</v>
      </c>
      <c r="N35" s="42"/>
      <c r="O35" s="61">
        <f>E35</f>
        <v>1.4</v>
      </c>
      <c r="P35" s="61">
        <f>O35</f>
        <v>1.4</v>
      </c>
      <c r="Q35" s="61">
        <f t="shared" ref="Q35:V35" si="61">P35</f>
        <v>1.4</v>
      </c>
      <c r="R35" s="61">
        <f t="shared" si="61"/>
        <v>1.4</v>
      </c>
      <c r="S35" s="61">
        <f t="shared" ref="S35" si="62">R35</f>
        <v>1.4</v>
      </c>
      <c r="T35" s="46">
        <f t="shared" si="61"/>
        <v>1.4</v>
      </c>
      <c r="U35" s="46">
        <f t="shared" si="61"/>
        <v>1.4</v>
      </c>
      <c r="V35" s="46">
        <f t="shared" si="61"/>
        <v>1.4</v>
      </c>
      <c r="W35" s="228"/>
      <c r="X35" s="61">
        <f>O35</f>
        <v>1.4</v>
      </c>
      <c r="Y35" s="61">
        <f t="shared" ref="Y35:AB35" si="63">P35</f>
        <v>1.4</v>
      </c>
      <c r="Z35" s="61">
        <f t="shared" si="63"/>
        <v>1.4</v>
      </c>
      <c r="AA35" s="61">
        <f t="shared" si="63"/>
        <v>1.4</v>
      </c>
      <c r="AB35" s="61">
        <f t="shared" si="63"/>
        <v>1.4</v>
      </c>
      <c r="AC35" s="71">
        <f>AA35*(1+$D$34)</f>
        <v>1.4</v>
      </c>
      <c r="AD35" s="71">
        <f t="shared" ref="AD35:AE38" si="64">AC35*(1+$D$34)</f>
        <v>1.4</v>
      </c>
      <c r="AE35" s="71">
        <f t="shared" si="64"/>
        <v>1.4</v>
      </c>
      <c r="AF35" s="228"/>
      <c r="AG35" s="228"/>
      <c r="AH35" s="228"/>
      <c r="AI35" s="228"/>
      <c r="AJ35" s="228"/>
      <c r="AK35" s="228"/>
      <c r="AL35" s="228"/>
      <c r="AM35" s="228"/>
      <c r="AN35" s="228"/>
      <c r="AO35" s="228"/>
      <c r="AP35" s="228"/>
      <c r="AQ35" s="228"/>
      <c r="AR35" s="228"/>
      <c r="AS35" s="228"/>
      <c r="AT35" s="228"/>
      <c r="AU35" s="228"/>
    </row>
    <row r="36" spans="1:47">
      <c r="A36" s="185" t="s">
        <v>16</v>
      </c>
      <c r="C36" s="227" t="str">
        <f>C31</f>
        <v>Middle Income</v>
      </c>
      <c r="D36" s="185" t="s">
        <v>96</v>
      </c>
      <c r="E36" s="49">
        <f>[2]Calib_1011!$I$113</f>
        <v>1.4</v>
      </c>
      <c r="F36" s="61">
        <f t="shared" ref="F36:F38" si="65">IF($D$4,X36,O36)</f>
        <v>1.4</v>
      </c>
      <c r="G36" s="61">
        <f t="shared" si="60"/>
        <v>1.4</v>
      </c>
      <c r="H36" s="61">
        <f t="shared" si="60"/>
        <v>1.4</v>
      </c>
      <c r="I36" s="61">
        <f t="shared" si="60"/>
        <v>1.4</v>
      </c>
      <c r="J36" s="61">
        <f t="shared" si="60"/>
        <v>1.4</v>
      </c>
      <c r="K36" s="61">
        <f t="shared" si="60"/>
        <v>1.4</v>
      </c>
      <c r="L36" s="61">
        <f t="shared" si="60"/>
        <v>1.4</v>
      </c>
      <c r="M36" s="61">
        <f t="shared" si="60"/>
        <v>1.4</v>
      </c>
      <c r="N36" s="42"/>
      <c r="O36" s="61">
        <f>E36</f>
        <v>1.4</v>
      </c>
      <c r="P36" s="61">
        <f t="shared" ref="P36:V38" si="66">O36</f>
        <v>1.4</v>
      </c>
      <c r="Q36" s="61">
        <f t="shared" si="66"/>
        <v>1.4</v>
      </c>
      <c r="R36" s="61">
        <f t="shared" si="66"/>
        <v>1.4</v>
      </c>
      <c r="S36" s="61">
        <f t="shared" ref="S36" si="67">R36</f>
        <v>1.4</v>
      </c>
      <c r="T36" s="46">
        <f t="shared" si="66"/>
        <v>1.4</v>
      </c>
      <c r="U36" s="46">
        <f t="shared" si="66"/>
        <v>1.4</v>
      </c>
      <c r="V36" s="46">
        <f t="shared" si="66"/>
        <v>1.4</v>
      </c>
      <c r="W36" s="228"/>
      <c r="X36" s="61">
        <f t="shared" ref="X36:X38" si="68">O36</f>
        <v>1.4</v>
      </c>
      <c r="Y36" s="61">
        <f t="shared" ref="Y36:Y38" si="69">P36</f>
        <v>1.4</v>
      </c>
      <c r="Z36" s="61">
        <f t="shared" ref="Z36:Z38" si="70">Q36</f>
        <v>1.4</v>
      </c>
      <c r="AA36" s="61">
        <f t="shared" ref="AA36:AA38" si="71">R36</f>
        <v>1.4</v>
      </c>
      <c r="AB36" s="61">
        <f t="shared" ref="AB36:AB38" si="72">S36</f>
        <v>1.4</v>
      </c>
      <c r="AC36" s="71">
        <f>AA36*(1+$D$34)</f>
        <v>1.4</v>
      </c>
      <c r="AD36" s="71">
        <f t="shared" si="64"/>
        <v>1.4</v>
      </c>
      <c r="AE36" s="71">
        <f t="shared" si="64"/>
        <v>1.4</v>
      </c>
      <c r="AF36" s="228"/>
      <c r="AG36" s="228"/>
      <c r="AH36" s="228"/>
      <c r="AI36" s="228"/>
      <c r="AJ36" s="228"/>
      <c r="AK36" s="228"/>
      <c r="AL36" s="228"/>
      <c r="AM36" s="228"/>
      <c r="AN36" s="228"/>
      <c r="AO36" s="228"/>
      <c r="AP36" s="228"/>
      <c r="AQ36" s="228"/>
      <c r="AR36" s="228"/>
      <c r="AS36" s="228"/>
      <c r="AT36" s="228"/>
      <c r="AU36" s="228"/>
    </row>
    <row r="37" spans="1:47">
      <c r="A37" s="185" t="s">
        <v>16</v>
      </c>
      <c r="C37" s="227" t="str">
        <f>C32</f>
        <v>High Income</v>
      </c>
      <c r="D37" s="185" t="s">
        <v>96</v>
      </c>
      <c r="E37" s="49">
        <f>[2]Calib_1011!$J$113</f>
        <v>1.4</v>
      </c>
      <c r="F37" s="61">
        <f t="shared" si="65"/>
        <v>1.4</v>
      </c>
      <c r="G37" s="61">
        <f t="shared" si="60"/>
        <v>1.4</v>
      </c>
      <c r="H37" s="61">
        <f t="shared" si="60"/>
        <v>1.4</v>
      </c>
      <c r="I37" s="61">
        <f t="shared" si="60"/>
        <v>1.4</v>
      </c>
      <c r="J37" s="61">
        <f t="shared" si="60"/>
        <v>1.4</v>
      </c>
      <c r="K37" s="61">
        <f t="shared" si="60"/>
        <v>1.4</v>
      </c>
      <c r="L37" s="61">
        <f t="shared" si="60"/>
        <v>1.4</v>
      </c>
      <c r="M37" s="61">
        <f t="shared" si="60"/>
        <v>1.4</v>
      </c>
      <c r="N37" s="42"/>
      <c r="O37" s="61">
        <f>E37</f>
        <v>1.4</v>
      </c>
      <c r="P37" s="61">
        <f t="shared" si="66"/>
        <v>1.4</v>
      </c>
      <c r="Q37" s="61">
        <f t="shared" si="66"/>
        <v>1.4</v>
      </c>
      <c r="R37" s="61">
        <f t="shared" si="66"/>
        <v>1.4</v>
      </c>
      <c r="S37" s="61">
        <f t="shared" ref="S37" si="73">R37</f>
        <v>1.4</v>
      </c>
      <c r="T37" s="46">
        <f t="shared" si="66"/>
        <v>1.4</v>
      </c>
      <c r="U37" s="46">
        <f t="shared" si="66"/>
        <v>1.4</v>
      </c>
      <c r="V37" s="46">
        <f t="shared" si="66"/>
        <v>1.4</v>
      </c>
      <c r="W37" s="228"/>
      <c r="X37" s="61">
        <f t="shared" si="68"/>
        <v>1.4</v>
      </c>
      <c r="Y37" s="61">
        <f t="shared" si="69"/>
        <v>1.4</v>
      </c>
      <c r="Z37" s="61">
        <f t="shared" si="70"/>
        <v>1.4</v>
      </c>
      <c r="AA37" s="61">
        <f t="shared" si="71"/>
        <v>1.4</v>
      </c>
      <c r="AB37" s="61">
        <f t="shared" si="72"/>
        <v>1.4</v>
      </c>
      <c r="AC37" s="71">
        <f>AA37*(1+$D$34)</f>
        <v>1.4</v>
      </c>
      <c r="AD37" s="71">
        <f t="shared" si="64"/>
        <v>1.4</v>
      </c>
      <c r="AE37" s="71">
        <f t="shared" si="64"/>
        <v>1.4</v>
      </c>
      <c r="AF37" s="228"/>
      <c r="AG37" s="228"/>
      <c r="AH37" s="228"/>
      <c r="AI37" s="228"/>
      <c r="AJ37" s="228"/>
      <c r="AK37" s="228"/>
      <c r="AL37" s="228"/>
      <c r="AM37" s="228"/>
      <c r="AN37" s="228"/>
      <c r="AO37" s="228"/>
      <c r="AP37" s="228"/>
      <c r="AQ37" s="228"/>
      <c r="AR37" s="228"/>
      <c r="AS37" s="228"/>
      <c r="AT37" s="228"/>
      <c r="AU37" s="228"/>
    </row>
    <row r="38" spans="1:47">
      <c r="A38" s="185" t="s">
        <v>16</v>
      </c>
      <c r="C38" s="227" t="s">
        <v>195</v>
      </c>
      <c r="D38" s="185" t="s">
        <v>96</v>
      </c>
      <c r="E38" s="49">
        <f>[2]Calib_1011!K113</f>
        <v>1.4</v>
      </c>
      <c r="F38" s="61">
        <f t="shared" si="65"/>
        <v>1.4</v>
      </c>
      <c r="G38" s="61">
        <f t="shared" si="60"/>
        <v>1.4</v>
      </c>
      <c r="H38" s="61">
        <f t="shared" si="60"/>
        <v>1.4</v>
      </c>
      <c r="I38" s="61">
        <f t="shared" si="60"/>
        <v>1.4</v>
      </c>
      <c r="J38" s="61">
        <f t="shared" si="60"/>
        <v>1.4</v>
      </c>
      <c r="K38" s="61">
        <f t="shared" si="60"/>
        <v>1.4</v>
      </c>
      <c r="L38" s="61">
        <f t="shared" si="60"/>
        <v>1.4</v>
      </c>
      <c r="M38" s="61">
        <f t="shared" si="60"/>
        <v>1.4</v>
      </c>
      <c r="N38" s="40"/>
      <c r="O38" s="61">
        <f>E38</f>
        <v>1.4</v>
      </c>
      <c r="P38" s="61">
        <f t="shared" si="66"/>
        <v>1.4</v>
      </c>
      <c r="Q38" s="61">
        <f t="shared" si="66"/>
        <v>1.4</v>
      </c>
      <c r="R38" s="61">
        <f t="shared" si="66"/>
        <v>1.4</v>
      </c>
      <c r="S38" s="61">
        <f t="shared" ref="S38" si="74">R38</f>
        <v>1.4</v>
      </c>
      <c r="T38" s="46">
        <f t="shared" si="66"/>
        <v>1.4</v>
      </c>
      <c r="U38" s="46">
        <f t="shared" si="66"/>
        <v>1.4</v>
      </c>
      <c r="V38" s="46">
        <f t="shared" si="66"/>
        <v>1.4</v>
      </c>
      <c r="X38" s="61">
        <f t="shared" si="68"/>
        <v>1.4</v>
      </c>
      <c r="Y38" s="61">
        <f t="shared" si="69"/>
        <v>1.4</v>
      </c>
      <c r="Z38" s="61">
        <f t="shared" si="70"/>
        <v>1.4</v>
      </c>
      <c r="AA38" s="61">
        <f t="shared" si="71"/>
        <v>1.4</v>
      </c>
      <c r="AB38" s="61">
        <f t="shared" si="72"/>
        <v>1.4</v>
      </c>
      <c r="AC38" s="71">
        <f>AA38*(1+$D$34)</f>
        <v>1.4</v>
      </c>
      <c r="AD38" s="71">
        <f t="shared" si="64"/>
        <v>1.4</v>
      </c>
      <c r="AE38" s="71">
        <f t="shared" si="64"/>
        <v>1.4</v>
      </c>
    </row>
    <row r="39" spans="1:47">
      <c r="A39" s="185" t="s">
        <v>16</v>
      </c>
      <c r="C39" s="227"/>
      <c r="L39" s="185"/>
      <c r="N39" s="42"/>
      <c r="O39" s="186">
        <v>0.92</v>
      </c>
      <c r="P39" s="186">
        <v>1</v>
      </c>
      <c r="Q39" s="186"/>
      <c r="R39" s="186"/>
      <c r="S39" s="186"/>
      <c r="T39" s="186"/>
      <c r="W39" s="228"/>
      <c r="X39" s="185" t="s">
        <v>202</v>
      </c>
      <c r="AF39" s="228"/>
      <c r="AG39" s="228"/>
      <c r="AH39" s="228"/>
      <c r="AI39" s="228"/>
      <c r="AJ39" s="228"/>
      <c r="AK39" s="228"/>
      <c r="AL39" s="228"/>
      <c r="AM39" s="228"/>
      <c r="AN39" s="228"/>
      <c r="AO39" s="228"/>
      <c r="AP39" s="228"/>
      <c r="AQ39" s="228"/>
      <c r="AR39" s="228"/>
      <c r="AS39" s="228"/>
      <c r="AT39" s="228"/>
      <c r="AU39" s="228"/>
    </row>
    <row r="40" spans="1:47" ht="15.75" thickBot="1">
      <c r="A40" s="185" t="s">
        <v>16</v>
      </c>
      <c r="B40" s="226" t="s">
        <v>190</v>
      </c>
      <c r="D40" s="226"/>
      <c r="E40" s="7">
        <v>2012</v>
      </c>
      <c r="F40" s="7">
        <f>F4</f>
        <v>2015</v>
      </c>
      <c r="G40" s="7">
        <f>G4</f>
        <v>2017</v>
      </c>
      <c r="H40" s="7">
        <f t="shared" ref="H40:J40" si="75">H4</f>
        <v>2019</v>
      </c>
      <c r="I40" s="7">
        <f t="shared" si="75"/>
        <v>2020</v>
      </c>
      <c r="J40" s="7">
        <f t="shared" si="75"/>
        <v>2021</v>
      </c>
      <c r="K40" s="7">
        <v>2030</v>
      </c>
      <c r="L40" s="7">
        <v>2040</v>
      </c>
      <c r="M40" s="7">
        <v>2050</v>
      </c>
      <c r="N40" s="299" t="s">
        <v>645</v>
      </c>
      <c r="O40" s="7">
        <f>O34</f>
        <v>2015</v>
      </c>
      <c r="P40" s="7">
        <f t="shared" ref="P40:V40" si="76">P34</f>
        <v>2017</v>
      </c>
      <c r="Q40" s="7">
        <f t="shared" si="76"/>
        <v>2019</v>
      </c>
      <c r="R40" s="7">
        <f t="shared" si="76"/>
        <v>2020</v>
      </c>
      <c r="S40" s="7">
        <f t="shared" si="76"/>
        <v>2021</v>
      </c>
      <c r="T40" s="7">
        <f t="shared" si="76"/>
        <v>2030</v>
      </c>
      <c r="U40" s="7">
        <f t="shared" si="76"/>
        <v>2040</v>
      </c>
      <c r="V40" s="7">
        <f t="shared" si="76"/>
        <v>2050</v>
      </c>
      <c r="X40" s="7">
        <f>F40</f>
        <v>2015</v>
      </c>
      <c r="Y40" s="7">
        <f t="shared" ref="Y40:Z40" si="77">G40</f>
        <v>2017</v>
      </c>
      <c r="Z40" s="7">
        <f t="shared" si="77"/>
        <v>2019</v>
      </c>
      <c r="AA40" s="7">
        <f>I40</f>
        <v>2020</v>
      </c>
      <c r="AB40" s="7">
        <f>J40</f>
        <v>2021</v>
      </c>
      <c r="AC40" s="7">
        <f>K40</f>
        <v>2030</v>
      </c>
      <c r="AD40" s="7">
        <f>L40</f>
        <v>2040</v>
      </c>
      <c r="AE40" s="7">
        <f>M40</f>
        <v>2050</v>
      </c>
    </row>
    <row r="41" spans="1:47">
      <c r="A41" s="185" t="s">
        <v>16</v>
      </c>
      <c r="B41" s="193">
        <f>INDEX($BG$4:$BG$7,MATCH($D$3,$BB$4:$BB$7,0))</f>
        <v>0.95</v>
      </c>
      <c r="C41" s="227" t="str">
        <f>C35</f>
        <v>Low Income</v>
      </c>
      <c r="D41" s="35" t="s">
        <v>171</v>
      </c>
      <c r="E41" s="49">
        <f>[2]Calib_1011!$H$118</f>
        <v>8.0274119837508469</v>
      </c>
      <c r="F41" s="61">
        <f>IF($D$4,X41,O41)</f>
        <v>7.3852190250507794</v>
      </c>
      <c r="G41" s="61">
        <f t="shared" ref="G41:M44" si="78">IF($D$4,Y41,P41)</f>
        <v>7.3852190250507794</v>
      </c>
      <c r="H41" s="61">
        <f t="shared" si="78"/>
        <v>7.3852190250507794</v>
      </c>
      <c r="I41" s="61">
        <f t="shared" si="78"/>
        <v>7.3852190250507794</v>
      </c>
      <c r="J41" s="61">
        <f t="shared" si="78"/>
        <v>7.3852190250507794</v>
      </c>
      <c r="K41" s="61">
        <f t="shared" si="78"/>
        <v>7.3852190250507794</v>
      </c>
      <c r="L41" s="61">
        <f t="shared" si="78"/>
        <v>7.3852190250507794</v>
      </c>
      <c r="M41" s="61">
        <f t="shared" si="78"/>
        <v>7.3852190250507794</v>
      </c>
      <c r="N41" s="300">
        <v>1</v>
      </c>
      <c r="O41" s="329">
        <f>E41*O$39</f>
        <v>7.3852190250507794</v>
      </c>
      <c r="P41" s="214">
        <f>O41*P$39</f>
        <v>7.3852190250507794</v>
      </c>
      <c r="Q41" s="185">
        <f t="shared" ref="Q41:V41" si="79">P41</f>
        <v>7.3852190250507794</v>
      </c>
      <c r="R41" s="61">
        <f>Q41*$N41</f>
        <v>7.3852190250507794</v>
      </c>
      <c r="S41" s="61">
        <f>Q41</f>
        <v>7.3852190250507794</v>
      </c>
      <c r="T41" s="46">
        <f t="shared" si="79"/>
        <v>7.3852190250507794</v>
      </c>
      <c r="U41" s="46">
        <f t="shared" si="79"/>
        <v>7.3852190250507794</v>
      </c>
      <c r="V41" s="46">
        <f t="shared" si="79"/>
        <v>7.3852190250507794</v>
      </c>
      <c r="X41" s="61">
        <f>O41</f>
        <v>7.3852190250507794</v>
      </c>
      <c r="Y41" s="61">
        <f t="shared" ref="Y41:AB41" si="80">P41</f>
        <v>7.3852190250507794</v>
      </c>
      <c r="Z41" s="61">
        <f t="shared" si="80"/>
        <v>7.3852190250507794</v>
      </c>
      <c r="AA41" s="61">
        <f t="shared" si="80"/>
        <v>7.3852190250507794</v>
      </c>
      <c r="AB41" s="61">
        <f t="shared" si="80"/>
        <v>7.3852190250507794</v>
      </c>
      <c r="AC41" s="71">
        <f t="shared" ref="AC41:AE43" si="81">AB41*$B41</f>
        <v>7.0159580737982399</v>
      </c>
      <c r="AD41" s="71">
        <f t="shared" si="81"/>
        <v>6.6651601701083276</v>
      </c>
      <c r="AE41" s="71">
        <f t="shared" si="81"/>
        <v>6.331902161602911</v>
      </c>
      <c r="AF41" s="228"/>
      <c r="AG41" s="228"/>
      <c r="AH41" s="228"/>
      <c r="AI41" s="228"/>
      <c r="AJ41" s="228"/>
      <c r="AK41" s="228"/>
      <c r="AL41" s="228"/>
      <c r="AM41" s="228"/>
      <c r="AN41" s="228"/>
      <c r="AO41" s="228"/>
      <c r="AP41" s="228"/>
      <c r="AQ41" s="228"/>
      <c r="AR41" s="228"/>
      <c r="AS41" s="228"/>
      <c r="AT41" s="228"/>
      <c r="AU41" s="228"/>
    </row>
    <row r="42" spans="1:47">
      <c r="A42" s="185" t="s">
        <v>16</v>
      </c>
      <c r="B42" s="193">
        <f>INDEX($BF$4:$BF$7,MATCH($D$3,$BB$4:$BB$7,0))</f>
        <v>0.95</v>
      </c>
      <c r="C42" s="227" t="str">
        <f>C36</f>
        <v>Middle Income</v>
      </c>
      <c r="D42" s="35" t="s">
        <v>171</v>
      </c>
      <c r="E42" s="49">
        <f>[2]Calib_1011!$I$118</f>
        <v>13.418073439870216</v>
      </c>
      <c r="F42" s="61">
        <f>IF($D$4,X42,O42)</f>
        <v>12.3446275646806</v>
      </c>
      <c r="G42" s="61">
        <f t="shared" si="78"/>
        <v>12.3446275646806</v>
      </c>
      <c r="H42" s="61">
        <f t="shared" si="78"/>
        <v>12.3446275646806</v>
      </c>
      <c r="I42" s="61">
        <f t="shared" si="78"/>
        <v>12.3446275646806</v>
      </c>
      <c r="J42" s="61">
        <f t="shared" si="78"/>
        <v>12.3446275646806</v>
      </c>
      <c r="K42" s="61">
        <f t="shared" si="78"/>
        <v>12.3446275646806</v>
      </c>
      <c r="L42" s="61">
        <f t="shared" si="78"/>
        <v>12.3446275646806</v>
      </c>
      <c r="M42" s="61">
        <f t="shared" si="78"/>
        <v>12.3446275646806</v>
      </c>
      <c r="N42" s="300">
        <v>1</v>
      </c>
      <c r="O42" s="329">
        <f t="shared" ref="O42:O43" si="82">E42*O$39</f>
        <v>12.3446275646806</v>
      </c>
      <c r="P42" s="214">
        <f t="shared" ref="P42:P43" si="83">O42*P$39</f>
        <v>12.3446275646806</v>
      </c>
      <c r="Q42" s="185">
        <f t="shared" ref="P42:V44" si="84">P42</f>
        <v>12.3446275646806</v>
      </c>
      <c r="R42" s="61">
        <f t="shared" ref="R42:R44" si="85">Q42*$N42</f>
        <v>12.3446275646806</v>
      </c>
      <c r="S42" s="61">
        <f t="shared" ref="S42:S44" si="86">Q42</f>
        <v>12.3446275646806</v>
      </c>
      <c r="T42" s="180">
        <f>S42</f>
        <v>12.3446275646806</v>
      </c>
      <c r="U42" s="180">
        <f t="shared" si="84"/>
        <v>12.3446275646806</v>
      </c>
      <c r="V42" s="180">
        <f t="shared" si="84"/>
        <v>12.3446275646806</v>
      </c>
      <c r="X42" s="61">
        <f t="shared" ref="X42:X44" si="87">O42</f>
        <v>12.3446275646806</v>
      </c>
      <c r="Y42" s="61">
        <f t="shared" ref="Y42:Y44" si="88">P42</f>
        <v>12.3446275646806</v>
      </c>
      <c r="Z42" s="61">
        <f t="shared" ref="Z42:Z44" si="89">Q42</f>
        <v>12.3446275646806</v>
      </c>
      <c r="AA42" s="61">
        <f t="shared" ref="AA42:AA44" si="90">R42</f>
        <v>12.3446275646806</v>
      </c>
      <c r="AB42" s="61">
        <f t="shared" ref="AB42:AB44" si="91">S42</f>
        <v>12.3446275646806</v>
      </c>
      <c r="AC42" s="71">
        <f t="shared" si="81"/>
        <v>11.727396186446569</v>
      </c>
      <c r="AD42" s="71">
        <f t="shared" si="81"/>
        <v>11.141026377124239</v>
      </c>
      <c r="AE42" s="71">
        <f t="shared" si="81"/>
        <v>10.583975058268027</v>
      </c>
      <c r="AF42" s="228"/>
      <c r="AG42" s="228"/>
      <c r="AH42" s="228"/>
      <c r="AI42" s="228"/>
      <c r="AJ42" s="228"/>
      <c r="AK42" s="228"/>
      <c r="AL42" s="228"/>
      <c r="AM42" s="228"/>
      <c r="AN42" s="228"/>
      <c r="AO42" s="228"/>
      <c r="AP42" s="228"/>
      <c r="AQ42" s="228"/>
      <c r="AR42" s="228"/>
      <c r="AS42" s="228"/>
      <c r="AT42" s="228"/>
      <c r="AU42" s="228"/>
    </row>
    <row r="43" spans="1:47">
      <c r="A43" s="185" t="s">
        <v>16</v>
      </c>
      <c r="B43" s="193">
        <f>INDEX($BE$4:$BE$7,MATCH($D$3,$BB$4:$BB$7,0))</f>
        <v>0.97499999999999998</v>
      </c>
      <c r="C43" s="227" t="str">
        <f>C37</f>
        <v>High Income</v>
      </c>
      <c r="D43" s="35" t="s">
        <v>171</v>
      </c>
      <c r="E43" s="328">
        <f>[2]Calib_1011!$J$118*0.925</f>
        <v>14.489168827787489</v>
      </c>
      <c r="F43" s="61">
        <f>IF($D$4,X43,O43)</f>
        <v>13.330035321564491</v>
      </c>
      <c r="G43" s="61">
        <f t="shared" si="78"/>
        <v>13.330035321564491</v>
      </c>
      <c r="H43" s="61">
        <f t="shared" si="78"/>
        <v>13.330035321564491</v>
      </c>
      <c r="I43" s="61">
        <f t="shared" si="78"/>
        <v>13.330035321564491</v>
      </c>
      <c r="J43" s="61">
        <f t="shared" si="78"/>
        <v>13.330035321564491</v>
      </c>
      <c r="K43" s="61">
        <f t="shared" si="78"/>
        <v>13.330035321564491</v>
      </c>
      <c r="L43" s="61">
        <f t="shared" si="78"/>
        <v>13.330035321564491</v>
      </c>
      <c r="M43" s="61">
        <f t="shared" si="78"/>
        <v>13.330035321564491</v>
      </c>
      <c r="N43" s="300">
        <v>1</v>
      </c>
      <c r="O43" s="329">
        <f t="shared" si="82"/>
        <v>13.330035321564491</v>
      </c>
      <c r="P43" s="214">
        <f t="shared" si="83"/>
        <v>13.330035321564491</v>
      </c>
      <c r="Q43" s="185">
        <f t="shared" si="84"/>
        <v>13.330035321564491</v>
      </c>
      <c r="R43" s="61">
        <f t="shared" si="85"/>
        <v>13.330035321564491</v>
      </c>
      <c r="S43" s="61">
        <f t="shared" si="86"/>
        <v>13.330035321564491</v>
      </c>
      <c r="T43" s="46">
        <f t="shared" si="84"/>
        <v>13.330035321564491</v>
      </c>
      <c r="U43" s="46">
        <f t="shared" si="84"/>
        <v>13.330035321564491</v>
      </c>
      <c r="V43" s="46">
        <f t="shared" si="84"/>
        <v>13.330035321564491</v>
      </c>
      <c r="X43" s="61">
        <f t="shared" si="87"/>
        <v>13.330035321564491</v>
      </c>
      <c r="Y43" s="61">
        <f t="shared" si="88"/>
        <v>13.330035321564491</v>
      </c>
      <c r="Z43" s="61">
        <f t="shared" si="89"/>
        <v>13.330035321564491</v>
      </c>
      <c r="AA43" s="61">
        <f t="shared" si="90"/>
        <v>13.330035321564491</v>
      </c>
      <c r="AB43" s="61">
        <f t="shared" si="91"/>
        <v>13.330035321564491</v>
      </c>
      <c r="AC43" s="71">
        <f t="shared" si="81"/>
        <v>12.996784438525378</v>
      </c>
      <c r="AD43" s="71">
        <f t="shared" si="81"/>
        <v>12.671864827562242</v>
      </c>
      <c r="AE43" s="71">
        <f t="shared" si="81"/>
        <v>12.355068206873186</v>
      </c>
      <c r="AF43" s="228"/>
      <c r="AG43" s="228"/>
      <c r="AH43" s="228"/>
      <c r="AI43" s="228"/>
      <c r="AJ43" s="228"/>
      <c r="AK43" s="228"/>
      <c r="AL43" s="228"/>
      <c r="AM43" s="228"/>
      <c r="AN43" s="228"/>
      <c r="AO43" s="228"/>
      <c r="AP43" s="228"/>
      <c r="AQ43" s="228"/>
      <c r="AR43" s="228"/>
      <c r="AS43" s="228"/>
      <c r="AT43" s="228"/>
      <c r="AU43" s="228"/>
    </row>
    <row r="44" spans="1:47">
      <c r="A44" s="185" t="s">
        <v>16</v>
      </c>
      <c r="B44" s="193">
        <v>0.95</v>
      </c>
      <c r="C44" s="227" t="s">
        <v>195</v>
      </c>
      <c r="D44" s="35" t="s">
        <v>171</v>
      </c>
      <c r="E44" s="49">
        <f>[2]Calib_1011!$K$118</f>
        <v>13.5</v>
      </c>
      <c r="F44" s="61">
        <f>IF($D$4,X44,O44)</f>
        <v>13.5</v>
      </c>
      <c r="G44" s="61">
        <f t="shared" si="78"/>
        <v>13.5</v>
      </c>
      <c r="H44" s="61">
        <f t="shared" si="78"/>
        <v>13.5</v>
      </c>
      <c r="I44" s="61">
        <f t="shared" si="78"/>
        <v>13.5</v>
      </c>
      <c r="J44" s="61">
        <f t="shared" si="78"/>
        <v>13.5</v>
      </c>
      <c r="K44" s="61">
        <f t="shared" si="78"/>
        <v>13.5</v>
      </c>
      <c r="L44" s="61">
        <f t="shared" si="78"/>
        <v>13.5</v>
      </c>
      <c r="M44" s="61">
        <f t="shared" si="78"/>
        <v>13.5</v>
      </c>
      <c r="N44" s="300">
        <v>1</v>
      </c>
      <c r="O44" s="61">
        <f t="shared" ref="O44" si="92">E44</f>
        <v>13.5</v>
      </c>
      <c r="P44" s="186">
        <f t="shared" si="84"/>
        <v>13.5</v>
      </c>
      <c r="Q44" s="185">
        <f t="shared" si="84"/>
        <v>13.5</v>
      </c>
      <c r="R44" s="61">
        <f t="shared" si="85"/>
        <v>13.5</v>
      </c>
      <c r="S44" s="61">
        <f t="shared" si="86"/>
        <v>13.5</v>
      </c>
      <c r="T44" s="46">
        <f>S44</f>
        <v>13.5</v>
      </c>
      <c r="U44" s="46">
        <f t="shared" si="84"/>
        <v>13.5</v>
      </c>
      <c r="V44" s="46">
        <f t="shared" si="84"/>
        <v>13.5</v>
      </c>
      <c r="X44" s="61">
        <f t="shared" si="87"/>
        <v>13.5</v>
      </c>
      <c r="Y44" s="61">
        <f t="shared" si="88"/>
        <v>13.5</v>
      </c>
      <c r="Z44" s="61">
        <f t="shared" si="89"/>
        <v>13.5</v>
      </c>
      <c r="AA44" s="61">
        <f t="shared" si="90"/>
        <v>13.5</v>
      </c>
      <c r="AB44" s="61">
        <f t="shared" si="91"/>
        <v>13.5</v>
      </c>
      <c r="AC44" s="71">
        <f>AB44*$B44</f>
        <v>12.824999999999999</v>
      </c>
      <c r="AD44" s="71">
        <f t="shared" ref="AD44:AE44" si="93">AC44*$B44</f>
        <v>12.183749999999998</v>
      </c>
      <c r="AE44" s="71">
        <f t="shared" si="93"/>
        <v>11.574562499999997</v>
      </c>
      <c r="AF44" s="228"/>
      <c r="AG44" s="228"/>
      <c r="AH44" s="228"/>
      <c r="AI44" s="228"/>
      <c r="AJ44" s="228"/>
      <c r="AK44" s="228"/>
      <c r="AL44" s="228"/>
      <c r="AM44" s="228"/>
      <c r="AN44" s="228"/>
      <c r="AO44" s="228"/>
      <c r="AP44" s="228"/>
      <c r="AQ44" s="228"/>
      <c r="AR44" s="228"/>
      <c r="AS44" s="228"/>
      <c r="AT44" s="228"/>
      <c r="AU44" s="228"/>
    </row>
    <row r="45" spans="1:47">
      <c r="A45" s="185" t="s">
        <v>16</v>
      </c>
      <c r="C45" s="227" t="s">
        <v>6</v>
      </c>
      <c r="D45" s="35" t="s">
        <v>171</v>
      </c>
      <c r="E45" s="186">
        <f t="shared" ref="E45" si="94">SUMPRODUCT(E41:E44,E54:E57)/SUM(E54:E57)</f>
        <v>13.858705512449847</v>
      </c>
      <c r="F45" s="186">
        <f>SUMPRODUCT(F41:F44,F54:F57)/SUM(F54:F57)</f>
        <v>12.868004059439311</v>
      </c>
      <c r="G45" s="186">
        <f t="shared" ref="G45:L45" si="95">SUMPRODUCT(G41:G44,G54:G57)/SUM(G54:G57)</f>
        <v>12.877014618381118</v>
      </c>
      <c r="H45" s="186">
        <f t="shared" si="95"/>
        <v>12.878645358068882</v>
      </c>
      <c r="I45" s="186">
        <f t="shared" si="95"/>
        <v>12.821923048962782</v>
      </c>
      <c r="J45" s="186">
        <f t="shared" si="95"/>
        <v>12.848648962597865</v>
      </c>
      <c r="K45" s="186">
        <f t="shared" si="95"/>
        <v>12.882152950166468</v>
      </c>
      <c r="L45" s="186">
        <f t="shared" si="95"/>
        <v>12.959484726390386</v>
      </c>
      <c r="M45" s="186">
        <f>SUMPRODUCT(M41:M44,M54:M57)/SUM(M54:M57)</f>
        <v>13.005906907929262</v>
      </c>
      <c r="N45" s="42"/>
      <c r="O45" s="186"/>
      <c r="W45" s="228"/>
      <c r="X45" s="228"/>
      <c r="AA45" s="228"/>
      <c r="AC45" s="228"/>
      <c r="AD45" s="228"/>
      <c r="AE45" s="228"/>
      <c r="AF45" s="228"/>
      <c r="AG45" s="228"/>
      <c r="AH45" s="228"/>
      <c r="AI45" s="228"/>
      <c r="AJ45" s="228"/>
      <c r="AK45" s="228"/>
      <c r="AL45" s="228"/>
      <c r="AM45" s="228"/>
      <c r="AN45" s="228"/>
      <c r="AO45" s="228"/>
      <c r="AP45" s="228"/>
      <c r="AQ45" s="228"/>
      <c r="AR45" s="228"/>
      <c r="AS45" s="228"/>
      <c r="AT45" s="228"/>
      <c r="AU45" s="228"/>
    </row>
    <row r="46" spans="1:47" ht="15.75" thickBot="1">
      <c r="A46" s="185" t="s">
        <v>16</v>
      </c>
      <c r="C46" s="226" t="s">
        <v>161</v>
      </c>
      <c r="D46" s="226"/>
      <c r="E46" s="7"/>
      <c r="F46" s="7"/>
      <c r="G46" s="7"/>
      <c r="H46" s="7"/>
      <c r="I46" s="7"/>
      <c r="J46" s="7"/>
      <c r="K46" s="7"/>
      <c r="L46" s="7"/>
      <c r="M46" s="7"/>
      <c r="N46" s="42"/>
      <c r="O46" s="7"/>
      <c r="P46" s="7"/>
      <c r="Q46" s="7"/>
      <c r="R46" s="7"/>
      <c r="S46" s="7"/>
      <c r="T46" s="7"/>
      <c r="U46" s="7"/>
      <c r="V46" s="7"/>
      <c r="X46" s="7"/>
      <c r="AA46" s="7"/>
      <c r="AC46" s="7"/>
      <c r="AD46" s="7"/>
      <c r="AE46" s="7"/>
      <c r="AF46" s="228"/>
      <c r="AG46" s="228"/>
      <c r="AH46" s="228"/>
      <c r="AI46" s="228"/>
      <c r="AJ46" s="228"/>
      <c r="AK46" s="228"/>
      <c r="AL46" s="228"/>
      <c r="AM46" s="228"/>
      <c r="AN46" s="228"/>
      <c r="AO46" s="228"/>
      <c r="AP46" s="228"/>
      <c r="AQ46" s="228"/>
      <c r="AR46" s="228"/>
      <c r="AS46" s="228"/>
      <c r="AT46" s="228"/>
      <c r="AU46" s="228"/>
    </row>
    <row r="47" spans="1:47">
      <c r="A47" s="185" t="s">
        <v>16</v>
      </c>
      <c r="C47" s="185" t="s">
        <v>13</v>
      </c>
      <c r="E47" s="49">
        <f>FTRA!F7</f>
        <v>234.64829421512601</v>
      </c>
      <c r="F47" s="73">
        <f>IF($D$4,X47,O47)</f>
        <v>250.49509082227485</v>
      </c>
      <c r="G47" s="73">
        <f t="shared" ref="G47:M51" si="96">IF($D$4,Y47,P47)</f>
        <v>256.25966914032193</v>
      </c>
      <c r="H47" s="73">
        <f t="shared" si="96"/>
        <v>260.25</v>
      </c>
      <c r="I47" s="73">
        <f t="shared" si="96"/>
        <v>248.16</v>
      </c>
      <c r="J47" s="73">
        <f t="shared" si="96"/>
        <v>254.78506628341049</v>
      </c>
      <c r="K47" s="73">
        <f t="shared" si="96"/>
        <v>310.53604777783363</v>
      </c>
      <c r="L47" s="73">
        <f t="shared" si="96"/>
        <v>425.5444674780635</v>
      </c>
      <c r="M47" s="73">
        <f t="shared" si="96"/>
        <v>515.82164949263063</v>
      </c>
      <c r="N47" s="42"/>
      <c r="O47" s="304">
        <f>FTRA!G7</f>
        <v>250.49509082227485</v>
      </c>
      <c r="P47" s="304">
        <f>FTRA!H7</f>
        <v>256.25966914032193</v>
      </c>
      <c r="Q47" s="304">
        <f>FTRA!I7</f>
        <v>260.25</v>
      </c>
      <c r="R47" s="304">
        <f>FTRA!J7</f>
        <v>248.16</v>
      </c>
      <c r="S47" s="304">
        <f>FTRA!K7</f>
        <v>254.78506628341049</v>
      </c>
      <c r="T47" s="286">
        <f>FTRA!L7</f>
        <v>310.53604777783363</v>
      </c>
      <c r="U47" s="286">
        <f>FTRA!M7</f>
        <v>425.5444674780635</v>
      </c>
      <c r="V47" s="286">
        <f>FTRA!N7</f>
        <v>515.82164949263063</v>
      </c>
      <c r="W47" s="228"/>
      <c r="X47" s="186">
        <f>FTRA!G7</f>
        <v>250.49509082227485</v>
      </c>
      <c r="Y47" s="186">
        <f>FTRA!H7</f>
        <v>256.25966914032193</v>
      </c>
      <c r="Z47" s="186">
        <f>FTRA!I7</f>
        <v>260.25</v>
      </c>
      <c r="AA47" s="186">
        <f>FTRA!J7</f>
        <v>248.16</v>
      </c>
      <c r="AB47" s="186">
        <f>FTRA!K7</f>
        <v>254.78506628341049</v>
      </c>
      <c r="AC47" s="186">
        <f>FTRA!L7</f>
        <v>310.53604777783363</v>
      </c>
      <c r="AD47" s="186">
        <f>FTRA!M7</f>
        <v>425.5444674780635</v>
      </c>
      <c r="AE47" s="186">
        <f>FTRA!N7</f>
        <v>515.82164949263063</v>
      </c>
      <c r="AF47" s="228"/>
      <c r="AG47" s="228"/>
      <c r="AH47" s="228"/>
      <c r="AI47" s="228"/>
      <c r="AJ47" s="228"/>
      <c r="AK47" s="228"/>
      <c r="AL47" s="228"/>
      <c r="AM47" s="228"/>
      <c r="AN47" s="228"/>
      <c r="AO47" s="228"/>
      <c r="AP47" s="228"/>
      <c r="AQ47" s="228"/>
      <c r="AR47" s="228"/>
      <c r="AS47" s="228"/>
      <c r="AT47" s="228"/>
      <c r="AU47" s="228"/>
    </row>
    <row r="48" spans="1:47">
      <c r="A48" s="185" t="s">
        <v>16</v>
      </c>
      <c r="C48" s="185" t="s">
        <v>163</v>
      </c>
      <c r="E48" s="49">
        <v>0.5</v>
      </c>
      <c r="F48" s="73">
        <f>IF($D$4,X48,O48)</f>
        <v>0.5</v>
      </c>
      <c r="G48" s="73">
        <f t="shared" si="96"/>
        <v>0.5</v>
      </c>
      <c r="H48" s="73">
        <f t="shared" si="96"/>
        <v>0.5</v>
      </c>
      <c r="I48" s="73">
        <f t="shared" si="96"/>
        <v>0.5</v>
      </c>
      <c r="J48" s="73">
        <f t="shared" si="96"/>
        <v>0.5</v>
      </c>
      <c r="K48" s="73">
        <f t="shared" si="96"/>
        <v>0.5</v>
      </c>
      <c r="L48" s="73">
        <f t="shared" si="96"/>
        <v>0.5</v>
      </c>
      <c r="M48" s="73">
        <f t="shared" si="96"/>
        <v>0.5</v>
      </c>
      <c r="N48" s="42"/>
      <c r="O48" s="73">
        <f>E48</f>
        <v>0.5</v>
      </c>
      <c r="P48" s="73">
        <f t="shared" ref="P48:V48" si="97">F48</f>
        <v>0.5</v>
      </c>
      <c r="Q48" s="73">
        <f t="shared" si="97"/>
        <v>0.5</v>
      </c>
      <c r="R48" s="73">
        <f t="shared" si="97"/>
        <v>0.5</v>
      </c>
      <c r="S48" s="73">
        <f t="shared" si="97"/>
        <v>0.5</v>
      </c>
      <c r="T48" s="46">
        <f t="shared" si="97"/>
        <v>0.5</v>
      </c>
      <c r="U48" s="46">
        <f t="shared" si="97"/>
        <v>0.5</v>
      </c>
      <c r="V48" s="46">
        <f t="shared" si="97"/>
        <v>0.5</v>
      </c>
      <c r="W48" s="228"/>
      <c r="X48" s="73">
        <f>O48</f>
        <v>0.5</v>
      </c>
      <c r="Y48" s="73">
        <f t="shared" ref="Y48:AB48" si="98">P48</f>
        <v>0.5</v>
      </c>
      <c r="Z48" s="73">
        <f t="shared" si="98"/>
        <v>0.5</v>
      </c>
      <c r="AA48" s="73">
        <f t="shared" si="98"/>
        <v>0.5</v>
      </c>
      <c r="AB48" s="73">
        <f t="shared" si="98"/>
        <v>0.5</v>
      </c>
      <c r="AC48" s="46">
        <f>AB48</f>
        <v>0.5</v>
      </c>
      <c r="AD48" s="46">
        <v>0.4</v>
      </c>
      <c r="AE48" s="46">
        <v>0.3</v>
      </c>
      <c r="AF48" s="228"/>
      <c r="AG48" s="228"/>
      <c r="AH48" s="228"/>
      <c r="AI48" s="228"/>
      <c r="AJ48" s="228"/>
      <c r="AK48" s="228"/>
      <c r="AL48" s="228"/>
      <c r="AM48" s="228"/>
      <c r="AN48" s="228"/>
      <c r="AO48" s="228"/>
      <c r="AP48" s="228"/>
      <c r="AQ48" s="228"/>
      <c r="AR48" s="228"/>
      <c r="AS48" s="228"/>
      <c r="AT48" s="228"/>
      <c r="AU48" s="228"/>
    </row>
    <row r="49" spans="1:47">
      <c r="A49" s="185" t="s">
        <v>16</v>
      </c>
      <c r="C49" s="227" t="s">
        <v>162</v>
      </c>
      <c r="D49" s="185" t="s">
        <v>164</v>
      </c>
      <c r="E49" s="49">
        <f>[2]Calib_1011!$K$116</f>
        <v>0.50601376355767247</v>
      </c>
      <c r="F49" s="73">
        <f t="shared" ref="F49:F51" si="99">IF($D$4,X49,O49)</f>
        <v>0.52310039361040328</v>
      </c>
      <c r="G49" s="73">
        <f t="shared" si="96"/>
        <v>0.52911938020465121</v>
      </c>
      <c r="H49" s="73">
        <f t="shared" si="96"/>
        <v>0.53323895430378154</v>
      </c>
      <c r="I49" s="73">
        <f t="shared" si="96"/>
        <v>0.52085305813176863</v>
      </c>
      <c r="J49" s="73">
        <f t="shared" si="96"/>
        <v>0.52780560091473139</v>
      </c>
      <c r="K49" s="73">
        <f t="shared" si="96"/>
        <v>0.5855516861121236</v>
      </c>
      <c r="L49" s="73">
        <f t="shared" si="96"/>
        <v>0.69398253424467238</v>
      </c>
      <c r="M49" s="73">
        <f t="shared" si="96"/>
        <v>0.76759503816256969</v>
      </c>
      <c r="N49" s="42"/>
      <c r="O49" s="24">
        <f>E49*(1+(O48*(O47/E47-1)))</f>
        <v>0.52310039361040328</v>
      </c>
      <c r="P49" s="24">
        <f t="shared" ref="P49:V49" si="100">F49*(1+(P48*(P47/F47-1)))</f>
        <v>0.52911938020465121</v>
      </c>
      <c r="Q49" s="24">
        <f t="shared" si="100"/>
        <v>0.53323895430378154</v>
      </c>
      <c r="R49" s="73">
        <f t="shared" si="100"/>
        <v>0.52085305813176863</v>
      </c>
      <c r="S49" s="73">
        <f t="shared" si="100"/>
        <v>0.52780560091473139</v>
      </c>
      <c r="T49" s="46">
        <f t="shared" si="100"/>
        <v>0.5855516861121236</v>
      </c>
      <c r="U49" s="46">
        <f t="shared" si="100"/>
        <v>0.69398253424467238</v>
      </c>
      <c r="V49" s="46">
        <f t="shared" si="100"/>
        <v>0.76759503816256969</v>
      </c>
      <c r="W49" s="228"/>
      <c r="X49" s="73">
        <f t="shared" ref="X49:X51" si="101">O49</f>
        <v>0.52310039361040328</v>
      </c>
      <c r="Y49" s="73">
        <f t="shared" ref="Y49:Y51" si="102">P49</f>
        <v>0.52911938020465121</v>
      </c>
      <c r="Z49" s="73">
        <f t="shared" ref="Z49:Z51" si="103">Q49</f>
        <v>0.53323895430378154</v>
      </c>
      <c r="AA49" s="73">
        <f t="shared" ref="AA49:AA51" si="104">R49</f>
        <v>0.52085305813176863</v>
      </c>
      <c r="AB49" s="73">
        <f t="shared" ref="AB49:AB51" si="105">S49</f>
        <v>0.52780560091473139</v>
      </c>
      <c r="AC49" s="46">
        <f>AA49*(1+(AC48*(AC47/AA47-1)))</f>
        <v>0.58631234899100848</v>
      </c>
      <c r="AD49" s="46">
        <f>AC49*(1+(AD48*(AD47/AC47-1)))</f>
        <v>0.6731697134621728</v>
      </c>
      <c r="AE49" s="46">
        <f>AD49*(1+(AE48*(AE47/AD47-1)))</f>
        <v>0.71601261430570307</v>
      </c>
      <c r="AF49" s="228"/>
      <c r="AG49" s="228"/>
      <c r="AH49" s="228"/>
      <c r="AI49" s="228"/>
      <c r="AJ49" s="228"/>
      <c r="AK49" s="228"/>
      <c r="AL49" s="228"/>
      <c r="AM49" s="228"/>
      <c r="AN49" s="228"/>
      <c r="AO49" s="228"/>
      <c r="AP49" s="228"/>
      <c r="AQ49" s="228"/>
      <c r="AR49" s="228"/>
      <c r="AS49" s="228"/>
      <c r="AT49" s="228"/>
      <c r="AU49" s="228"/>
    </row>
    <row r="50" spans="1:47">
      <c r="A50" s="185" t="s">
        <v>16</v>
      </c>
      <c r="C50" s="227" t="s">
        <v>172</v>
      </c>
      <c r="D50" s="185" t="s">
        <v>173</v>
      </c>
      <c r="E50" s="49">
        <f t="shared" ref="E50" si="106">E49*E44</f>
        <v>6.8311858080285788</v>
      </c>
      <c r="F50" s="73">
        <f t="shared" si="99"/>
        <v>7.0618553137404447</v>
      </c>
      <c r="G50" s="73">
        <f t="shared" si="96"/>
        <v>7.1431116327627917</v>
      </c>
      <c r="H50" s="73">
        <f t="shared" si="96"/>
        <v>7.1987258831010505</v>
      </c>
      <c r="I50" s="73">
        <f t="shared" si="96"/>
        <v>7.0315162847788768</v>
      </c>
      <c r="J50" s="73">
        <f t="shared" si="96"/>
        <v>7.1253756123488738</v>
      </c>
      <c r="K50" s="73">
        <f t="shared" si="96"/>
        <v>7.904947762513669</v>
      </c>
      <c r="L50" s="73">
        <f t="shared" si="96"/>
        <v>9.368764212303077</v>
      </c>
      <c r="M50" s="73">
        <f t="shared" si="96"/>
        <v>10.362533015194691</v>
      </c>
      <c r="N50" s="42"/>
      <c r="O50" s="186">
        <f>O49*O44</f>
        <v>7.0618553137404447</v>
      </c>
      <c r="P50" s="186">
        <f t="shared" ref="P50:V50" si="107">P49*P44</f>
        <v>7.1431116327627917</v>
      </c>
      <c r="Q50" s="186">
        <f t="shared" si="107"/>
        <v>7.1987258831010505</v>
      </c>
      <c r="R50" s="73">
        <f t="shared" si="107"/>
        <v>7.0315162847788768</v>
      </c>
      <c r="S50" s="73">
        <f t="shared" si="107"/>
        <v>7.1253756123488738</v>
      </c>
      <c r="T50" s="46">
        <f t="shared" si="107"/>
        <v>7.904947762513669</v>
      </c>
      <c r="U50" s="46">
        <f t="shared" si="107"/>
        <v>9.368764212303077</v>
      </c>
      <c r="V50" s="46">
        <f t="shared" si="107"/>
        <v>10.362533015194691</v>
      </c>
      <c r="W50" s="228"/>
      <c r="X50" s="73">
        <f t="shared" si="101"/>
        <v>7.0618553137404447</v>
      </c>
      <c r="Y50" s="73">
        <f t="shared" si="102"/>
        <v>7.1431116327627917</v>
      </c>
      <c r="Z50" s="73">
        <f t="shared" si="103"/>
        <v>7.1987258831010505</v>
      </c>
      <c r="AA50" s="73">
        <f t="shared" si="104"/>
        <v>7.0315162847788768</v>
      </c>
      <c r="AB50" s="73">
        <f t="shared" si="105"/>
        <v>7.1253756123488738</v>
      </c>
      <c r="AC50" s="46">
        <f>AC49*AC44</f>
        <v>7.5194558758096832</v>
      </c>
      <c r="AD50" s="46">
        <f>AD49*AD44</f>
        <v>8.2017314963947463</v>
      </c>
      <c r="AE50" s="46">
        <f>AE49*AE44</f>
        <v>8.2875327550697531</v>
      </c>
      <c r="AF50" s="228"/>
      <c r="AG50" s="228"/>
      <c r="AH50" s="228"/>
      <c r="AI50" s="228"/>
      <c r="AJ50" s="228"/>
      <c r="AK50" s="228"/>
      <c r="AL50" s="228"/>
      <c r="AM50" s="228"/>
      <c r="AN50" s="228"/>
      <c r="AO50" s="228"/>
      <c r="AP50" s="228"/>
      <c r="AQ50" s="228"/>
      <c r="AR50" s="228"/>
      <c r="AS50" s="228"/>
      <c r="AT50" s="228"/>
      <c r="AU50" s="228"/>
    </row>
    <row r="51" spans="1:47">
      <c r="A51" s="185" t="s">
        <v>16</v>
      </c>
      <c r="C51" s="227" t="s">
        <v>174</v>
      </c>
      <c r="D51" s="185" t="s">
        <v>136</v>
      </c>
      <c r="E51" s="49">
        <f t="shared" ref="E51" si="108">E50*E38</f>
        <v>9.5636601312400096</v>
      </c>
      <c r="F51" s="73">
        <f t="shared" si="99"/>
        <v>9.8865974392366223</v>
      </c>
      <c r="G51" s="73">
        <f t="shared" si="96"/>
        <v>10.000356285867907</v>
      </c>
      <c r="H51" s="73">
        <f t="shared" si="96"/>
        <v>10.07821623634147</v>
      </c>
      <c r="I51" s="73">
        <f t="shared" si="96"/>
        <v>9.8441227986904263</v>
      </c>
      <c r="J51" s="73">
        <f t="shared" si="96"/>
        <v>9.9755258572884227</v>
      </c>
      <c r="K51" s="73">
        <f t="shared" si="96"/>
        <v>11.066926867519136</v>
      </c>
      <c r="L51" s="73">
        <f t="shared" si="96"/>
        <v>13.116269897224306</v>
      </c>
      <c r="M51" s="73">
        <f t="shared" si="96"/>
        <v>14.507546221272566</v>
      </c>
      <c r="N51" s="42"/>
      <c r="O51" s="186">
        <f>O50*O38</f>
        <v>9.8865974392366223</v>
      </c>
      <c r="P51" s="186">
        <f t="shared" ref="P51:V51" si="109">P50*P38</f>
        <v>10.000356285867907</v>
      </c>
      <c r="Q51" s="186">
        <f t="shared" si="109"/>
        <v>10.07821623634147</v>
      </c>
      <c r="R51" s="73">
        <f>R50*R38</f>
        <v>9.8441227986904263</v>
      </c>
      <c r="S51" s="73">
        <f t="shared" si="109"/>
        <v>9.9755258572884227</v>
      </c>
      <c r="T51" s="46">
        <f t="shared" si="109"/>
        <v>11.066926867519136</v>
      </c>
      <c r="U51" s="46">
        <f t="shared" si="109"/>
        <v>13.116269897224306</v>
      </c>
      <c r="V51" s="46">
        <f t="shared" si="109"/>
        <v>14.507546221272566</v>
      </c>
      <c r="W51" s="228"/>
      <c r="X51" s="73">
        <f t="shared" si="101"/>
        <v>9.8865974392366223</v>
      </c>
      <c r="Y51" s="73">
        <f t="shared" si="102"/>
        <v>10.000356285867907</v>
      </c>
      <c r="Z51" s="73">
        <f t="shared" si="103"/>
        <v>10.07821623634147</v>
      </c>
      <c r="AA51" s="73">
        <f t="shared" si="104"/>
        <v>9.8441227986904263</v>
      </c>
      <c r="AB51" s="73">
        <f t="shared" si="105"/>
        <v>9.9755258572884227</v>
      </c>
      <c r="AC51" s="46">
        <f>AC50*AC38</f>
        <v>10.527238226133555</v>
      </c>
      <c r="AD51" s="46">
        <f>AD50*AD38</f>
        <v>11.482424094952645</v>
      </c>
      <c r="AE51" s="46">
        <f>AE50*AE38</f>
        <v>11.602545857097654</v>
      </c>
      <c r="AF51" s="228"/>
      <c r="AG51" s="228"/>
      <c r="AH51" s="228"/>
      <c r="AI51" s="228"/>
      <c r="AJ51" s="228"/>
      <c r="AK51" s="228"/>
      <c r="AL51" s="228"/>
      <c r="AM51" s="228"/>
      <c r="AN51" s="228"/>
      <c r="AO51" s="228"/>
      <c r="AP51" s="228"/>
      <c r="AQ51" s="228"/>
      <c r="AR51" s="228"/>
      <c r="AS51" s="228"/>
      <c r="AT51" s="228"/>
      <c r="AU51" s="228"/>
    </row>
    <row r="52" spans="1:47">
      <c r="A52" s="185" t="s">
        <v>16</v>
      </c>
      <c r="C52" s="227"/>
      <c r="E52" s="30"/>
      <c r="L52" s="185"/>
      <c r="N52" s="40"/>
    </row>
    <row r="53" spans="1:47" ht="15.75" thickBot="1">
      <c r="A53" s="185" t="s">
        <v>16</v>
      </c>
      <c r="B53" s="226" t="s">
        <v>84</v>
      </c>
      <c r="D53" s="226"/>
      <c r="E53" s="7">
        <f>E40</f>
        <v>2012</v>
      </c>
      <c r="F53" s="7">
        <f t="shared" ref="F53:M53" si="110">F40</f>
        <v>2015</v>
      </c>
      <c r="G53" s="7">
        <f t="shared" si="110"/>
        <v>2017</v>
      </c>
      <c r="H53" s="7">
        <f t="shared" si="110"/>
        <v>2019</v>
      </c>
      <c r="I53" s="7">
        <f t="shared" si="110"/>
        <v>2020</v>
      </c>
      <c r="J53" s="7">
        <f t="shared" si="110"/>
        <v>2021</v>
      </c>
      <c r="K53" s="7">
        <f t="shared" si="110"/>
        <v>2030</v>
      </c>
      <c r="L53" s="7">
        <f t="shared" si="110"/>
        <v>2040</v>
      </c>
      <c r="M53" s="7">
        <f t="shared" si="110"/>
        <v>2050</v>
      </c>
      <c r="N53" s="40"/>
      <c r="O53" s="7">
        <f>O40</f>
        <v>2015</v>
      </c>
      <c r="P53" s="7">
        <f t="shared" ref="P53:V53" si="111">P40</f>
        <v>2017</v>
      </c>
      <c r="Q53" s="7">
        <f t="shared" si="111"/>
        <v>2019</v>
      </c>
      <c r="R53" s="7">
        <f t="shared" si="111"/>
        <v>2020</v>
      </c>
      <c r="S53" s="7">
        <f t="shared" si="111"/>
        <v>2021</v>
      </c>
      <c r="T53" s="7">
        <f t="shared" si="111"/>
        <v>2030</v>
      </c>
      <c r="U53" s="7">
        <f t="shared" si="111"/>
        <v>2040</v>
      </c>
      <c r="V53" s="7">
        <f t="shared" si="111"/>
        <v>2050</v>
      </c>
      <c r="X53" s="301">
        <f>X$12</f>
        <v>2015</v>
      </c>
      <c r="Y53" s="301">
        <f t="shared" ref="Y53:AE53" si="112">Y$12</f>
        <v>2017</v>
      </c>
      <c r="Z53" s="301">
        <f t="shared" si="112"/>
        <v>2019</v>
      </c>
      <c r="AA53" s="301">
        <f t="shared" si="112"/>
        <v>2020</v>
      </c>
      <c r="AB53" s="301">
        <f t="shared" si="112"/>
        <v>2021</v>
      </c>
      <c r="AC53" s="301">
        <f t="shared" si="112"/>
        <v>2030</v>
      </c>
      <c r="AD53" s="301">
        <f t="shared" si="112"/>
        <v>2040</v>
      </c>
      <c r="AE53" s="301">
        <f t="shared" si="112"/>
        <v>2050</v>
      </c>
    </row>
    <row r="54" spans="1:47">
      <c r="A54" s="185" t="s">
        <v>16</v>
      </c>
      <c r="C54" s="227" t="str">
        <f>C30</f>
        <v>Low Income</v>
      </c>
      <c r="D54" s="185" t="s">
        <v>67</v>
      </c>
      <c r="E54" s="186">
        <f>E30*E25*E13</f>
        <v>0.13081358220517519</v>
      </c>
      <c r="F54" s="61">
        <f t="shared" ref="F54:F61" si="113">IF($D$4,X54,O54)</f>
        <v>0.1283823833256614</v>
      </c>
      <c r="G54" s="61">
        <f t="shared" ref="G54:G59" si="114">IF($D$4,Y54,P54)</f>
        <v>0.12877680945571371</v>
      </c>
      <c r="H54" s="61">
        <f t="shared" ref="H54:H59" si="115">IF($D$4,Z54,Q54)</f>
        <v>0.12973355042768442</v>
      </c>
      <c r="I54" s="61">
        <f t="shared" ref="I54:I59" si="116">IF($D$4,AA54,R54)</f>
        <v>0.13499132813487882</v>
      </c>
      <c r="J54" s="61">
        <f t="shared" ref="J54:J59" si="117">IF($D$4,AB54,S54)</f>
        <v>0.15653803912721073</v>
      </c>
      <c r="K54" s="61">
        <f t="shared" ref="K54:K59" si="118">IF($D$4,AC54,T54)</f>
        <v>0.15025535723050468</v>
      </c>
      <c r="L54" s="61">
        <f t="shared" ref="L54:L59" si="119">IF($D$4,AD54,U54)</f>
        <v>0.13014550713740164</v>
      </c>
      <c r="M54" s="61">
        <f t="shared" ref="M54:M58" si="120">IF($D$4,AE54,V54)</f>
        <v>0.11391394835972786</v>
      </c>
      <c r="N54" s="42"/>
      <c r="O54" s="186">
        <f t="shared" ref="O54:R56" si="121">O30*O25*O13</f>
        <v>0.1283823833256614</v>
      </c>
      <c r="P54" s="186">
        <f t="shared" si="121"/>
        <v>0.12877680945571371</v>
      </c>
      <c r="Q54" s="186">
        <f t="shared" si="121"/>
        <v>0.12973355042768442</v>
      </c>
      <c r="R54" s="186">
        <f t="shared" si="121"/>
        <v>0.13499132813487882</v>
      </c>
      <c r="S54" s="186">
        <f t="shared" ref="S54:V54" si="122">S30*S25*S13</f>
        <v>0.15653803912721073</v>
      </c>
      <c r="T54" s="46">
        <f t="shared" si="122"/>
        <v>0.15025535723050468</v>
      </c>
      <c r="U54" s="46">
        <f t="shared" si="122"/>
        <v>0.13014550713740164</v>
      </c>
      <c r="V54" s="46">
        <f t="shared" si="122"/>
        <v>0.11391394835972786</v>
      </c>
      <c r="W54" s="228"/>
      <c r="X54" s="186">
        <f t="shared" ref="X54:AB56" si="123">X30*X25*X13</f>
        <v>0.1283823833256614</v>
      </c>
      <c r="Y54" s="186">
        <f t="shared" si="123"/>
        <v>0.12877680945571371</v>
      </c>
      <c r="Z54" s="186">
        <f t="shared" si="123"/>
        <v>0.12973355042768442</v>
      </c>
      <c r="AA54" s="186">
        <f t="shared" si="123"/>
        <v>0.13499132813487882</v>
      </c>
      <c r="AB54" s="186">
        <f t="shared" si="123"/>
        <v>0.15653803912721073</v>
      </c>
      <c r="AC54" s="46">
        <f t="shared" ref="AC54" si="124">AC30*AC25*AC13</f>
        <v>0.35685647342244858</v>
      </c>
      <c r="AD54" s="46">
        <f t="shared" ref="AD54:AE56" si="125">AD30*AD25*AD13</f>
        <v>0.23491264038300996</v>
      </c>
      <c r="AE54" s="46">
        <f t="shared" si="125"/>
        <v>0.19533394294984335</v>
      </c>
      <c r="AF54" s="228"/>
      <c r="AG54" s="228"/>
      <c r="AH54" s="228"/>
      <c r="AI54" s="228"/>
      <c r="AJ54" s="228"/>
      <c r="AK54" s="228"/>
      <c r="AL54" s="228"/>
      <c r="AM54" s="228"/>
      <c r="AN54" s="228"/>
      <c r="AO54" s="228"/>
      <c r="AP54" s="228"/>
      <c r="AQ54" s="228"/>
      <c r="AR54" s="228"/>
      <c r="AS54" s="228"/>
      <c r="AT54" s="228"/>
      <c r="AU54" s="228"/>
    </row>
    <row r="55" spans="1:47">
      <c r="A55" s="185" t="s">
        <v>16</v>
      </c>
      <c r="C55" s="227" t="str">
        <f>C31</f>
        <v>Middle Income</v>
      </c>
      <c r="D55" s="185" t="s">
        <v>67</v>
      </c>
      <c r="E55" s="186">
        <f>E31*E26*E14</f>
        <v>2.605047993559273</v>
      </c>
      <c r="F55" s="61">
        <f t="shared" si="113"/>
        <v>2.7636773332492934</v>
      </c>
      <c r="G55" s="61">
        <f t="shared" si="114"/>
        <v>2.8913337107360779</v>
      </c>
      <c r="H55" s="61">
        <f t="shared" si="115"/>
        <v>3.0495903806306055</v>
      </c>
      <c r="I55" s="61">
        <f t="shared" si="116"/>
        <v>3.2047358801985588</v>
      </c>
      <c r="J55" s="61">
        <f t="shared" si="117"/>
        <v>2.7690126757846167</v>
      </c>
      <c r="K55" s="61">
        <f t="shared" si="118"/>
        <v>3.4475726909600222</v>
      </c>
      <c r="L55" s="61">
        <f t="shared" si="119"/>
        <v>4.0152743617322937</v>
      </c>
      <c r="M55" s="61">
        <f t="shared" si="120"/>
        <v>4.4683713160734326</v>
      </c>
      <c r="N55" s="42"/>
      <c r="O55" s="186">
        <f t="shared" si="121"/>
        <v>2.7636773332492934</v>
      </c>
      <c r="P55" s="186">
        <f t="shared" si="121"/>
        <v>2.8913337107360779</v>
      </c>
      <c r="Q55" s="186">
        <f t="shared" si="121"/>
        <v>3.0495903806306055</v>
      </c>
      <c r="R55" s="186">
        <f>R31*R26*R14</f>
        <v>3.2047358801985588</v>
      </c>
      <c r="S55" s="186">
        <f t="shared" ref="S55:V55" si="126">S31*S26*S14</f>
        <v>2.7690126757846167</v>
      </c>
      <c r="T55" s="46">
        <f t="shared" si="126"/>
        <v>3.4475726909600222</v>
      </c>
      <c r="U55" s="46">
        <f t="shared" si="126"/>
        <v>4.0152743617322937</v>
      </c>
      <c r="V55" s="46">
        <f t="shared" si="126"/>
        <v>4.4683713160734326</v>
      </c>
      <c r="W55" s="228"/>
      <c r="X55" s="186">
        <f t="shared" si="123"/>
        <v>2.7636773332492934</v>
      </c>
      <c r="Y55" s="186">
        <f t="shared" si="123"/>
        <v>2.8913337107360779</v>
      </c>
      <c r="Z55" s="186">
        <f t="shared" si="123"/>
        <v>3.0495903806306055</v>
      </c>
      <c r="AA55" s="186">
        <f t="shared" si="123"/>
        <v>3.2047358801985588</v>
      </c>
      <c r="AB55" s="186">
        <f t="shared" si="123"/>
        <v>2.7690126757846167</v>
      </c>
      <c r="AC55" s="46">
        <f t="shared" ref="AC55" si="127">AC31*AC26*AC14</f>
        <v>3.1114343535914197</v>
      </c>
      <c r="AD55" s="46">
        <f t="shared" si="125"/>
        <v>3.4425958558902243</v>
      </c>
      <c r="AE55" s="46">
        <f t="shared" si="125"/>
        <v>3.4575405460494077</v>
      </c>
      <c r="AF55" s="228"/>
      <c r="AG55" s="228"/>
      <c r="AH55" s="228"/>
      <c r="AI55" s="228"/>
      <c r="AJ55" s="228"/>
      <c r="AK55" s="228"/>
      <c r="AL55" s="228"/>
      <c r="AM55" s="228"/>
      <c r="AN55" s="228"/>
      <c r="AO55" s="228"/>
      <c r="AP55" s="228"/>
      <c r="AQ55" s="228"/>
      <c r="AR55" s="228"/>
      <c r="AS55" s="228"/>
      <c r="AT55" s="228"/>
      <c r="AU55" s="228"/>
    </row>
    <row r="56" spans="1:47">
      <c r="A56" s="185" t="s">
        <v>16</v>
      </c>
      <c r="C56" s="227" t="str">
        <f>C32</f>
        <v>High Income</v>
      </c>
      <c r="D56" s="185" t="s">
        <v>67</v>
      </c>
      <c r="E56" s="186">
        <f>E32*E27*E15</f>
        <v>3.3184960447596774</v>
      </c>
      <c r="F56" s="61">
        <f t="shared" si="113"/>
        <v>3.9385634462472403</v>
      </c>
      <c r="G56" s="61">
        <f t="shared" si="114"/>
        <v>4.2313538823878662</v>
      </c>
      <c r="H56" s="61">
        <f t="shared" si="115"/>
        <v>4.4526615366410756</v>
      </c>
      <c r="I56" s="61">
        <f t="shared" si="116"/>
        <v>3.7596718485503273</v>
      </c>
      <c r="J56" s="61">
        <f t="shared" si="117"/>
        <v>3.9616609149946305</v>
      </c>
      <c r="K56" s="61">
        <f t="shared" si="118"/>
        <v>5.1739482875086988</v>
      </c>
      <c r="L56" s="61">
        <f t="shared" si="119"/>
        <v>7.608077578334794</v>
      </c>
      <c r="M56" s="61">
        <f t="shared" si="120"/>
        <v>9.9215399124982628</v>
      </c>
      <c r="N56" s="42"/>
      <c r="O56" s="186">
        <f t="shared" si="121"/>
        <v>3.9385634462472403</v>
      </c>
      <c r="P56" s="186">
        <f t="shared" si="121"/>
        <v>4.2313538823878662</v>
      </c>
      <c r="Q56" s="186">
        <f t="shared" si="121"/>
        <v>4.4526615366410756</v>
      </c>
      <c r="R56" s="186">
        <f t="shared" si="121"/>
        <v>3.7596718485503273</v>
      </c>
      <c r="S56" s="186">
        <f t="shared" ref="S56:V56" si="128">S32*S27*S15</f>
        <v>3.9616609149946305</v>
      </c>
      <c r="T56" s="46">
        <f t="shared" si="128"/>
        <v>5.1739482875086988</v>
      </c>
      <c r="U56" s="46">
        <f t="shared" si="128"/>
        <v>7.608077578334794</v>
      </c>
      <c r="V56" s="46">
        <f t="shared" si="128"/>
        <v>9.9215399124982628</v>
      </c>
      <c r="W56" s="228"/>
      <c r="X56" s="186">
        <f t="shared" si="123"/>
        <v>3.9385634462472403</v>
      </c>
      <c r="Y56" s="186">
        <f t="shared" si="123"/>
        <v>4.2313538823878662</v>
      </c>
      <c r="Z56" s="186">
        <f t="shared" si="123"/>
        <v>4.4526615366410756</v>
      </c>
      <c r="AA56" s="186">
        <f t="shared" si="123"/>
        <v>3.7596718485503273</v>
      </c>
      <c r="AB56" s="186">
        <f t="shared" si="123"/>
        <v>3.9616609149946305</v>
      </c>
      <c r="AC56" s="46">
        <f t="shared" ref="AC56" si="129">AC32*AC27*AC15</f>
        <v>4.5600981238412412</v>
      </c>
      <c r="AD56" s="46">
        <f t="shared" si="125"/>
        <v>6.0597857663328885</v>
      </c>
      <c r="AE56" s="46">
        <f t="shared" si="125"/>
        <v>7.0293973838875843</v>
      </c>
      <c r="AF56" s="228"/>
      <c r="AG56" s="228"/>
      <c r="AH56" s="228"/>
      <c r="AI56" s="228"/>
      <c r="AJ56" s="228"/>
      <c r="AK56" s="228"/>
      <c r="AL56" s="228"/>
      <c r="AM56" s="228"/>
      <c r="AN56" s="228"/>
      <c r="AO56" s="228"/>
      <c r="AP56" s="228"/>
      <c r="AQ56" s="228"/>
      <c r="AR56" s="228"/>
      <c r="AS56" s="228"/>
      <c r="AT56" s="228"/>
      <c r="AU56" s="228"/>
    </row>
    <row r="57" spans="1:47">
      <c r="A57" s="185" t="s">
        <v>16</v>
      </c>
      <c r="C57" s="227" t="s">
        <v>165</v>
      </c>
      <c r="D57" s="185" t="s">
        <v>67</v>
      </c>
      <c r="E57" s="186">
        <f>E49</f>
        <v>0.50601376355767247</v>
      </c>
      <c r="F57" s="61">
        <f t="shared" si="113"/>
        <v>0.52310039361040328</v>
      </c>
      <c r="G57" s="61">
        <f t="shared" si="114"/>
        <v>0.52911938020465121</v>
      </c>
      <c r="H57" s="61">
        <f t="shared" si="115"/>
        <v>0.53323895430378154</v>
      </c>
      <c r="I57" s="61">
        <f t="shared" si="116"/>
        <v>0.52085305813176863</v>
      </c>
      <c r="J57" s="61">
        <f t="shared" si="117"/>
        <v>0.52780560091473139</v>
      </c>
      <c r="K57" s="61">
        <f t="shared" si="118"/>
        <v>0.5855516861121236</v>
      </c>
      <c r="L57" s="61">
        <f t="shared" si="119"/>
        <v>0.69398253424467238</v>
      </c>
      <c r="M57" s="61">
        <f t="shared" si="120"/>
        <v>0.76759503816256969</v>
      </c>
      <c r="N57" s="42"/>
      <c r="O57" s="186">
        <f>O49</f>
        <v>0.52310039361040328</v>
      </c>
      <c r="P57" s="186">
        <f t="shared" ref="P57:R57" si="130">P49</f>
        <v>0.52911938020465121</v>
      </c>
      <c r="Q57" s="186">
        <f t="shared" si="130"/>
        <v>0.53323895430378154</v>
      </c>
      <c r="R57" s="186">
        <f t="shared" si="130"/>
        <v>0.52085305813176863</v>
      </c>
      <c r="S57" s="186">
        <f>S49</f>
        <v>0.52780560091473139</v>
      </c>
      <c r="T57" s="46">
        <f t="shared" ref="T57:V57" si="131">T49</f>
        <v>0.5855516861121236</v>
      </c>
      <c r="U57" s="46">
        <f t="shared" si="131"/>
        <v>0.69398253424467238</v>
      </c>
      <c r="V57" s="46">
        <f t="shared" si="131"/>
        <v>0.76759503816256969</v>
      </c>
      <c r="W57" s="228"/>
      <c r="X57" s="186">
        <f>X49</f>
        <v>0.52310039361040328</v>
      </c>
      <c r="Y57" s="186">
        <f t="shared" ref="Y57:AB57" si="132">Y49</f>
        <v>0.52911938020465121</v>
      </c>
      <c r="Z57" s="186">
        <f t="shared" si="132"/>
        <v>0.53323895430378154</v>
      </c>
      <c r="AA57" s="186">
        <f t="shared" si="132"/>
        <v>0.52085305813176863</v>
      </c>
      <c r="AB57" s="186">
        <f t="shared" si="132"/>
        <v>0.52780560091473139</v>
      </c>
      <c r="AC57" s="46">
        <f t="shared" ref="AC57" si="133">AC49</f>
        <v>0.58631234899100848</v>
      </c>
      <c r="AD57" s="46">
        <f>AD49</f>
        <v>0.6731697134621728</v>
      </c>
      <c r="AE57" s="46">
        <f>AE49</f>
        <v>0.71601261430570307</v>
      </c>
      <c r="AF57" s="228"/>
      <c r="AG57" s="228"/>
      <c r="AH57" s="228"/>
      <c r="AI57" s="228"/>
      <c r="AJ57" s="228"/>
      <c r="AK57" s="228"/>
      <c r="AL57" s="228"/>
      <c r="AM57" s="228"/>
      <c r="AN57" s="228"/>
      <c r="AO57" s="228"/>
      <c r="AP57" s="228"/>
      <c r="AQ57" s="228"/>
      <c r="AR57" s="228"/>
      <c r="AS57" s="228"/>
      <c r="AT57" s="228"/>
      <c r="AU57" s="228"/>
    </row>
    <row r="58" spans="1:47">
      <c r="A58" s="185" t="s">
        <v>16</v>
      </c>
      <c r="C58" s="227" t="s">
        <v>64</v>
      </c>
      <c r="D58" s="185" t="s">
        <v>67</v>
      </c>
      <c r="E58" s="186">
        <f>SUM(E54:E57)</f>
        <v>6.5603713840817983</v>
      </c>
      <c r="F58" s="61">
        <f t="shared" si="113"/>
        <v>7.3537235564325982</v>
      </c>
      <c r="G58" s="61">
        <f t="shared" si="114"/>
        <v>7.7805837827843094</v>
      </c>
      <c r="H58" s="61">
        <f t="shared" si="115"/>
        <v>8.1652244220031474</v>
      </c>
      <c r="I58" s="61">
        <f t="shared" si="116"/>
        <v>7.6202521150155338</v>
      </c>
      <c r="J58" s="61">
        <f t="shared" si="117"/>
        <v>7.4150172308211895</v>
      </c>
      <c r="K58" s="61">
        <f t="shared" si="118"/>
        <v>9.3573280218113499</v>
      </c>
      <c r="L58" s="61">
        <f t="shared" si="119"/>
        <v>12.447479981449161</v>
      </c>
      <c r="M58" s="61">
        <f t="shared" si="120"/>
        <v>15.271420215093993</v>
      </c>
      <c r="N58" s="42"/>
      <c r="O58" s="186">
        <f>SUM(O54:O57)</f>
        <v>7.3537235564325982</v>
      </c>
      <c r="P58" s="186">
        <f t="shared" ref="P58:R58" si="134">SUM(P54:P57)</f>
        <v>7.7805837827843094</v>
      </c>
      <c r="Q58" s="186">
        <f t="shared" si="134"/>
        <v>8.1652244220031474</v>
      </c>
      <c r="R58" s="186">
        <f t="shared" si="134"/>
        <v>7.6202521150155338</v>
      </c>
      <c r="S58" s="186">
        <f>SUM(S54:S57)</f>
        <v>7.4150172308211895</v>
      </c>
      <c r="T58" s="46">
        <f t="shared" ref="T58" si="135">SUM(T54:T57)</f>
        <v>9.3573280218113499</v>
      </c>
      <c r="U58" s="46">
        <f t="shared" ref="U58" si="136">SUM(U54:U57)</f>
        <v>12.447479981449161</v>
      </c>
      <c r="V58" s="46">
        <f>SUM(V54:V57)</f>
        <v>15.271420215093993</v>
      </c>
      <c r="W58" s="228"/>
      <c r="X58" s="186">
        <f>SUM(X54:X57)</f>
        <v>7.3537235564325982</v>
      </c>
      <c r="Y58" s="186">
        <f t="shared" ref="Y58:AC58" si="137">SUM(Y54:Y57)</f>
        <v>7.7805837827843094</v>
      </c>
      <c r="Z58" s="186">
        <f t="shared" si="137"/>
        <v>8.1652244220031474</v>
      </c>
      <c r="AA58" s="186">
        <f t="shared" si="137"/>
        <v>7.6202521150155338</v>
      </c>
      <c r="AB58" s="186">
        <f t="shared" si="137"/>
        <v>7.4150172308211895</v>
      </c>
      <c r="AC58" s="46">
        <f t="shared" si="137"/>
        <v>8.6147012998461179</v>
      </c>
      <c r="AD58" s="46">
        <f>SUM(AD54:AD57)</f>
        <v>10.410463976068296</v>
      </c>
      <c r="AE58" s="46">
        <f>SUM(AE54:AE57)</f>
        <v>11.398284487192537</v>
      </c>
      <c r="AF58" s="228"/>
      <c r="AG58" s="228"/>
      <c r="AH58" s="228"/>
      <c r="AI58" s="228"/>
      <c r="AJ58" s="228"/>
      <c r="AK58" s="228"/>
      <c r="AL58" s="228"/>
      <c r="AM58" s="228"/>
      <c r="AN58" s="228"/>
      <c r="AO58" s="228"/>
      <c r="AP58" s="228"/>
      <c r="AQ58" s="228"/>
      <c r="AR58" s="228"/>
      <c r="AS58" s="228"/>
      <c r="AT58" s="228"/>
      <c r="AU58" s="228"/>
    </row>
    <row r="59" spans="1:47">
      <c r="A59" s="185" t="s">
        <v>16</v>
      </c>
      <c r="C59" s="227" t="s">
        <v>65</v>
      </c>
      <c r="D59" s="185" t="s">
        <v>66</v>
      </c>
      <c r="E59" s="47">
        <f>E16/E58</f>
        <v>7.9759863914158036</v>
      </c>
      <c r="F59" s="61">
        <f t="shared" si="113"/>
        <v>7.4452746336145115</v>
      </c>
      <c r="G59" s="61">
        <f t="shared" si="114"/>
        <v>7.2644867814046616</v>
      </c>
      <c r="H59" s="61">
        <f t="shared" si="115"/>
        <v>7.1479768228465907</v>
      </c>
      <c r="I59" s="61">
        <f t="shared" si="116"/>
        <v>7.6333729796816403</v>
      </c>
      <c r="J59" s="61">
        <f t="shared" si="117"/>
        <v>8.0905517251994823</v>
      </c>
      <c r="K59" s="61">
        <f t="shared" si="118"/>
        <v>7.04860296083032</v>
      </c>
      <c r="L59" s="61">
        <f t="shared" si="119"/>
        <v>5.7341169543050219</v>
      </c>
      <c r="M59" s="61">
        <f>IF($D$4,AE59,V59)</f>
        <v>4.9450481969816718</v>
      </c>
      <c r="N59" s="42"/>
      <c r="O59" s="47">
        <f>F16/O58</f>
        <v>7.4452746336145115</v>
      </c>
      <c r="P59" s="47">
        <f t="shared" ref="P59:R59" si="138">G16/P58</f>
        <v>7.2644867814046616</v>
      </c>
      <c r="Q59" s="47">
        <f t="shared" si="138"/>
        <v>7.1479768228465907</v>
      </c>
      <c r="R59" s="186">
        <f t="shared" si="138"/>
        <v>7.6333729796816403</v>
      </c>
      <c r="S59" s="186">
        <f>J16/S58</f>
        <v>8.0905517251994823</v>
      </c>
      <c r="T59" s="46">
        <f t="shared" ref="T59" si="139">K16/T58</f>
        <v>7.04860296083032</v>
      </c>
      <c r="U59" s="46">
        <f t="shared" ref="U59" si="140">L16/U58</f>
        <v>5.7341169543050219</v>
      </c>
      <c r="V59" s="46">
        <f t="shared" ref="V59" si="141">M16/V58</f>
        <v>4.9450481969816718</v>
      </c>
      <c r="W59" s="228"/>
      <c r="X59" s="47">
        <f>X16/X58</f>
        <v>7.4452746336145115</v>
      </c>
      <c r="Y59" s="47">
        <f t="shared" ref="Y59:AC59" si="142">Y16/Y58</f>
        <v>7.2644867814046616</v>
      </c>
      <c r="Z59" s="47">
        <f t="shared" si="142"/>
        <v>7.1479768228465907</v>
      </c>
      <c r="AA59" s="47">
        <f t="shared" si="142"/>
        <v>7.6333729796816403</v>
      </c>
      <c r="AB59" s="47">
        <f t="shared" si="142"/>
        <v>8.0905517251994823</v>
      </c>
      <c r="AC59" s="46">
        <f t="shared" si="142"/>
        <v>7.656224830590256</v>
      </c>
      <c r="AD59" s="46">
        <f>AD16/AD58</f>
        <v>6.8561119047218675</v>
      </c>
      <c r="AE59" s="46">
        <f>AE16/AE58</f>
        <v>6.6253749926012331</v>
      </c>
      <c r="AF59" s="228"/>
      <c r="AG59" s="228"/>
      <c r="AH59" s="228"/>
      <c r="AI59" s="228"/>
      <c r="AJ59" s="228"/>
      <c r="AK59" s="228"/>
      <c r="AL59" s="228"/>
      <c r="AM59" s="228"/>
      <c r="AN59" s="228"/>
      <c r="AO59" s="228"/>
      <c r="AP59" s="228"/>
      <c r="AQ59" s="228"/>
      <c r="AR59" s="228"/>
      <c r="AS59" s="228"/>
      <c r="AT59" s="228"/>
      <c r="AU59" s="228"/>
    </row>
    <row r="60" spans="1:47">
      <c r="A60" s="185" t="s">
        <v>16</v>
      </c>
      <c r="C60" s="227" t="s">
        <v>166</v>
      </c>
      <c r="D60" s="185" t="s">
        <v>144</v>
      </c>
      <c r="E60" s="186">
        <f>1000/E59</f>
        <v>125.37634230121746</v>
      </c>
      <c r="F60" s="186">
        <f t="shared" ref="F60:M60" si="143">1000/F59</f>
        <v>134.31337985641542</v>
      </c>
      <c r="G60" s="186">
        <f t="shared" si="143"/>
        <v>137.65597351760064</v>
      </c>
      <c r="H60" s="186">
        <f t="shared" si="143"/>
        <v>139.89972614401438</v>
      </c>
      <c r="I60" s="186">
        <f t="shared" si="143"/>
        <v>131.0036863994174</v>
      </c>
      <c r="J60" s="186">
        <f t="shared" si="143"/>
        <v>123.60096492372945</v>
      </c>
      <c r="K60" s="186">
        <f t="shared" si="143"/>
        <v>141.87208522838984</v>
      </c>
      <c r="L60" s="186">
        <f t="shared" si="143"/>
        <v>174.39476870963134</v>
      </c>
      <c r="M60" s="186">
        <f t="shared" si="143"/>
        <v>202.22249817714089</v>
      </c>
      <c r="N60" s="40"/>
      <c r="O60" s="186">
        <f>1000/O59</f>
        <v>134.31337985641542</v>
      </c>
      <c r="P60" s="186">
        <f t="shared" ref="P60:R60" si="144">1000/P59</f>
        <v>137.65597351760064</v>
      </c>
      <c r="Q60" s="186">
        <f t="shared" si="144"/>
        <v>139.89972614401438</v>
      </c>
      <c r="R60" s="186">
        <f t="shared" si="144"/>
        <v>131.0036863994174</v>
      </c>
      <c r="S60" s="186">
        <f>1000/S59</f>
        <v>123.60096492372945</v>
      </c>
      <c r="T60" s="186">
        <f t="shared" ref="T60" si="145">1000/T59</f>
        <v>141.87208522838984</v>
      </c>
      <c r="U60" s="186">
        <f t="shared" ref="U60" si="146">1000/U59</f>
        <v>174.39476870963134</v>
      </c>
      <c r="V60" s="186">
        <f t="shared" ref="V60" si="147">1000/V59</f>
        <v>202.22249817714089</v>
      </c>
      <c r="X60" s="186">
        <f>1000/X59</f>
        <v>134.31337985641542</v>
      </c>
      <c r="Y60" s="186">
        <f t="shared" ref="Y60:AC60" si="148">1000/Y59</f>
        <v>137.65597351760064</v>
      </c>
      <c r="Z60" s="186">
        <f t="shared" si="148"/>
        <v>139.89972614401438</v>
      </c>
      <c r="AA60" s="186">
        <f t="shared" si="148"/>
        <v>131.0036863994174</v>
      </c>
      <c r="AB60" s="186">
        <f t="shared" si="148"/>
        <v>123.60096492372945</v>
      </c>
      <c r="AC60" s="186">
        <f t="shared" si="148"/>
        <v>130.61267427838911</v>
      </c>
      <c r="AD60" s="186">
        <f>1000/AD59</f>
        <v>145.85526226771339</v>
      </c>
      <c r="AE60" s="186">
        <f>1000/AE59</f>
        <v>150.93485291273805</v>
      </c>
    </row>
    <row r="61" spans="1:47">
      <c r="A61" s="185" t="s">
        <v>16</v>
      </c>
      <c r="C61" s="227" t="s">
        <v>167</v>
      </c>
      <c r="E61" s="231">
        <f>E57/E58</f>
        <v>7.7131877744829089E-2</v>
      </c>
      <c r="F61" s="231">
        <f t="shared" si="113"/>
        <v>7.1134084603007172E-2</v>
      </c>
      <c r="G61" s="231">
        <f t="shared" ref="G61" si="149">IF($D$4,AA61,R61)</f>
        <v>6.8351158238641407E-2</v>
      </c>
      <c r="H61" s="231">
        <f t="shared" ref="H61:J61" si="150">IF($D$4,AC61,T61)</f>
        <v>6.2576804483848281E-2</v>
      </c>
      <c r="I61" s="231">
        <f t="shared" si="150"/>
        <v>5.5752854013738889E-2</v>
      </c>
      <c r="J61" s="231">
        <f t="shared" si="150"/>
        <v>5.026350053571918E-2</v>
      </c>
      <c r="K61" s="231">
        <f t="shared" ref="K61:M61" si="151">IF($D$4,AC61,T61)</f>
        <v>6.2576804483848281E-2</v>
      </c>
      <c r="L61" s="231">
        <f t="shared" si="151"/>
        <v>5.5752854013738889E-2</v>
      </c>
      <c r="M61" s="231">
        <f t="shared" si="151"/>
        <v>5.026350053571918E-2</v>
      </c>
      <c r="N61" s="40"/>
      <c r="O61" s="231">
        <f>O57/O58</f>
        <v>7.1134084603007172E-2</v>
      </c>
      <c r="P61" s="231">
        <f t="shared" ref="P61:R61" si="152">P57/P58</f>
        <v>6.8005100256796402E-2</v>
      </c>
      <c r="Q61" s="231">
        <f>Q57/Q58</f>
        <v>6.5306098980799823E-2</v>
      </c>
      <c r="R61" s="231">
        <f t="shared" si="152"/>
        <v>6.8351158238641407E-2</v>
      </c>
      <c r="S61" s="231">
        <f>S57/S58</f>
        <v>7.1180630399732547E-2</v>
      </c>
      <c r="T61" s="231">
        <f t="shared" ref="T61:V61" si="153">T57/T58</f>
        <v>6.2576804483848281E-2</v>
      </c>
      <c r="U61" s="231">
        <f t="shared" si="153"/>
        <v>5.5752854013738889E-2</v>
      </c>
      <c r="V61" s="231">
        <f t="shared" si="153"/>
        <v>5.026350053571918E-2</v>
      </c>
      <c r="W61" s="280"/>
      <c r="X61" s="231">
        <f>X57/X58</f>
        <v>7.1134084603007172E-2</v>
      </c>
      <c r="Y61" s="231">
        <f t="shared" ref="Y61:AB61" si="154">Y57/Y58</f>
        <v>6.8005100256796402E-2</v>
      </c>
      <c r="Z61" s="231">
        <f t="shared" si="154"/>
        <v>6.5306098980799823E-2</v>
      </c>
      <c r="AA61" s="231">
        <f t="shared" si="154"/>
        <v>6.8351158238641407E-2</v>
      </c>
      <c r="AB61" s="231">
        <f t="shared" si="154"/>
        <v>7.1180630399732547E-2</v>
      </c>
      <c r="AC61" s="231">
        <f t="shared" ref="AC61" si="155">AC57/AC58</f>
        <v>6.8059509968323759E-2</v>
      </c>
      <c r="AD61" s="231">
        <f>AD57/AD58</f>
        <v>6.4662796491075106E-2</v>
      </c>
      <c r="AE61" s="231">
        <f>AE57/AE58</f>
        <v>6.2817577075764061E-2</v>
      </c>
    </row>
    <row r="62" spans="1:47">
      <c r="A62" s="185" t="s">
        <v>16</v>
      </c>
      <c r="C62" s="227"/>
      <c r="E62" s="231"/>
      <c r="F62" s="231"/>
      <c r="G62" s="231"/>
      <c r="I62" s="231"/>
      <c r="K62" s="231"/>
      <c r="L62" s="231"/>
      <c r="M62" s="231"/>
      <c r="N62" s="40"/>
      <c r="W62" s="280"/>
    </row>
    <row r="63" spans="1:47" ht="15.75" thickBot="1">
      <c r="A63" s="185" t="s">
        <v>16</v>
      </c>
      <c r="C63" s="226" t="s">
        <v>80</v>
      </c>
      <c r="E63" s="7">
        <f t="shared" ref="E63:M63" si="156">E53</f>
        <v>2012</v>
      </c>
      <c r="F63" s="7">
        <f t="shared" si="156"/>
        <v>2015</v>
      </c>
      <c r="G63" s="7">
        <f t="shared" si="156"/>
        <v>2017</v>
      </c>
      <c r="H63" s="7">
        <f t="shared" si="156"/>
        <v>2019</v>
      </c>
      <c r="I63" s="7">
        <f t="shared" si="156"/>
        <v>2020</v>
      </c>
      <c r="J63" s="7">
        <f t="shared" si="156"/>
        <v>2021</v>
      </c>
      <c r="K63" s="7">
        <f t="shared" si="156"/>
        <v>2030</v>
      </c>
      <c r="L63" s="7">
        <f t="shared" si="156"/>
        <v>2040</v>
      </c>
      <c r="M63" s="7">
        <f t="shared" si="156"/>
        <v>2050</v>
      </c>
      <c r="N63" s="40"/>
      <c r="O63" s="287">
        <f>O53</f>
        <v>2015</v>
      </c>
      <c r="P63" s="287">
        <f t="shared" ref="P63:V63" si="157">P53</f>
        <v>2017</v>
      </c>
      <c r="Q63" s="287">
        <f t="shared" si="157"/>
        <v>2019</v>
      </c>
      <c r="R63" s="287">
        <f t="shared" si="157"/>
        <v>2020</v>
      </c>
      <c r="S63" s="287">
        <f t="shared" si="157"/>
        <v>2021</v>
      </c>
      <c r="T63" s="287">
        <f t="shared" si="157"/>
        <v>2030</v>
      </c>
      <c r="U63" s="287">
        <f t="shared" si="157"/>
        <v>2040</v>
      </c>
      <c r="V63" s="287">
        <f t="shared" si="157"/>
        <v>2050</v>
      </c>
      <c r="W63" s="280"/>
      <c r="X63" s="301">
        <f>X$12</f>
        <v>2015</v>
      </c>
      <c r="Y63" s="301">
        <f t="shared" ref="Y63:AE63" si="158">Y$12</f>
        <v>2017</v>
      </c>
      <c r="Z63" s="301">
        <f t="shared" si="158"/>
        <v>2019</v>
      </c>
      <c r="AA63" s="301">
        <f t="shared" si="158"/>
        <v>2020</v>
      </c>
      <c r="AB63" s="301">
        <f t="shared" si="158"/>
        <v>2021</v>
      </c>
      <c r="AC63" s="301">
        <f t="shared" si="158"/>
        <v>2030</v>
      </c>
      <c r="AD63" s="301">
        <f t="shared" si="158"/>
        <v>2040</v>
      </c>
      <c r="AE63" s="301">
        <f t="shared" si="158"/>
        <v>2050</v>
      </c>
    </row>
    <row r="64" spans="1:47">
      <c r="A64" s="185" t="s">
        <v>16</v>
      </c>
      <c r="C64" s="227" t="s">
        <v>168</v>
      </c>
      <c r="D64" s="185" t="s">
        <v>169</v>
      </c>
      <c r="E64" s="66">
        <f>[2]Calib_1011!$H$96*[2]Calib_1011!$H$97</f>
        <v>330</v>
      </c>
      <c r="F64" s="61">
        <f>IF($D$4,X64,O64)</f>
        <v>330</v>
      </c>
      <c r="G64" s="61">
        <f t="shared" ref="G64:M64" si="159">IF($D$4,Y64,P64)</f>
        <v>330</v>
      </c>
      <c r="H64" s="61">
        <f t="shared" si="159"/>
        <v>330</v>
      </c>
      <c r="I64" s="61">
        <f t="shared" si="159"/>
        <v>330</v>
      </c>
      <c r="J64" s="61">
        <f t="shared" si="159"/>
        <v>330</v>
      </c>
      <c r="K64" s="61">
        <f t="shared" si="159"/>
        <v>330</v>
      </c>
      <c r="L64" s="61">
        <f t="shared" si="159"/>
        <v>330</v>
      </c>
      <c r="M64" s="61">
        <f t="shared" si="159"/>
        <v>330</v>
      </c>
      <c r="N64" s="40"/>
      <c r="O64" s="74">
        <f>E64</f>
        <v>330</v>
      </c>
      <c r="P64" s="74">
        <f>O64</f>
        <v>330</v>
      </c>
      <c r="Q64" s="74">
        <f>P64</f>
        <v>330</v>
      </c>
      <c r="R64" s="186">
        <f t="shared" ref="R64:V64" si="160">Q64</f>
        <v>330</v>
      </c>
      <c r="S64" s="186">
        <f t="shared" si="160"/>
        <v>330</v>
      </c>
      <c r="T64" s="60">
        <f t="shared" si="160"/>
        <v>330</v>
      </c>
      <c r="U64" s="60">
        <f t="shared" si="160"/>
        <v>330</v>
      </c>
      <c r="V64" s="60">
        <f t="shared" si="160"/>
        <v>330</v>
      </c>
      <c r="W64" s="280"/>
      <c r="X64" s="74">
        <f>O64</f>
        <v>330</v>
      </c>
      <c r="Y64" s="74">
        <f t="shared" ref="Y64:AB64" si="161">P64</f>
        <v>330</v>
      </c>
      <c r="Z64" s="74">
        <f t="shared" si="161"/>
        <v>330</v>
      </c>
      <c r="AA64" s="74">
        <f t="shared" si="161"/>
        <v>330</v>
      </c>
      <c r="AB64" s="74">
        <f t="shared" si="161"/>
        <v>330</v>
      </c>
      <c r="AC64" s="60">
        <f>AA64</f>
        <v>330</v>
      </c>
      <c r="AD64" s="60">
        <f>AC64</f>
        <v>330</v>
      </c>
      <c r="AE64" s="60">
        <f>AD64</f>
        <v>330</v>
      </c>
    </row>
    <row r="65" spans="1:47">
      <c r="A65" s="185" t="s">
        <v>16</v>
      </c>
      <c r="C65" s="227"/>
      <c r="L65" s="185"/>
      <c r="N65" s="40"/>
      <c r="O65" s="8"/>
      <c r="P65" s="8"/>
      <c r="Q65" s="8"/>
      <c r="S65" s="280"/>
    </row>
    <row r="66" spans="1:47" ht="15.75" thickBot="1">
      <c r="A66" s="185" t="s">
        <v>16</v>
      </c>
      <c r="C66" s="226" t="s">
        <v>178</v>
      </c>
      <c r="L66" s="185"/>
      <c r="N66" s="40"/>
      <c r="O66" s="185">
        <f t="shared" ref="O66:V66" si="162">O53</f>
        <v>2015</v>
      </c>
      <c r="P66" s="280">
        <f t="shared" si="162"/>
        <v>2017</v>
      </c>
      <c r="Q66" s="280">
        <f t="shared" si="162"/>
        <v>2019</v>
      </c>
      <c r="R66" s="280">
        <f t="shared" si="162"/>
        <v>2020</v>
      </c>
      <c r="S66" s="280">
        <f t="shared" si="162"/>
        <v>2021</v>
      </c>
      <c r="T66" s="280">
        <f t="shared" si="162"/>
        <v>2030</v>
      </c>
      <c r="U66" s="280">
        <f t="shared" si="162"/>
        <v>2040</v>
      </c>
      <c r="V66" s="280">
        <f t="shared" si="162"/>
        <v>2050</v>
      </c>
    </row>
    <row r="67" spans="1:47">
      <c r="A67" s="185" t="s">
        <v>16</v>
      </c>
      <c r="C67" s="227" t="s">
        <v>179</v>
      </c>
      <c r="D67" s="185" t="s">
        <v>170</v>
      </c>
      <c r="E67" s="199">
        <f>[2]Calib_1011!$H$102</f>
        <v>33.5</v>
      </c>
      <c r="F67" s="74">
        <f t="shared" ref="F67:F70" si="163">IF($D$4,X67,O67)</f>
        <v>33.5</v>
      </c>
      <c r="G67" s="74">
        <f t="shared" ref="G67:G70" si="164">IF($D$4,Y67,P67)</f>
        <v>33.5</v>
      </c>
      <c r="H67" s="74">
        <f t="shared" ref="H67:H70" si="165">IF($D$4,Z67,Q67)</f>
        <v>33.5</v>
      </c>
      <c r="I67" s="74">
        <f t="shared" ref="I67:I70" si="166">IF($D$4,AA67,R67)</f>
        <v>33.5</v>
      </c>
      <c r="J67" s="74">
        <f t="shared" ref="J67:J70" si="167">IF($D$4,AB67,S67)</f>
        <v>33.5</v>
      </c>
      <c r="K67" s="74">
        <f t="shared" ref="K67:K70" si="168">IF($D$4,AC67,T67)</f>
        <v>33.5</v>
      </c>
      <c r="L67" s="74">
        <f t="shared" ref="L67:L70" si="169">IF($D$4,AD67,U67)</f>
        <v>33.5</v>
      </c>
      <c r="M67" s="74">
        <f t="shared" ref="M67:M70" si="170">IF($D$4,AE67,V67)</f>
        <v>33.5</v>
      </c>
      <c r="N67" s="40"/>
      <c r="O67" s="74">
        <f>E67</f>
        <v>33.5</v>
      </c>
      <c r="P67" s="73">
        <f>O67</f>
        <v>33.5</v>
      </c>
      <c r="Q67" s="74">
        <f t="shared" ref="Q67:V67" si="171">P67</f>
        <v>33.5</v>
      </c>
      <c r="R67" s="186">
        <f t="shared" si="171"/>
        <v>33.5</v>
      </c>
      <c r="S67" s="186">
        <f t="shared" si="171"/>
        <v>33.5</v>
      </c>
      <c r="T67" s="60">
        <f t="shared" si="171"/>
        <v>33.5</v>
      </c>
      <c r="U67" s="60">
        <f t="shared" si="171"/>
        <v>33.5</v>
      </c>
      <c r="V67" s="60">
        <f t="shared" si="171"/>
        <v>33.5</v>
      </c>
      <c r="X67" s="74">
        <f>O67</f>
        <v>33.5</v>
      </c>
      <c r="Y67" s="74">
        <f t="shared" ref="Y67:AB67" si="172">P67</f>
        <v>33.5</v>
      </c>
      <c r="Z67" s="74">
        <f t="shared" si="172"/>
        <v>33.5</v>
      </c>
      <c r="AA67" s="74">
        <f t="shared" si="172"/>
        <v>33.5</v>
      </c>
      <c r="AB67" s="74">
        <f t="shared" si="172"/>
        <v>33.5</v>
      </c>
      <c r="AC67" s="60">
        <f>AA67</f>
        <v>33.5</v>
      </c>
      <c r="AD67" s="60">
        <f>AC67</f>
        <v>33.5</v>
      </c>
      <c r="AE67" s="60">
        <f>AD67</f>
        <v>33.5</v>
      </c>
    </row>
    <row r="68" spans="1:47">
      <c r="A68" s="185" t="s">
        <v>16</v>
      </c>
      <c r="C68" s="227" t="s">
        <v>63</v>
      </c>
      <c r="D68" s="185" t="s">
        <v>170</v>
      </c>
      <c r="E68" s="60">
        <f>E70*1.5</f>
        <v>32.25</v>
      </c>
      <c r="F68" s="74">
        <f t="shared" si="163"/>
        <v>32.25</v>
      </c>
      <c r="G68" s="74">
        <f t="shared" si="164"/>
        <v>32.25</v>
      </c>
      <c r="H68" s="74">
        <f t="shared" si="165"/>
        <v>32.25</v>
      </c>
      <c r="I68" s="74">
        <f t="shared" si="166"/>
        <v>32.25</v>
      </c>
      <c r="J68" s="74">
        <f t="shared" si="167"/>
        <v>32.25</v>
      </c>
      <c r="K68" s="74">
        <f t="shared" si="168"/>
        <v>32.25</v>
      </c>
      <c r="L68" s="74">
        <f t="shared" si="169"/>
        <v>32.25</v>
      </c>
      <c r="M68" s="74">
        <f t="shared" si="170"/>
        <v>32.25</v>
      </c>
      <c r="N68" s="40"/>
      <c r="O68" s="74">
        <f t="shared" ref="O68:O69" si="173">E68</f>
        <v>32.25</v>
      </c>
      <c r="P68" s="74">
        <f t="shared" ref="P68:V68" si="174">O68</f>
        <v>32.25</v>
      </c>
      <c r="Q68" s="74">
        <f t="shared" si="174"/>
        <v>32.25</v>
      </c>
      <c r="R68" s="186">
        <f t="shared" si="174"/>
        <v>32.25</v>
      </c>
      <c r="S68" s="186">
        <f t="shared" si="174"/>
        <v>32.25</v>
      </c>
      <c r="T68" s="60">
        <f t="shared" si="174"/>
        <v>32.25</v>
      </c>
      <c r="U68" s="60">
        <f t="shared" si="174"/>
        <v>32.25</v>
      </c>
      <c r="V68" s="60">
        <f t="shared" si="174"/>
        <v>32.25</v>
      </c>
      <c r="X68" s="74">
        <f t="shared" ref="X68:X70" si="175">O68</f>
        <v>32.25</v>
      </c>
      <c r="Y68" s="74">
        <f t="shared" ref="Y68:Y70" si="176">P68</f>
        <v>32.25</v>
      </c>
      <c r="Z68" s="74">
        <f t="shared" ref="Z68:Z70" si="177">Q68</f>
        <v>32.25</v>
      </c>
      <c r="AA68" s="74">
        <f t="shared" ref="AA68:AA70" si="178">R68</f>
        <v>32.25</v>
      </c>
      <c r="AB68" s="74">
        <f t="shared" ref="AB68:AB70" si="179">S68</f>
        <v>32.25</v>
      </c>
      <c r="AC68" s="60">
        <f>AC70*1.5</f>
        <v>28.5</v>
      </c>
      <c r="AD68" s="60">
        <f>AD70*1.5</f>
        <v>28.5</v>
      </c>
      <c r="AE68" s="60">
        <f>AE70*1.5</f>
        <v>28.5</v>
      </c>
    </row>
    <row r="69" spans="1:47">
      <c r="A69" s="185" t="s">
        <v>16</v>
      </c>
      <c r="C69" s="227" t="s">
        <v>82</v>
      </c>
      <c r="D69" s="185" t="s">
        <v>170</v>
      </c>
      <c r="E69" s="60">
        <f>E70*2</f>
        <v>43</v>
      </c>
      <c r="F69" s="74">
        <f t="shared" si="163"/>
        <v>43</v>
      </c>
      <c r="G69" s="74">
        <f t="shared" si="164"/>
        <v>43</v>
      </c>
      <c r="H69" s="74">
        <f t="shared" si="165"/>
        <v>43</v>
      </c>
      <c r="I69" s="74">
        <f t="shared" si="166"/>
        <v>43</v>
      </c>
      <c r="J69" s="74">
        <f t="shared" si="167"/>
        <v>43</v>
      </c>
      <c r="K69" s="74">
        <f t="shared" si="168"/>
        <v>43</v>
      </c>
      <c r="L69" s="74">
        <f t="shared" si="169"/>
        <v>43</v>
      </c>
      <c r="M69" s="74">
        <f t="shared" si="170"/>
        <v>43</v>
      </c>
      <c r="N69" s="40"/>
      <c r="O69" s="74">
        <f t="shared" si="173"/>
        <v>43</v>
      </c>
      <c r="P69" s="74">
        <f t="shared" ref="P69:V69" si="180">O69</f>
        <v>43</v>
      </c>
      <c r="Q69" s="74">
        <f t="shared" si="180"/>
        <v>43</v>
      </c>
      <c r="R69" s="186">
        <f t="shared" si="180"/>
        <v>43</v>
      </c>
      <c r="S69" s="186">
        <f t="shared" si="180"/>
        <v>43</v>
      </c>
      <c r="T69" s="60">
        <f t="shared" si="180"/>
        <v>43</v>
      </c>
      <c r="U69" s="60">
        <f t="shared" si="180"/>
        <v>43</v>
      </c>
      <c r="V69" s="60">
        <f t="shared" si="180"/>
        <v>43</v>
      </c>
      <c r="X69" s="74">
        <f t="shared" si="175"/>
        <v>43</v>
      </c>
      <c r="Y69" s="74">
        <f t="shared" si="176"/>
        <v>43</v>
      </c>
      <c r="Z69" s="74">
        <f t="shared" si="177"/>
        <v>43</v>
      </c>
      <c r="AA69" s="74">
        <f t="shared" si="178"/>
        <v>43</v>
      </c>
      <c r="AB69" s="74">
        <f t="shared" si="179"/>
        <v>43</v>
      </c>
      <c r="AC69" s="60">
        <f>AC70*2</f>
        <v>38</v>
      </c>
      <c r="AD69" s="60">
        <f>AD70*2</f>
        <v>38</v>
      </c>
      <c r="AE69" s="60">
        <f>AE70*2</f>
        <v>38</v>
      </c>
    </row>
    <row r="70" spans="1:47">
      <c r="A70" s="185" t="s">
        <v>16</v>
      </c>
      <c r="C70" s="227" t="s">
        <v>180</v>
      </c>
      <c r="D70" s="185" t="s">
        <v>170</v>
      </c>
      <c r="E70" s="199">
        <f>[2]Calib_1011!$H$101</f>
        <v>21.5</v>
      </c>
      <c r="F70" s="74">
        <f t="shared" si="163"/>
        <v>21</v>
      </c>
      <c r="G70" s="74">
        <f t="shared" si="164"/>
        <v>19</v>
      </c>
      <c r="H70" s="74">
        <f t="shared" si="165"/>
        <v>19</v>
      </c>
      <c r="I70" s="74">
        <f t="shared" si="166"/>
        <v>19</v>
      </c>
      <c r="J70" s="74">
        <f t="shared" si="167"/>
        <v>19</v>
      </c>
      <c r="K70" s="74">
        <f t="shared" si="168"/>
        <v>19</v>
      </c>
      <c r="L70" s="74">
        <f t="shared" si="169"/>
        <v>19</v>
      </c>
      <c r="M70" s="74">
        <f t="shared" si="170"/>
        <v>19</v>
      </c>
      <c r="N70" s="40"/>
      <c r="O70" s="73">
        <v>21</v>
      </c>
      <c r="P70" s="326">
        <v>19</v>
      </c>
      <c r="Q70" s="73">
        <f t="shared" ref="Q70:V70" si="181">P70</f>
        <v>19</v>
      </c>
      <c r="R70" s="186">
        <f t="shared" si="181"/>
        <v>19</v>
      </c>
      <c r="S70" s="186">
        <f t="shared" si="181"/>
        <v>19</v>
      </c>
      <c r="T70" s="325">
        <f t="shared" si="181"/>
        <v>19</v>
      </c>
      <c r="U70" s="325">
        <f t="shared" si="181"/>
        <v>19</v>
      </c>
      <c r="V70" s="325">
        <f t="shared" si="181"/>
        <v>19</v>
      </c>
      <c r="X70" s="74">
        <f t="shared" si="175"/>
        <v>21</v>
      </c>
      <c r="Y70" s="73">
        <f t="shared" si="176"/>
        <v>19</v>
      </c>
      <c r="Z70" s="74">
        <f t="shared" si="177"/>
        <v>19</v>
      </c>
      <c r="AA70" s="74">
        <f t="shared" si="178"/>
        <v>19</v>
      </c>
      <c r="AB70" s="74">
        <f t="shared" si="179"/>
        <v>19</v>
      </c>
      <c r="AC70" s="60">
        <f>AA70</f>
        <v>19</v>
      </c>
      <c r="AD70" s="60">
        <f>AC70</f>
        <v>19</v>
      </c>
      <c r="AE70" s="60">
        <f>AD70</f>
        <v>19</v>
      </c>
    </row>
    <row r="71" spans="1:47">
      <c r="A71" s="185" t="s">
        <v>16</v>
      </c>
      <c r="C71" s="261" t="s">
        <v>628</v>
      </c>
      <c r="L71" s="185"/>
      <c r="N71" s="40"/>
    </row>
    <row r="72" spans="1:47" ht="15.75" thickBot="1">
      <c r="A72" s="185" t="s">
        <v>16</v>
      </c>
      <c r="C72" s="226" t="s">
        <v>177</v>
      </c>
      <c r="K72" s="284"/>
      <c r="L72" s="284"/>
      <c r="N72" s="40"/>
      <c r="O72" s="295">
        <f>O$12</f>
        <v>2015</v>
      </c>
      <c r="P72" s="295">
        <f t="shared" ref="P72:V113" si="182">P$12</f>
        <v>2017</v>
      </c>
      <c r="Q72" s="295">
        <f t="shared" si="182"/>
        <v>2019</v>
      </c>
      <c r="R72" s="295">
        <f t="shared" si="182"/>
        <v>2020</v>
      </c>
      <c r="S72" s="295">
        <f t="shared" si="182"/>
        <v>2021</v>
      </c>
      <c r="T72" s="295">
        <f t="shared" si="182"/>
        <v>2030</v>
      </c>
      <c r="U72" s="295">
        <f t="shared" si="182"/>
        <v>2040</v>
      </c>
      <c r="V72" s="295">
        <f t="shared" si="182"/>
        <v>2050</v>
      </c>
    </row>
    <row r="73" spans="1:47">
      <c r="A73" s="185" t="s">
        <v>16</v>
      </c>
      <c r="C73" s="227" t="s">
        <v>181</v>
      </c>
      <c r="E73" s="229">
        <f>[2]Calib_1011!$H$100</f>
        <v>0.55000000000000004</v>
      </c>
      <c r="F73" s="61">
        <f>IF($D$4,X73,O73)</f>
        <v>0.55000000000000004</v>
      </c>
      <c r="G73" s="61">
        <f t="shared" ref="G73:M73" si="183">IF($D$4,Y73,P73)</f>
        <v>0.55000000000000004</v>
      </c>
      <c r="H73" s="61">
        <f t="shared" si="183"/>
        <v>0.55000000000000004</v>
      </c>
      <c r="I73" s="61">
        <f t="shared" si="183"/>
        <v>0.55000000000000004</v>
      </c>
      <c r="J73" s="61">
        <f t="shared" si="183"/>
        <v>0.55000000000000004</v>
      </c>
      <c r="K73" s="61">
        <f t="shared" si="183"/>
        <v>0.55000000000000004</v>
      </c>
      <c r="L73" s="61">
        <f t="shared" si="183"/>
        <v>0.55000000000000004</v>
      </c>
      <c r="M73" s="61">
        <f t="shared" si="183"/>
        <v>0.55000000000000004</v>
      </c>
      <c r="N73" s="40"/>
      <c r="O73" s="230">
        <f>E73</f>
        <v>0.55000000000000004</v>
      </c>
      <c r="P73" s="230">
        <f t="shared" ref="P73:R73" si="184">F73</f>
        <v>0.55000000000000004</v>
      </c>
      <c r="Q73" s="230">
        <f t="shared" si="184"/>
        <v>0.55000000000000004</v>
      </c>
      <c r="R73" s="186">
        <f t="shared" si="184"/>
        <v>0.55000000000000004</v>
      </c>
      <c r="S73" s="186">
        <f t="shared" ref="S73" si="185">I73</f>
        <v>0.55000000000000004</v>
      </c>
      <c r="T73" s="34">
        <f t="shared" ref="T73:U73" si="186">J73</f>
        <v>0.55000000000000004</v>
      </c>
      <c r="U73" s="34">
        <f t="shared" si="186"/>
        <v>0.55000000000000004</v>
      </c>
      <c r="V73" s="34">
        <f t="shared" ref="V73" si="187">L73</f>
        <v>0.55000000000000004</v>
      </c>
      <c r="X73" s="230">
        <f>O73</f>
        <v>0.55000000000000004</v>
      </c>
      <c r="Y73" s="230">
        <f t="shared" ref="Y73:AB73" si="188">P73</f>
        <v>0.55000000000000004</v>
      </c>
      <c r="Z73" s="230">
        <f t="shared" si="188"/>
        <v>0.55000000000000004</v>
      </c>
      <c r="AA73" s="230">
        <f t="shared" si="188"/>
        <v>0.55000000000000004</v>
      </c>
      <c r="AB73" s="230">
        <f t="shared" si="188"/>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9">IF($D$4,Y75,P75)</f>
        <v>0.51510723782285484</v>
      </c>
      <c r="H75" s="61">
        <f t="shared" si="189"/>
        <v>0.51893420171073767</v>
      </c>
      <c r="I75" s="61">
        <f t="shared" si="189"/>
        <v>0.5399653125395153</v>
      </c>
      <c r="J75" s="61">
        <f t="shared" si="189"/>
        <v>0.62615215650884293</v>
      </c>
      <c r="K75" s="61">
        <f t="shared" si="189"/>
        <v>0.60102142892201871</v>
      </c>
      <c r="L75" s="61">
        <f t="shared" si="189"/>
        <v>0.52058202854960656</v>
      </c>
      <c r="M75" s="61">
        <f t="shared" si="189"/>
        <v>0.45565579343891144</v>
      </c>
      <c r="N75" s="40"/>
      <c r="O75" s="186">
        <f t="shared" ref="O75:V75" si="190">O25*O13</f>
        <v>0.51352953330264561</v>
      </c>
      <c r="P75" s="186">
        <f t="shared" si="190"/>
        <v>0.51510723782285484</v>
      </c>
      <c r="Q75" s="186">
        <f>Q25*Q13</f>
        <v>0.51893420171073767</v>
      </c>
      <c r="R75" s="186">
        <f t="shared" si="190"/>
        <v>0.5399653125395153</v>
      </c>
      <c r="S75" s="186">
        <f t="shared" si="190"/>
        <v>0.62615215650884293</v>
      </c>
      <c r="T75" s="186">
        <f t="shared" si="190"/>
        <v>0.60102142892201871</v>
      </c>
      <c r="U75" s="186">
        <f t="shared" si="190"/>
        <v>0.52058202854960656</v>
      </c>
      <c r="V75" s="186">
        <f t="shared" si="190"/>
        <v>0.45565579343891144</v>
      </c>
      <c r="X75" s="186">
        <f>O75</f>
        <v>0.51352953330264561</v>
      </c>
      <c r="Y75" s="186">
        <f t="shared" ref="Y75:AB75" si="191">P75</f>
        <v>0.51510723782285484</v>
      </c>
      <c r="Z75" s="186">
        <f t="shared" si="191"/>
        <v>0.51893420171073767</v>
      </c>
      <c r="AA75" s="186">
        <f t="shared" si="191"/>
        <v>0.5399653125395153</v>
      </c>
      <c r="AB75" s="186">
        <f t="shared" si="191"/>
        <v>0.62615215650884293</v>
      </c>
      <c r="AC75" s="186">
        <f>AC25*AC13</f>
        <v>1.5025535723050467</v>
      </c>
      <c r="AD75" s="186">
        <f>AD25*AD13</f>
        <v>1.0411640570992131</v>
      </c>
      <c r="AE75" s="186">
        <f>AE25*AE13</f>
        <v>0.91131158687782288</v>
      </c>
    </row>
    <row r="76" spans="1:47">
      <c r="A76" s="185" t="s">
        <v>16</v>
      </c>
      <c r="C76" s="38"/>
      <c r="E76" s="186"/>
      <c r="F76" s="186"/>
      <c r="G76" s="186"/>
      <c r="I76" s="186"/>
      <c r="K76" s="186"/>
      <c r="L76" s="186"/>
      <c r="M76" s="186"/>
      <c r="N76" s="40"/>
      <c r="O76" s="301">
        <f>O$12</f>
        <v>2015</v>
      </c>
      <c r="P76" s="301">
        <f t="shared" ref="P76:V76" si="192">P$12</f>
        <v>2017</v>
      </c>
      <c r="Q76" s="301">
        <f t="shared" si="192"/>
        <v>2019</v>
      </c>
      <c r="R76" s="301">
        <f t="shared" si="192"/>
        <v>2020</v>
      </c>
      <c r="S76" s="301">
        <f t="shared" si="192"/>
        <v>2021</v>
      </c>
      <c r="T76" s="301">
        <f t="shared" si="192"/>
        <v>2030</v>
      </c>
      <c r="U76" s="301">
        <f t="shared" si="192"/>
        <v>2040</v>
      </c>
      <c r="V76" s="301">
        <f t="shared" si="192"/>
        <v>2050</v>
      </c>
      <c r="X76" s="301">
        <f>X$12</f>
        <v>2015</v>
      </c>
      <c r="Y76" s="301">
        <f t="shared" ref="Y76:AE76" si="193">Y$12</f>
        <v>2017</v>
      </c>
      <c r="Z76" s="301">
        <f t="shared" si="193"/>
        <v>2019</v>
      </c>
      <c r="AA76" s="301">
        <f t="shared" si="193"/>
        <v>2020</v>
      </c>
      <c r="AB76" s="301">
        <f t="shared" si="193"/>
        <v>2021</v>
      </c>
      <c r="AC76" s="301">
        <f t="shared" si="193"/>
        <v>2030</v>
      </c>
      <c r="AD76" s="301">
        <f t="shared" si="193"/>
        <v>2040</v>
      </c>
      <c r="AE76" s="301">
        <f t="shared" si="193"/>
        <v>2050</v>
      </c>
    </row>
    <row r="77" spans="1:47">
      <c r="A77" s="185" t="s">
        <v>16</v>
      </c>
      <c r="C77" s="185" t="s">
        <v>83</v>
      </c>
      <c r="D77" s="185" t="s">
        <v>48</v>
      </c>
      <c r="E77" s="229">
        <f>[2]Calib_1011!$H$92</f>
        <v>2.035E-2</v>
      </c>
      <c r="F77" s="62">
        <f t="shared" ref="F77:F89" si="194">IF($D$4,X77,O77)</f>
        <v>0.23381516587677725</v>
      </c>
      <c r="G77" s="62">
        <f t="shared" ref="G77:G79" si="195">IF($D$4,Y77,P77)</f>
        <v>0.23381516587677725</v>
      </c>
      <c r="H77" s="62">
        <f t="shared" ref="H77:H79" si="196">IF($D$4,Z77,Q77)</f>
        <v>0.23381516587677725</v>
      </c>
      <c r="I77" s="62">
        <f t="shared" ref="I77:I79" si="197">IF($D$4,AA77,R77)</f>
        <v>0.23381516587677725</v>
      </c>
      <c r="J77" s="62">
        <f t="shared" ref="J77:J79" si="198">IF($D$4,AB77,S77)</f>
        <v>0.23381516587677725</v>
      </c>
      <c r="K77" s="62">
        <f t="shared" ref="K77:K79" si="199">IF($D$4,AC77,T77)</f>
        <v>0.23381516587677725</v>
      </c>
      <c r="L77" s="62">
        <f t="shared" ref="L77:L79" si="200">IF($D$4,AD77,U77)</f>
        <v>0.23381516587677725</v>
      </c>
      <c r="M77" s="62">
        <f t="shared" ref="M77:M79" si="201">IF($D$4,AE77,V77)</f>
        <v>0.23381516587677725</v>
      </c>
      <c r="N77" s="240"/>
      <c r="O77" s="62">
        <f>O$41*1000*O$35*O$30/O$67/O$64</f>
        <v>0.23381516587677725</v>
      </c>
      <c r="P77" s="62">
        <f t="shared" ref="P77:V77" si="202">P$41*1000*P$35*P$30/P$67/P$64</f>
        <v>0.23381516587677725</v>
      </c>
      <c r="Q77" s="62">
        <f t="shared" si="202"/>
        <v>0.23381516587677725</v>
      </c>
      <c r="R77" s="186">
        <f t="shared" si="202"/>
        <v>0.23381516587677725</v>
      </c>
      <c r="S77" s="186">
        <f t="shared" si="202"/>
        <v>0.23381516587677725</v>
      </c>
      <c r="T77" s="288">
        <f t="shared" si="202"/>
        <v>0.23381516587677725</v>
      </c>
      <c r="U77" s="288">
        <f t="shared" si="202"/>
        <v>0.23381516587677725</v>
      </c>
      <c r="V77" s="288">
        <f t="shared" si="202"/>
        <v>0.23381516587677725</v>
      </c>
      <c r="W77" s="239"/>
      <c r="X77" s="62">
        <f>O77</f>
        <v>0.23381516587677725</v>
      </c>
      <c r="Y77" s="62">
        <f t="shared" ref="Y77:AB77" si="203">P77</f>
        <v>0.23381516587677725</v>
      </c>
      <c r="Z77" s="62">
        <f t="shared" si="203"/>
        <v>0.23381516587677725</v>
      </c>
      <c r="AA77" s="62">
        <f t="shared" si="203"/>
        <v>0.23381516587677725</v>
      </c>
      <c r="AB77" s="62">
        <f t="shared" si="203"/>
        <v>0.23381516587677725</v>
      </c>
      <c r="AC77" s="62">
        <f>AC$41*1000*AC$35*AC$30/AC$67/AC$64</f>
        <v>0.21101818720379142</v>
      </c>
      <c r="AD77" s="62">
        <f>AD$41*1000*AD$35*AD$30/AD$67/AD$64</f>
        <v>0.19044391395142174</v>
      </c>
      <c r="AE77" s="62">
        <f>AE$41*1000*AE$35*AE$30/AE$67/AE$64</f>
        <v>0.17187563234115816</v>
      </c>
      <c r="AF77" s="239"/>
      <c r="AG77" s="239"/>
      <c r="AH77" s="239"/>
      <c r="AI77" s="239"/>
      <c r="AJ77" s="239"/>
      <c r="AK77" s="239"/>
      <c r="AL77" s="239"/>
      <c r="AM77" s="239"/>
      <c r="AN77" s="239"/>
      <c r="AO77" s="239"/>
      <c r="AP77" s="239"/>
      <c r="AQ77" s="239"/>
      <c r="AR77" s="239"/>
      <c r="AS77" s="239"/>
      <c r="AT77" s="239"/>
      <c r="AU77" s="239"/>
    </row>
    <row r="78" spans="1:47">
      <c r="A78" s="185" t="s">
        <v>16</v>
      </c>
      <c r="C78" s="185" t="s">
        <v>63</v>
      </c>
      <c r="D78" s="185" t="s">
        <v>48</v>
      </c>
      <c r="E78" s="291">
        <v>5.0000000000000001E-3</v>
      </c>
      <c r="F78" s="62">
        <f t="shared" si="194"/>
        <v>5.0000000000000001E-3</v>
      </c>
      <c r="G78" s="62">
        <f t="shared" si="195"/>
        <v>5.0000000000000001E-3</v>
      </c>
      <c r="H78" s="62">
        <f t="shared" si="196"/>
        <v>5.0000000000000001E-3</v>
      </c>
      <c r="I78" s="62">
        <f t="shared" si="197"/>
        <v>5.0000000000000001E-3</v>
      </c>
      <c r="J78" s="62">
        <f t="shared" si="198"/>
        <v>2.75E-2</v>
      </c>
      <c r="K78" s="62">
        <f t="shared" si="199"/>
        <v>0.05</v>
      </c>
      <c r="L78" s="62">
        <f t="shared" si="200"/>
        <v>0.1</v>
      </c>
      <c r="M78" s="62">
        <f t="shared" si="201"/>
        <v>0.15</v>
      </c>
      <c r="N78" s="240"/>
      <c r="O78" s="230">
        <f>E78</f>
        <v>5.0000000000000001E-3</v>
      </c>
      <c r="P78" s="230">
        <f>O78</f>
        <v>5.0000000000000001E-3</v>
      </c>
      <c r="Q78" s="230">
        <f>P78</f>
        <v>5.0000000000000001E-3</v>
      </c>
      <c r="R78" s="186">
        <f>Q78</f>
        <v>5.0000000000000001E-3</v>
      </c>
      <c r="S78" s="24">
        <f>AVERAGE(R78,T78)</f>
        <v>2.75E-2</v>
      </c>
      <c r="T78" s="289">
        <v>0.05</v>
      </c>
      <c r="U78" s="34">
        <v>0.1</v>
      </c>
      <c r="V78" s="34">
        <v>0.15</v>
      </c>
      <c r="W78" s="239"/>
      <c r="X78" s="62">
        <f t="shared" ref="X78:X90" si="204">O78</f>
        <v>5.0000000000000001E-3</v>
      </c>
      <c r="Y78" s="62">
        <f t="shared" ref="Y78:Y90" si="205">P78</f>
        <v>5.0000000000000001E-3</v>
      </c>
      <c r="Z78" s="62">
        <f t="shared" ref="Z78:Z90" si="206">Q78</f>
        <v>5.0000000000000001E-3</v>
      </c>
      <c r="AA78" s="62">
        <f t="shared" ref="AA78:AA90" si="207">R78</f>
        <v>5.0000000000000001E-3</v>
      </c>
      <c r="AB78" s="136">
        <f t="shared" ref="AB78:AB90" si="208">S78</f>
        <v>2.75E-2</v>
      </c>
      <c r="AC78" s="70">
        <v>7.0000000000000007E-2</v>
      </c>
      <c r="AD78" s="70">
        <v>0.15</v>
      </c>
      <c r="AE78" s="70">
        <v>0.25</v>
      </c>
      <c r="AF78" s="239"/>
      <c r="AG78" s="239"/>
      <c r="AH78" s="239"/>
      <c r="AI78" s="239"/>
      <c r="AJ78" s="239"/>
      <c r="AK78" s="239"/>
      <c r="AL78" s="239"/>
      <c r="AM78" s="239"/>
      <c r="AN78" s="239"/>
      <c r="AO78" s="239"/>
      <c r="AP78" s="239"/>
      <c r="AQ78" s="239"/>
      <c r="AR78" s="239"/>
      <c r="AS78" s="239"/>
      <c r="AT78" s="239"/>
      <c r="AU78" s="239"/>
    </row>
    <row r="79" spans="1:47">
      <c r="A79" s="185" t="s">
        <v>16</v>
      </c>
      <c r="C79" s="185" t="s">
        <v>82</v>
      </c>
      <c r="D79" s="185" t="s">
        <v>48</v>
      </c>
      <c r="E79" s="291">
        <v>0</v>
      </c>
      <c r="F79" s="62">
        <f t="shared" si="194"/>
        <v>0</v>
      </c>
      <c r="G79" s="62">
        <f t="shared" si="195"/>
        <v>0</v>
      </c>
      <c r="H79" s="62">
        <f t="shared" si="196"/>
        <v>5.0000000000000001E-3</v>
      </c>
      <c r="I79" s="62">
        <f t="shared" si="197"/>
        <v>5.0000000000000001E-3</v>
      </c>
      <c r="J79" s="62">
        <f t="shared" si="198"/>
        <v>5.0000000000000001E-3</v>
      </c>
      <c r="K79" s="62">
        <f t="shared" si="199"/>
        <v>5.0000000000000001E-3</v>
      </c>
      <c r="L79" s="62">
        <f t="shared" si="200"/>
        <v>5.0000000000000001E-3</v>
      </c>
      <c r="M79" s="62">
        <f t="shared" si="201"/>
        <v>5.0000000000000001E-3</v>
      </c>
      <c r="N79" s="240"/>
      <c r="O79" s="230">
        <f>E79</f>
        <v>0</v>
      </c>
      <c r="P79" s="230">
        <f>O79</f>
        <v>0</v>
      </c>
      <c r="Q79" s="230">
        <v>5.0000000000000001E-3</v>
      </c>
      <c r="R79" s="186">
        <v>5.0000000000000001E-3</v>
      </c>
      <c r="S79" s="186">
        <v>5.0000000000000001E-3</v>
      </c>
      <c r="T79" s="289">
        <v>5.0000000000000001E-3</v>
      </c>
      <c r="U79" s="289">
        <v>5.0000000000000001E-3</v>
      </c>
      <c r="V79" s="289">
        <v>5.0000000000000001E-3</v>
      </c>
      <c r="W79" s="239"/>
      <c r="X79" s="62">
        <f t="shared" si="204"/>
        <v>0</v>
      </c>
      <c r="Y79" s="62">
        <f t="shared" si="205"/>
        <v>0</v>
      </c>
      <c r="Z79" s="62">
        <f t="shared" si="206"/>
        <v>5.0000000000000001E-3</v>
      </c>
      <c r="AA79" s="62">
        <f t="shared" si="207"/>
        <v>5.0000000000000001E-3</v>
      </c>
      <c r="AB79" s="62">
        <f t="shared" si="208"/>
        <v>5.0000000000000001E-3</v>
      </c>
      <c r="AC79" s="34">
        <v>0</v>
      </c>
      <c r="AD79" s="34">
        <v>0</v>
      </c>
      <c r="AE79" s="34">
        <v>0</v>
      </c>
      <c r="AF79" s="239"/>
      <c r="AG79" s="239"/>
      <c r="AH79" s="239"/>
      <c r="AI79" s="239"/>
      <c r="AJ79" s="239"/>
      <c r="AK79" s="239"/>
      <c r="AL79" s="239"/>
      <c r="AM79" s="239"/>
      <c r="AN79" s="239"/>
      <c r="AO79" s="239"/>
      <c r="AP79" s="239"/>
      <c r="AQ79" s="239"/>
      <c r="AR79" s="239"/>
      <c r="AS79" s="239"/>
      <c r="AT79" s="239"/>
      <c r="AU79" s="239"/>
    </row>
    <row r="80" spans="1:47">
      <c r="A80" s="185" t="s">
        <v>16</v>
      </c>
      <c r="C80" s="185" t="s">
        <v>81</v>
      </c>
      <c r="D80" s="185" t="s">
        <v>48</v>
      </c>
      <c r="E80" s="33">
        <f>1-SUM(E77:E79)</f>
        <v>0.97465000000000002</v>
      </c>
      <c r="F80" s="33">
        <f t="shared" ref="F80:M80" si="209">1-SUM(F77:F79)</f>
        <v>0.7611848341232228</v>
      </c>
      <c r="G80" s="33">
        <f t="shared" si="209"/>
        <v>0.7611848341232228</v>
      </c>
      <c r="H80" s="33">
        <f t="shared" si="209"/>
        <v>0.75618483412322268</v>
      </c>
      <c r="I80" s="33">
        <f t="shared" si="209"/>
        <v>0.75618483412322268</v>
      </c>
      <c r="J80" s="33">
        <f t="shared" si="209"/>
        <v>0.73368483412322272</v>
      </c>
      <c r="K80" s="33">
        <f t="shared" si="209"/>
        <v>0.71118483412322275</v>
      </c>
      <c r="L80" s="33">
        <f t="shared" si="209"/>
        <v>0.66118483412322271</v>
      </c>
      <c r="M80" s="33">
        <f t="shared" si="209"/>
        <v>0.61118483412322278</v>
      </c>
      <c r="N80" s="240"/>
      <c r="O80" s="33">
        <f>1-SUM(O77:O79)</f>
        <v>0.7611848341232228</v>
      </c>
      <c r="P80" s="33">
        <f t="shared" ref="P80:R80" si="210">1-SUM(P77:P79)</f>
        <v>0.7611848341232228</v>
      </c>
      <c r="Q80" s="33">
        <f t="shared" si="210"/>
        <v>0.75618483412322268</v>
      </c>
      <c r="R80" s="33">
        <f t="shared" si="210"/>
        <v>0.75618483412322268</v>
      </c>
      <c r="S80" s="33">
        <f t="shared" ref="S80" si="211">1-SUM(S77:S79)</f>
        <v>0.73368483412322272</v>
      </c>
      <c r="T80" s="33">
        <f t="shared" ref="T80:U80" si="212">1-SUM(T77:T79)</f>
        <v>0.71118483412322275</v>
      </c>
      <c r="U80" s="33">
        <f t="shared" si="212"/>
        <v>0.66118483412322271</v>
      </c>
      <c r="V80" s="33">
        <f t="shared" ref="V80" si="213">1-SUM(V77:V79)</f>
        <v>0.61118483412322278</v>
      </c>
      <c r="W80" s="239"/>
      <c r="X80" s="62">
        <f t="shared" si="204"/>
        <v>0.7611848341232228</v>
      </c>
      <c r="Y80" s="62">
        <f t="shared" si="205"/>
        <v>0.7611848341232228</v>
      </c>
      <c r="Z80" s="62">
        <f t="shared" si="206"/>
        <v>0.75618483412322268</v>
      </c>
      <c r="AA80" s="62">
        <f t="shared" si="207"/>
        <v>0.75618483412322268</v>
      </c>
      <c r="AB80" s="62">
        <f t="shared" si="208"/>
        <v>0.73368483412322272</v>
      </c>
      <c r="AC80" s="33">
        <f>1-SUM(AC77:AC79)</f>
        <v>0.71898181279620854</v>
      </c>
      <c r="AD80" s="33">
        <f>1-SUM(AD77:AD79)</f>
        <v>0.65955608604857829</v>
      </c>
      <c r="AE80" s="33">
        <f>1-SUM(AE77:AE79)</f>
        <v>0.5781243676588419</v>
      </c>
      <c r="AF80" s="239"/>
      <c r="AG80" s="239"/>
      <c r="AH80" s="239"/>
      <c r="AI80" s="239"/>
      <c r="AJ80" s="239"/>
      <c r="AK80" s="239"/>
      <c r="AL80" s="239"/>
      <c r="AM80" s="239"/>
      <c r="AN80" s="239"/>
      <c r="AO80" s="239"/>
      <c r="AP80" s="239"/>
      <c r="AQ80" s="239"/>
      <c r="AR80" s="239"/>
      <c r="AS80" s="239"/>
      <c r="AT80" s="239"/>
      <c r="AU80" s="239"/>
    </row>
    <row r="81" spans="1:47">
      <c r="A81" s="185" t="s">
        <v>16</v>
      </c>
      <c r="C81" s="38" t="str">
        <f>C55</f>
        <v>Middle Income</v>
      </c>
      <c r="D81" s="185" t="s">
        <v>191</v>
      </c>
      <c r="E81" s="186">
        <f t="shared" ref="E81" si="214">E$26*E$14</f>
        <v>8.3197438282491429</v>
      </c>
      <c r="F81" s="186">
        <f t="shared" si="194"/>
        <v>8.826358475322154</v>
      </c>
      <c r="G81" s="186">
        <f t="shared" ref="G81:G84" si="215">IF($D$4,Y81,P81)</f>
        <v>9.2340547486185294</v>
      </c>
      <c r="H81" s="186">
        <f t="shared" ref="H81:H84" si="216">IF($D$4,Z81,Q81)</f>
        <v>9.7394791998722337</v>
      </c>
      <c r="I81" s="186">
        <f t="shared" ref="I81:I84" si="217">IF($D$4,AA81,R81)</f>
        <v>10.234967504004217</v>
      </c>
      <c r="J81" s="186">
        <f t="shared" ref="J81:J84" si="218">IF($D$4,AB81,S81)</f>
        <v>8.8433979629782726</v>
      </c>
      <c r="K81" s="186">
        <f t="shared" ref="K81:K84" si="219">IF($D$4,AC81,T81)</f>
        <v>11.01051561774319</v>
      </c>
      <c r="L81" s="186">
        <f t="shared" ref="L81:L84" si="220">IF($D$4,AD81,U81)</f>
        <v>12.823584890697784</v>
      </c>
      <c r="M81" s="186">
        <f t="shared" ref="M81:M84" si="221">IF($D$4,AE81,V81)</f>
        <v>14.270640990546333</v>
      </c>
      <c r="N81" s="40"/>
      <c r="O81" s="186">
        <f>O$26*O$14</f>
        <v>8.826358475322154</v>
      </c>
      <c r="P81" s="186">
        <f t="shared" ref="P81:V81" si="222">P$26*P$14</f>
        <v>9.2340547486185294</v>
      </c>
      <c r="Q81" s="186">
        <f t="shared" si="222"/>
        <v>9.7394791998722337</v>
      </c>
      <c r="R81" s="186">
        <f t="shared" si="222"/>
        <v>10.234967504004217</v>
      </c>
      <c r="S81" s="186">
        <f t="shared" si="222"/>
        <v>8.8433979629782726</v>
      </c>
      <c r="T81" s="290">
        <f t="shared" si="222"/>
        <v>11.01051561774319</v>
      </c>
      <c r="U81" s="290">
        <f t="shared" si="222"/>
        <v>12.823584890697784</v>
      </c>
      <c r="V81" s="290">
        <f t="shared" si="222"/>
        <v>14.270640990546333</v>
      </c>
      <c r="X81" s="62">
        <f t="shared" si="204"/>
        <v>8.826358475322154</v>
      </c>
      <c r="Y81" s="62">
        <f t="shared" si="205"/>
        <v>9.2340547486185294</v>
      </c>
      <c r="Z81" s="62">
        <f t="shared" si="206"/>
        <v>9.7394791998722337</v>
      </c>
      <c r="AA81" s="62">
        <f t="shared" si="207"/>
        <v>10.234967504004217</v>
      </c>
      <c r="AB81" s="62">
        <f t="shared" si="208"/>
        <v>8.8433979629782726</v>
      </c>
      <c r="AC81" s="186">
        <f>AC$26*AC$14</f>
        <v>10.459989836856028</v>
      </c>
      <c r="AD81" s="186">
        <f>AD$26*AD$14</f>
        <v>11.573285363854747</v>
      </c>
      <c r="AE81" s="186">
        <f>AE$26*AE$14</f>
        <v>12.235290819269659</v>
      </c>
    </row>
    <row r="82" spans="1:47">
      <c r="A82" s="185" t="s">
        <v>16</v>
      </c>
      <c r="C82" s="185" t="str">
        <f>C77</f>
        <v>Priv.veh.</v>
      </c>
      <c r="D82" s="185" t="s">
        <v>48</v>
      </c>
      <c r="E82" s="62">
        <f t="shared" ref="E82" si="223">E$42*1000*E$36*E$31/E$67/E$64</f>
        <v>0.53206565737051803</v>
      </c>
      <c r="F82" s="62">
        <f t="shared" si="194"/>
        <v>0.48950040478087659</v>
      </c>
      <c r="G82" s="62">
        <f t="shared" si="215"/>
        <v>0.48950040478087659</v>
      </c>
      <c r="H82" s="62">
        <f t="shared" si="216"/>
        <v>0.48950040478087659</v>
      </c>
      <c r="I82" s="62">
        <f t="shared" si="217"/>
        <v>0.48950040478087659</v>
      </c>
      <c r="J82" s="62">
        <f t="shared" si="218"/>
        <v>0.48950040478087659</v>
      </c>
      <c r="K82" s="62">
        <f t="shared" si="219"/>
        <v>0.48950040478087659</v>
      </c>
      <c r="L82" s="62">
        <f t="shared" si="220"/>
        <v>0.48950040478087659</v>
      </c>
      <c r="M82" s="62">
        <f t="shared" si="221"/>
        <v>0.48950040478087659</v>
      </c>
      <c r="N82" s="240"/>
      <c r="O82" s="62">
        <f>O$42*1000*O$36*O$31/O$67/O$64</f>
        <v>0.48950040478087659</v>
      </c>
      <c r="P82" s="62">
        <f t="shared" ref="P82:V82" si="224">P$42*1000*P$36*P$31/P$67/P$64</f>
        <v>0.48950040478087659</v>
      </c>
      <c r="Q82" s="62">
        <f t="shared" si="224"/>
        <v>0.48950040478087659</v>
      </c>
      <c r="R82" s="186">
        <f t="shared" si="224"/>
        <v>0.48950040478087659</v>
      </c>
      <c r="S82" s="186">
        <f t="shared" si="224"/>
        <v>0.48950040478087659</v>
      </c>
      <c r="T82" s="288">
        <f t="shared" si="224"/>
        <v>0.48950040478087659</v>
      </c>
      <c r="U82" s="288">
        <f t="shared" si="224"/>
        <v>0.48950040478087659</v>
      </c>
      <c r="V82" s="288">
        <f t="shared" si="224"/>
        <v>0.48950040478087659</v>
      </c>
      <c r="W82" s="239"/>
      <c r="X82" s="62">
        <f t="shared" si="204"/>
        <v>0.48950040478087659</v>
      </c>
      <c r="Y82" s="62">
        <f t="shared" si="205"/>
        <v>0.48950040478087659</v>
      </c>
      <c r="Z82" s="62">
        <f t="shared" si="206"/>
        <v>0.48950040478087659</v>
      </c>
      <c r="AA82" s="62">
        <f t="shared" si="207"/>
        <v>0.48950040478087659</v>
      </c>
      <c r="AB82" s="62">
        <f t="shared" si="208"/>
        <v>0.48950040478087659</v>
      </c>
      <c r="AC82" s="62">
        <f>AC$42*1000*AC$36*AC$31/AC$67/AC$64</f>
        <v>0.44177411531474098</v>
      </c>
      <c r="AD82" s="62">
        <f>AD$42*1000*AD$36*AD$31/AD$67/AD$64</f>
        <v>0.4196854095490038</v>
      </c>
      <c r="AE82" s="62">
        <f>AE$42*1000*AE$36*AE$31/AE$67/AE$64</f>
        <v>0.37876608211797597</v>
      </c>
      <c r="AF82" s="239"/>
      <c r="AG82" s="239"/>
      <c r="AH82" s="239"/>
      <c r="AI82" s="239"/>
      <c r="AJ82" s="239"/>
      <c r="AK82" s="239"/>
      <c r="AL82" s="239"/>
      <c r="AM82" s="239"/>
      <c r="AN82" s="239"/>
      <c r="AO82" s="239"/>
      <c r="AP82" s="239"/>
      <c r="AQ82" s="239"/>
      <c r="AR82" s="239"/>
      <c r="AS82" s="239"/>
      <c r="AT82" s="239"/>
      <c r="AU82" s="239"/>
    </row>
    <row r="83" spans="1:47">
      <c r="A83" s="185" t="s">
        <v>16</v>
      </c>
      <c r="C83" s="185" t="str">
        <f>C78</f>
        <v>BRT</v>
      </c>
      <c r="D83" s="185" t="s">
        <v>48</v>
      </c>
      <c r="E83" s="291">
        <v>0.01</v>
      </c>
      <c r="F83" s="62">
        <f t="shared" si="194"/>
        <v>0.01</v>
      </c>
      <c r="G83" s="62">
        <f t="shared" si="215"/>
        <v>0.01</v>
      </c>
      <c r="H83" s="62">
        <f t="shared" si="216"/>
        <v>0.01</v>
      </c>
      <c r="I83" s="62">
        <f t="shared" si="217"/>
        <v>0.01</v>
      </c>
      <c r="J83" s="62">
        <f t="shared" si="218"/>
        <v>3.0000000000000002E-2</v>
      </c>
      <c r="K83" s="62">
        <f t="shared" si="219"/>
        <v>0.05</v>
      </c>
      <c r="L83" s="62">
        <f t="shared" si="220"/>
        <v>0.1</v>
      </c>
      <c r="M83" s="62">
        <f t="shared" si="221"/>
        <v>0.15</v>
      </c>
      <c r="N83" s="240"/>
      <c r="O83" s="241">
        <f>E83</f>
        <v>0.01</v>
      </c>
      <c r="P83" s="241">
        <f>O83</f>
        <v>0.01</v>
      </c>
      <c r="Q83" s="241">
        <f t="shared" ref="Q83:U84" si="225">P83</f>
        <v>0.01</v>
      </c>
      <c r="R83" s="186">
        <f>Q83</f>
        <v>0.01</v>
      </c>
      <c r="S83" s="186">
        <f>AVERAGE(R83,T83)</f>
        <v>3.0000000000000002E-2</v>
      </c>
      <c r="T83" s="289">
        <v>0.05</v>
      </c>
      <c r="U83" s="34">
        <v>0.1</v>
      </c>
      <c r="V83" s="34">
        <v>0.15</v>
      </c>
      <c r="W83" s="239"/>
      <c r="X83" s="62">
        <f t="shared" si="204"/>
        <v>0.01</v>
      </c>
      <c r="Y83" s="62">
        <f t="shared" si="205"/>
        <v>0.01</v>
      </c>
      <c r="Z83" s="62">
        <f t="shared" si="206"/>
        <v>0.01</v>
      </c>
      <c r="AA83" s="62">
        <f t="shared" si="207"/>
        <v>0.01</v>
      </c>
      <c r="AB83" s="62">
        <f t="shared" si="208"/>
        <v>3.0000000000000002E-2</v>
      </c>
      <c r="AC83" s="70">
        <v>7.0000000000000007E-2</v>
      </c>
      <c r="AD83" s="70">
        <v>0.15</v>
      </c>
      <c r="AE83" s="70">
        <v>0.25</v>
      </c>
      <c r="AF83" s="239"/>
      <c r="AG83" s="239"/>
      <c r="AH83" s="239"/>
      <c r="AI83" s="239"/>
      <c r="AJ83" s="239"/>
      <c r="AK83" s="239"/>
      <c r="AL83" s="239"/>
      <c r="AM83" s="239"/>
      <c r="AN83" s="239"/>
      <c r="AO83" s="239"/>
      <c r="AP83" s="239"/>
      <c r="AQ83" s="239"/>
      <c r="AR83" s="239"/>
      <c r="AS83" s="239"/>
      <c r="AT83" s="239"/>
      <c r="AU83" s="239"/>
    </row>
    <row r="84" spans="1:47">
      <c r="A84" s="185" t="s">
        <v>16</v>
      </c>
      <c r="C84" s="185" t="str">
        <f>C79</f>
        <v>Gautrain</v>
      </c>
      <c r="D84" s="185" t="s">
        <v>48</v>
      </c>
      <c r="E84" s="291">
        <v>2E-3</v>
      </c>
      <c r="F84" s="137">
        <f t="shared" si="194"/>
        <v>2E-3</v>
      </c>
      <c r="G84" s="137">
        <f t="shared" si="215"/>
        <v>2E-3</v>
      </c>
      <c r="H84" s="137">
        <f t="shared" si="216"/>
        <v>2E-3</v>
      </c>
      <c r="I84" s="137">
        <f t="shared" si="217"/>
        <v>2E-3</v>
      </c>
      <c r="J84" s="137">
        <f t="shared" si="218"/>
        <v>2E-3</v>
      </c>
      <c r="K84" s="137">
        <f t="shared" si="219"/>
        <v>2E-3</v>
      </c>
      <c r="L84" s="137">
        <f t="shared" si="220"/>
        <v>2E-3</v>
      </c>
      <c r="M84" s="137">
        <f t="shared" si="221"/>
        <v>2E-3</v>
      </c>
      <c r="N84" s="240"/>
      <c r="O84" s="292">
        <f>E84</f>
        <v>2E-3</v>
      </c>
      <c r="P84" s="292">
        <f>O84</f>
        <v>2E-3</v>
      </c>
      <c r="Q84" s="292">
        <f t="shared" si="225"/>
        <v>2E-3</v>
      </c>
      <c r="R84" s="186">
        <f t="shared" si="225"/>
        <v>2E-3</v>
      </c>
      <c r="S84" s="186">
        <f t="shared" si="225"/>
        <v>2E-3</v>
      </c>
      <c r="T84" s="293">
        <f t="shared" si="225"/>
        <v>2E-3</v>
      </c>
      <c r="U84" s="293">
        <f t="shared" si="225"/>
        <v>2E-3</v>
      </c>
      <c r="V84" s="293">
        <f>U84</f>
        <v>2E-3</v>
      </c>
      <c r="W84" s="239"/>
      <c r="X84" s="62">
        <f t="shared" si="204"/>
        <v>2E-3</v>
      </c>
      <c r="Y84" s="62">
        <f t="shared" si="205"/>
        <v>2E-3</v>
      </c>
      <c r="Z84" s="62">
        <f t="shared" si="206"/>
        <v>2E-3</v>
      </c>
      <c r="AA84" s="62">
        <f t="shared" si="207"/>
        <v>2E-3</v>
      </c>
      <c r="AB84" s="62">
        <f t="shared" si="208"/>
        <v>2E-3</v>
      </c>
      <c r="AC84" s="72">
        <v>0.01</v>
      </c>
      <c r="AD84" s="72">
        <v>0.02</v>
      </c>
      <c r="AE84" s="72">
        <v>0.03</v>
      </c>
      <c r="AF84" s="239"/>
      <c r="AG84" s="239"/>
      <c r="AH84" s="239"/>
      <c r="AI84" s="239"/>
      <c r="AJ84" s="239"/>
      <c r="AK84" s="239"/>
      <c r="AL84" s="239"/>
      <c r="AM84" s="239"/>
      <c r="AN84" s="239"/>
      <c r="AO84" s="239"/>
      <c r="AP84" s="239"/>
      <c r="AQ84" s="239"/>
      <c r="AR84" s="239"/>
      <c r="AS84" s="239"/>
      <c r="AT84" s="239"/>
      <c r="AU84" s="239"/>
    </row>
    <row r="85" spans="1:47">
      <c r="A85" s="185" t="s">
        <v>16</v>
      </c>
      <c r="C85" s="185" t="str">
        <f>C80</f>
        <v>Bus, minibus, metro rail</v>
      </c>
      <c r="D85" s="185" t="s">
        <v>48</v>
      </c>
      <c r="E85" s="33">
        <f t="shared" ref="E85" si="226">1-SUM(E82:E84)</f>
        <v>0.45593434262948196</v>
      </c>
      <c r="F85" s="33">
        <f>1-SUM(F82:F84)</f>
        <v>0.49849959521912346</v>
      </c>
      <c r="G85" s="33">
        <f t="shared" ref="G85:M85" si="227">1-SUM(G82:G84)</f>
        <v>0.49849959521912346</v>
      </c>
      <c r="H85" s="33">
        <f t="shared" si="227"/>
        <v>0.49849959521912346</v>
      </c>
      <c r="I85" s="33">
        <f t="shared" si="227"/>
        <v>0.49849959521912346</v>
      </c>
      <c r="J85" s="33">
        <f t="shared" si="227"/>
        <v>0.47849959521912344</v>
      </c>
      <c r="K85" s="33">
        <f t="shared" si="227"/>
        <v>0.45849959521912342</v>
      </c>
      <c r="L85" s="33">
        <f t="shared" si="227"/>
        <v>0.40849959521912338</v>
      </c>
      <c r="M85" s="33">
        <f t="shared" si="227"/>
        <v>0.35849959521912345</v>
      </c>
      <c r="N85" s="240"/>
      <c r="O85" s="33">
        <f>1-SUM(O82:O84)</f>
        <v>0.49849959521912346</v>
      </c>
      <c r="P85" s="33">
        <f t="shared" ref="P85:R85" si="228">1-SUM(P82:P84)</f>
        <v>0.49849959521912346</v>
      </c>
      <c r="Q85" s="33">
        <f t="shared" si="228"/>
        <v>0.49849959521912346</v>
      </c>
      <c r="R85" s="33">
        <f t="shared" si="228"/>
        <v>0.49849959521912346</v>
      </c>
      <c r="S85" s="33">
        <f t="shared" ref="S85" si="229">1-SUM(S82:S84)</f>
        <v>0.47849959521912344</v>
      </c>
      <c r="T85" s="33">
        <f t="shared" ref="T85:U85" si="230">1-SUM(T82:T84)</f>
        <v>0.45849959521912342</v>
      </c>
      <c r="U85" s="33">
        <f t="shared" si="230"/>
        <v>0.40849959521912338</v>
      </c>
      <c r="V85" s="33">
        <f t="shared" ref="V85" si="231">1-SUM(V82:V84)</f>
        <v>0.35849959521912345</v>
      </c>
      <c r="W85" s="239"/>
      <c r="X85" s="62">
        <f t="shared" si="204"/>
        <v>0.49849959521912346</v>
      </c>
      <c r="Y85" s="62">
        <f t="shared" si="205"/>
        <v>0.49849959521912346</v>
      </c>
      <c r="Z85" s="62">
        <f t="shared" si="206"/>
        <v>0.49849959521912346</v>
      </c>
      <c r="AA85" s="62">
        <f t="shared" si="207"/>
        <v>0.49849959521912346</v>
      </c>
      <c r="AB85" s="62">
        <f t="shared" si="208"/>
        <v>0.47849959521912344</v>
      </c>
      <c r="AC85" s="33">
        <f>1-SUM(AC82:AC84)</f>
        <v>0.47822588468525895</v>
      </c>
      <c r="AD85" s="33">
        <f>1-SUM(AD82:AD84)</f>
        <v>0.41031459045099616</v>
      </c>
      <c r="AE85" s="33">
        <f>1-SUM(AE82:AE84)</f>
        <v>0.34123391788202406</v>
      </c>
      <c r="AF85" s="239"/>
      <c r="AG85" s="239"/>
      <c r="AH85" s="239"/>
      <c r="AI85" s="239"/>
      <c r="AJ85" s="239"/>
      <c r="AK85" s="239"/>
      <c r="AL85" s="239"/>
      <c r="AM85" s="239"/>
      <c r="AN85" s="239"/>
      <c r="AO85" s="239"/>
      <c r="AP85" s="239"/>
      <c r="AQ85" s="239"/>
      <c r="AR85" s="239"/>
      <c r="AS85" s="239"/>
      <c r="AT85" s="239"/>
      <c r="AU85" s="239"/>
    </row>
    <row r="86" spans="1:47">
      <c r="A86" s="185" t="s">
        <v>16</v>
      </c>
      <c r="C86" s="38" t="str">
        <f>C56</f>
        <v>High Income</v>
      </c>
      <c r="D86" s="185" t="s">
        <v>191</v>
      </c>
      <c r="E86" s="186">
        <f t="shared" ref="E86" si="232">E$27*E$15</f>
        <v>8.0383178513969256</v>
      </c>
      <c r="F86" s="186">
        <f t="shared" si="194"/>
        <v>9.5402930821095318</v>
      </c>
      <c r="G86" s="186">
        <f t="shared" ref="G86:G89" si="233">IF($D$4,Y86,P86)</f>
        <v>10.249512727937956</v>
      </c>
      <c r="H86" s="186">
        <f t="shared" ref="H86:H89" si="234">IF($D$4,Z86,Q86)</f>
        <v>10.785581249292237</v>
      </c>
      <c r="I86" s="186">
        <f t="shared" ref="I86:I89" si="235">IF($D$4,AA86,R86)</f>
        <v>9.108764792700967</v>
      </c>
      <c r="J86" s="186">
        <f t="shared" ref="J86:J89" si="236">IF($D$4,AB86,S86)</f>
        <v>9.2160038722507291</v>
      </c>
      <c r="K86" s="186">
        <f t="shared" ref="K86:K89" si="237">IF($D$4,AC86,T86)</f>
        <v>11.621829608041748</v>
      </c>
      <c r="L86" s="186">
        <f t="shared" ref="L86:L89" si="238">IF($D$4,AD86,U86)</f>
        <v>16.246071310576429</v>
      </c>
      <c r="M86" s="186">
        <f t="shared" ref="M86:M89" si="239">IF($D$4,AE86,V86)</f>
        <v>19.82439527992992</v>
      </c>
      <c r="N86" s="40"/>
      <c r="O86" s="186">
        <f>O$27*O$15</f>
        <v>9.5402930821095318</v>
      </c>
      <c r="P86" s="186">
        <f t="shared" ref="P86:V86" si="240">P$27*P$15</f>
        <v>10.249512727937956</v>
      </c>
      <c r="Q86" s="186">
        <f t="shared" si="240"/>
        <v>10.785581249292237</v>
      </c>
      <c r="R86" s="186">
        <f t="shared" si="240"/>
        <v>9.108764792700967</v>
      </c>
      <c r="S86" s="186">
        <f t="shared" si="240"/>
        <v>9.2160038722507291</v>
      </c>
      <c r="T86" s="290">
        <f t="shared" si="240"/>
        <v>11.621829608041748</v>
      </c>
      <c r="U86" s="290">
        <f t="shared" si="240"/>
        <v>16.246071310576429</v>
      </c>
      <c r="V86" s="290">
        <f t="shared" si="240"/>
        <v>19.82439527992992</v>
      </c>
      <c r="X86" s="62">
        <f t="shared" si="204"/>
        <v>9.5402930821095318</v>
      </c>
      <c r="Y86" s="62">
        <f t="shared" si="205"/>
        <v>10.249512727937956</v>
      </c>
      <c r="Z86" s="62">
        <f t="shared" si="206"/>
        <v>10.785581249292237</v>
      </c>
      <c r="AA86" s="62">
        <f t="shared" si="207"/>
        <v>9.108764792700967</v>
      </c>
      <c r="AB86" s="62">
        <f t="shared" si="208"/>
        <v>9.2160038722507291</v>
      </c>
      <c r="AC86" s="186">
        <f>AC$27*AC$15</f>
        <v>11.331283867840703</v>
      </c>
      <c r="AD86" s="186">
        <f>AD$27*AD$15</f>
        <v>15.443921539616715</v>
      </c>
      <c r="AE86" s="186">
        <f>AE$27*AE$15</f>
        <v>18.374426618908796</v>
      </c>
    </row>
    <row r="87" spans="1:47">
      <c r="A87" s="185" t="s">
        <v>16</v>
      </c>
      <c r="C87" s="185" t="str">
        <f>C82</f>
        <v>Priv.veh.</v>
      </c>
      <c r="D87" s="185" t="s">
        <v>48</v>
      </c>
      <c r="E87" s="291">
        <f t="shared" ref="E87" si="241">E$43*1000*E$37*E$32/E$67/E$64</f>
        <v>0.75751090785568587</v>
      </c>
      <c r="F87" s="62">
        <f t="shared" si="194"/>
        <v>0.69691003522723105</v>
      </c>
      <c r="G87" s="62">
        <f t="shared" si="233"/>
        <v>0.69691003522723105</v>
      </c>
      <c r="H87" s="62">
        <f t="shared" si="234"/>
        <v>0.69691003522723105</v>
      </c>
      <c r="I87" s="62">
        <f t="shared" si="235"/>
        <v>0.69677256402828247</v>
      </c>
      <c r="J87" s="62">
        <f t="shared" si="236"/>
        <v>0.72566343664912203</v>
      </c>
      <c r="K87" s="62">
        <f t="shared" si="237"/>
        <v>0.75153319652418371</v>
      </c>
      <c r="L87" s="62">
        <f t="shared" si="238"/>
        <v>0.79054603745317065</v>
      </c>
      <c r="M87" s="62">
        <f t="shared" si="239"/>
        <v>0.84485022529322851</v>
      </c>
      <c r="N87" s="240"/>
      <c r="O87" s="62">
        <f>O$43*1000*O$37*O$32/O$67/O$64</f>
        <v>0.69691003522723105</v>
      </c>
      <c r="P87" s="62">
        <f t="shared" ref="P87:U87" si="242">P$43*1000*P$37*P$32/P$67/P$64</f>
        <v>0.69691003522723105</v>
      </c>
      <c r="Q87" s="62">
        <f t="shared" si="242"/>
        <v>0.69691003522723105</v>
      </c>
      <c r="R87" s="186">
        <f t="shared" si="242"/>
        <v>0.69677256402828247</v>
      </c>
      <c r="S87" s="186">
        <f t="shared" si="242"/>
        <v>0.72566343664912203</v>
      </c>
      <c r="T87" s="288">
        <f t="shared" si="242"/>
        <v>0.75153319652418371</v>
      </c>
      <c r="U87" s="288">
        <f t="shared" si="242"/>
        <v>0.79054603745317065</v>
      </c>
      <c r="V87" s="288">
        <f>V$43*1000*V$37*V$32/V$67/V$64</f>
        <v>0.84485022529322851</v>
      </c>
      <c r="W87" s="239"/>
      <c r="X87" s="62">
        <f t="shared" si="204"/>
        <v>0.69691003522723105</v>
      </c>
      <c r="Y87" s="62">
        <f t="shared" si="205"/>
        <v>0.69691003522723105</v>
      </c>
      <c r="Z87" s="62">
        <f t="shared" si="206"/>
        <v>0.69691003522723105</v>
      </c>
      <c r="AA87" s="62">
        <f t="shared" si="207"/>
        <v>0.69677256402828247</v>
      </c>
      <c r="AB87" s="62">
        <f t="shared" si="208"/>
        <v>0.72566343664912203</v>
      </c>
      <c r="AC87" s="62">
        <f>AC$43*1000*AC$37*AC$32/AC$67/AC$64</f>
        <v>0.66236941867938581</v>
      </c>
      <c r="AD87" s="62">
        <f>AD$43*1000*AD$37*AD$32/AD$67/AD$64</f>
        <v>0.62966492863209111</v>
      </c>
      <c r="AE87" s="62">
        <f>AE$43*1000*AE$37*AE$32/AE$67/AE$64</f>
        <v>0.5985752227808816</v>
      </c>
      <c r="AF87" s="239"/>
      <c r="AG87" s="239"/>
      <c r="AH87" s="239"/>
      <c r="AI87" s="239"/>
      <c r="AJ87" s="239"/>
      <c r="AK87" s="239"/>
      <c r="AL87" s="239"/>
      <c r="AM87" s="239"/>
      <c r="AN87" s="239"/>
      <c r="AO87" s="239"/>
      <c r="AP87" s="239"/>
      <c r="AQ87" s="239"/>
      <c r="AR87" s="239"/>
      <c r="AS87" s="239"/>
      <c r="AT87" s="239"/>
      <c r="AU87" s="239"/>
    </row>
    <row r="88" spans="1:47">
      <c r="A88" s="185" t="s">
        <v>16</v>
      </c>
      <c r="C88" s="185" t="str">
        <f>C83</f>
        <v>BRT</v>
      </c>
      <c r="D88" s="185" t="s">
        <v>48</v>
      </c>
      <c r="E88" s="291">
        <v>0</v>
      </c>
      <c r="F88" s="62">
        <f t="shared" si="194"/>
        <v>5.0000000000000001E-3</v>
      </c>
      <c r="G88" s="62">
        <f t="shared" si="233"/>
        <v>5.0000000000000001E-3</v>
      </c>
      <c r="H88" s="62">
        <f t="shared" si="234"/>
        <v>5.0000000000000001E-3</v>
      </c>
      <c r="I88" s="62">
        <f t="shared" si="235"/>
        <v>5.0000000000000001E-3</v>
      </c>
      <c r="J88" s="62">
        <f t="shared" si="236"/>
        <v>5.0000000000000001E-3</v>
      </c>
      <c r="K88" s="62">
        <f t="shared" si="237"/>
        <v>0.03</v>
      </c>
      <c r="L88" s="62">
        <f t="shared" si="238"/>
        <v>3.5000000000000003E-2</v>
      </c>
      <c r="M88" s="62">
        <f t="shared" si="239"/>
        <v>0.04</v>
      </c>
      <c r="N88" s="240"/>
      <c r="O88" s="230">
        <f>E89</f>
        <v>5.0000000000000001E-3</v>
      </c>
      <c r="P88" s="230">
        <f>O88</f>
        <v>5.0000000000000001E-3</v>
      </c>
      <c r="Q88" s="230">
        <v>5.0000000000000001E-3</v>
      </c>
      <c r="R88" s="186">
        <v>5.0000000000000001E-3</v>
      </c>
      <c r="S88" s="186">
        <v>5.0000000000000001E-3</v>
      </c>
      <c r="T88" s="34">
        <v>0.03</v>
      </c>
      <c r="U88" s="34">
        <v>3.5000000000000003E-2</v>
      </c>
      <c r="V88" s="34">
        <v>0.04</v>
      </c>
      <c r="W88" s="239"/>
      <c r="X88" s="62">
        <f t="shared" si="204"/>
        <v>5.0000000000000001E-3</v>
      </c>
      <c r="Y88" s="62">
        <f t="shared" si="205"/>
        <v>5.0000000000000001E-3</v>
      </c>
      <c r="Z88" s="62">
        <f t="shared" si="206"/>
        <v>5.0000000000000001E-3</v>
      </c>
      <c r="AA88" s="62">
        <f t="shared" si="207"/>
        <v>5.0000000000000001E-3</v>
      </c>
      <c r="AB88" s="62">
        <f t="shared" si="208"/>
        <v>5.0000000000000001E-3</v>
      </c>
      <c r="AC88" s="70">
        <v>0.03</v>
      </c>
      <c r="AD88" s="70">
        <v>0.05</v>
      </c>
      <c r="AE88" s="70">
        <v>0.1</v>
      </c>
      <c r="AF88" s="239"/>
      <c r="AG88" s="239"/>
      <c r="AH88" s="239"/>
      <c r="AI88" s="239"/>
      <c r="AJ88" s="239"/>
      <c r="AK88" s="239"/>
      <c r="AL88" s="239"/>
      <c r="AM88" s="239"/>
      <c r="AN88" s="239"/>
      <c r="AO88" s="239"/>
      <c r="AP88" s="239"/>
      <c r="AQ88" s="239"/>
      <c r="AR88" s="239"/>
      <c r="AS88" s="239"/>
      <c r="AT88" s="239"/>
      <c r="AU88" s="239"/>
    </row>
    <row r="89" spans="1:47">
      <c r="A89" s="185" t="s">
        <v>16</v>
      </c>
      <c r="C89" s="185" t="str">
        <f>C84</f>
        <v>Gautrain</v>
      </c>
      <c r="D89" s="185" t="s">
        <v>48</v>
      </c>
      <c r="E89" s="291">
        <v>5.0000000000000001E-3</v>
      </c>
      <c r="F89" s="62">
        <f t="shared" si="194"/>
        <v>5.0000000000000001E-3</v>
      </c>
      <c r="G89" s="62">
        <f t="shared" si="233"/>
        <v>5.0000000000000001E-3</v>
      </c>
      <c r="H89" s="62">
        <f t="shared" si="234"/>
        <v>5.0000000000000001E-3</v>
      </c>
      <c r="I89" s="62">
        <f t="shared" si="235"/>
        <v>5.0000000000000001E-3</v>
      </c>
      <c r="J89" s="62">
        <f t="shared" si="236"/>
        <v>5.0000000000000001E-3</v>
      </c>
      <c r="K89" s="62">
        <f t="shared" si="237"/>
        <v>5.0000000000000001E-3</v>
      </c>
      <c r="L89" s="62">
        <f t="shared" si="238"/>
        <v>5.0000000000000001E-3</v>
      </c>
      <c r="M89" s="62">
        <f t="shared" si="239"/>
        <v>5.0000000000000001E-3</v>
      </c>
      <c r="N89" s="240"/>
      <c r="O89" s="230">
        <f>E89</f>
        <v>5.0000000000000001E-3</v>
      </c>
      <c r="P89" s="230">
        <f>O89</f>
        <v>5.0000000000000001E-3</v>
      </c>
      <c r="Q89" s="230">
        <v>5.0000000000000001E-3</v>
      </c>
      <c r="R89" s="186">
        <v>5.0000000000000001E-3</v>
      </c>
      <c r="S89" s="186">
        <v>5.0000000000000001E-3</v>
      </c>
      <c r="T89" s="294">
        <v>5.0000000000000001E-3</v>
      </c>
      <c r="U89" s="294">
        <v>5.0000000000000001E-3</v>
      </c>
      <c r="V89" s="294">
        <v>5.0000000000000001E-3</v>
      </c>
      <c r="W89" s="239"/>
      <c r="X89" s="62">
        <f t="shared" si="204"/>
        <v>5.0000000000000001E-3</v>
      </c>
      <c r="Y89" s="62">
        <f t="shared" si="205"/>
        <v>5.0000000000000001E-3</v>
      </c>
      <c r="Z89" s="62">
        <f t="shared" si="206"/>
        <v>5.0000000000000001E-3</v>
      </c>
      <c r="AA89" s="62">
        <f t="shared" si="207"/>
        <v>5.0000000000000001E-3</v>
      </c>
      <c r="AB89" s="62">
        <f t="shared" si="208"/>
        <v>5.0000000000000001E-3</v>
      </c>
      <c r="AC89" s="72">
        <v>0.01</v>
      </c>
      <c r="AD89" s="72">
        <v>0.03</v>
      </c>
      <c r="AE89" s="72">
        <v>0.05</v>
      </c>
      <c r="AF89" s="239"/>
      <c r="AG89" s="239"/>
      <c r="AH89" s="239"/>
      <c r="AI89" s="239"/>
      <c r="AJ89" s="239"/>
      <c r="AK89" s="239"/>
      <c r="AL89" s="239"/>
      <c r="AM89" s="239"/>
      <c r="AN89" s="239"/>
      <c r="AO89" s="239"/>
      <c r="AP89" s="239"/>
      <c r="AQ89" s="239"/>
      <c r="AR89" s="239"/>
      <c r="AS89" s="239"/>
      <c r="AT89" s="239"/>
      <c r="AU89" s="239"/>
    </row>
    <row r="90" spans="1:47">
      <c r="A90" s="185" t="s">
        <v>16</v>
      </c>
      <c r="C90" s="185" t="str">
        <f>C85</f>
        <v>Bus, minibus, metro rail</v>
      </c>
      <c r="D90" s="185" t="s">
        <v>48</v>
      </c>
      <c r="E90" s="33">
        <f>1-SUM(E87:E89)</f>
        <v>0.23748909214431413</v>
      </c>
      <c r="F90" s="33">
        <f>1-SUM(F87:F89)</f>
        <v>0.29308996477276894</v>
      </c>
      <c r="G90" s="33">
        <f t="shared" ref="G90:M90" si="243">1-SUM(G87:G89)</f>
        <v>0.29308996477276894</v>
      </c>
      <c r="H90" s="33">
        <f t="shared" si="243"/>
        <v>0.29308996477276894</v>
      </c>
      <c r="I90" s="33">
        <f t="shared" si="243"/>
        <v>0.29322743597171752</v>
      </c>
      <c r="J90" s="33">
        <f t="shared" si="243"/>
        <v>0.26433656335087796</v>
      </c>
      <c r="K90" s="33">
        <f t="shared" si="243"/>
        <v>0.21346680347581626</v>
      </c>
      <c r="L90" s="33">
        <f t="shared" si="243"/>
        <v>0.16945396254682932</v>
      </c>
      <c r="M90" s="33">
        <f t="shared" si="243"/>
        <v>0.11014977470677145</v>
      </c>
      <c r="N90" s="240"/>
      <c r="O90" s="33">
        <f t="shared" ref="O90:V90" si="244">1-SUM(O87:O89)</f>
        <v>0.29308996477276894</v>
      </c>
      <c r="P90" s="33">
        <f t="shared" si="244"/>
        <v>0.29308996477276894</v>
      </c>
      <c r="Q90" s="33">
        <f t="shared" si="244"/>
        <v>0.29308996477276894</v>
      </c>
      <c r="R90" s="33">
        <f t="shared" si="244"/>
        <v>0.29322743597171752</v>
      </c>
      <c r="S90" s="33">
        <f t="shared" si="244"/>
        <v>0.26433656335087796</v>
      </c>
      <c r="T90" s="33">
        <f t="shared" si="244"/>
        <v>0.21346680347581626</v>
      </c>
      <c r="U90" s="33">
        <f t="shared" si="244"/>
        <v>0.16945396254682932</v>
      </c>
      <c r="V90" s="33">
        <f t="shared" si="244"/>
        <v>0.11014977470677145</v>
      </c>
      <c r="W90" s="239"/>
      <c r="X90" s="62">
        <f t="shared" si="204"/>
        <v>0.29308996477276894</v>
      </c>
      <c r="Y90" s="62">
        <f t="shared" si="205"/>
        <v>0.29308996477276894</v>
      </c>
      <c r="Z90" s="62">
        <f t="shared" si="206"/>
        <v>0.29308996477276894</v>
      </c>
      <c r="AA90" s="62">
        <f t="shared" si="207"/>
        <v>0.29322743597171752</v>
      </c>
      <c r="AB90" s="62">
        <f t="shared" si="208"/>
        <v>0.26433656335087796</v>
      </c>
      <c r="AC90" s="33">
        <f>1-SUM(AC87:AC89)</f>
        <v>0.29763058132061415</v>
      </c>
      <c r="AD90" s="33">
        <f>1-SUM(AD87:AD89)</f>
        <v>0.29033507136790881</v>
      </c>
      <c r="AE90" s="33">
        <f>1-SUM(AE87:AE89)</f>
        <v>0.25142477721911838</v>
      </c>
      <c r="AF90" s="239"/>
      <c r="AG90" s="239"/>
      <c r="AH90" s="239"/>
      <c r="AI90" s="239"/>
      <c r="AJ90" s="239"/>
      <c r="AK90" s="239"/>
      <c r="AL90" s="239"/>
      <c r="AM90" s="239"/>
      <c r="AN90" s="239"/>
      <c r="AO90" s="239"/>
      <c r="AP90" s="239"/>
      <c r="AQ90" s="239"/>
      <c r="AR90" s="239"/>
      <c r="AS90" s="239"/>
      <c r="AT90" s="239"/>
      <c r="AU90" s="239"/>
    </row>
    <row r="91" spans="1:47">
      <c r="A91" s="185" t="s">
        <v>16</v>
      </c>
      <c r="C91" s="227"/>
      <c r="E91" s="231"/>
      <c r="F91" s="231"/>
      <c r="G91" s="231"/>
      <c r="I91" s="231"/>
      <c r="K91" s="231"/>
      <c r="L91" s="231"/>
      <c r="M91" s="231"/>
      <c r="N91" s="40"/>
      <c r="R91" s="231"/>
      <c r="T91" s="231"/>
      <c r="U91" s="231"/>
      <c r="V91" s="231"/>
      <c r="AA91" s="231"/>
      <c r="AC91" s="231"/>
      <c r="AD91" s="231"/>
      <c r="AE91" s="231"/>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5">(1-E$25)*E$13</f>
        <v>25.639462112214339</v>
      </c>
      <c r="F93" s="186">
        <f t="shared" ref="F93:F103" si="246">IF($D$4,X93,O93)</f>
        <v>25.162947131829636</v>
      </c>
      <c r="G93" s="186">
        <f t="shared" ref="G93:G95" si="247">IF($D$4,Y93,P93)</f>
        <v>25.240254653319884</v>
      </c>
      <c r="H93" s="186">
        <f t="shared" ref="H93:H95" si="248">IF($D$4,Z93,Q93)</f>
        <v>25.427775883826147</v>
      </c>
      <c r="I93" s="186">
        <f t="shared" ref="I93:I95" si="249">IF($D$4,AA93,R93)</f>
        <v>26.458300314436251</v>
      </c>
      <c r="J93" s="186">
        <f t="shared" ref="J93:J95" si="250">IF($D$4,AB93,S93)</f>
        <v>30.6814556689333</v>
      </c>
      <c r="K93" s="186">
        <f t="shared" ref="K93:K95" si="251">IF($D$4,AC93,T93)</f>
        <v>29.450050017178913</v>
      </c>
      <c r="L93" s="186">
        <f t="shared" ref="L93:L95" si="252">IF($D$4,AD93,U93)</f>
        <v>25.508519398930719</v>
      </c>
      <c r="M93" s="186">
        <f t="shared" ref="M93:M95" si="253">IF($D$4,AE93,V93)</f>
        <v>22.327133878506661</v>
      </c>
      <c r="N93" s="40"/>
      <c r="O93" s="186">
        <f>(1-O$25)*O$13</f>
        <v>25.162947131829636</v>
      </c>
      <c r="P93" s="186">
        <f>(1-P$25)*P$13</f>
        <v>25.240254653319884</v>
      </c>
      <c r="Q93" s="186">
        <f t="shared" ref="Q93:V93" si="254">(1-Q$25)*Q$13</f>
        <v>25.427775883826147</v>
      </c>
      <c r="R93" s="186">
        <f t="shared" si="254"/>
        <v>26.458300314436251</v>
      </c>
      <c r="S93" s="186">
        <f t="shared" si="254"/>
        <v>30.6814556689333</v>
      </c>
      <c r="T93" s="186">
        <f t="shared" si="254"/>
        <v>29.450050017178913</v>
      </c>
      <c r="U93" s="186">
        <f t="shared" si="254"/>
        <v>25.508519398930719</v>
      </c>
      <c r="V93" s="186">
        <f t="shared" si="254"/>
        <v>22.327133878506661</v>
      </c>
      <c r="X93" s="186">
        <f>O93</f>
        <v>25.162947131829636</v>
      </c>
      <c r="Y93" s="186">
        <f t="shared" ref="Y93:AB93" si="255">P93</f>
        <v>25.240254653319884</v>
      </c>
      <c r="Z93" s="186">
        <f t="shared" si="255"/>
        <v>25.427775883826147</v>
      </c>
      <c r="AA93" s="186">
        <f t="shared" si="255"/>
        <v>26.458300314436251</v>
      </c>
      <c r="AB93" s="186">
        <f t="shared" si="255"/>
        <v>30.6814556689333</v>
      </c>
      <c r="AC93" s="186">
        <f>(1-AC$25)*AC$13</f>
        <v>28.548517873795888</v>
      </c>
      <c r="AD93" s="186">
        <f>(1-AD$25)*AD$13</f>
        <v>24.987937370381115</v>
      </c>
      <c r="AE93" s="186">
        <f>(1-AE$25)*AE$13</f>
        <v>21.87147808506775</v>
      </c>
    </row>
    <row r="94" spans="1:47">
      <c r="A94" s="185" t="s">
        <v>16</v>
      </c>
      <c r="C94" s="185" t="s">
        <v>63</v>
      </c>
      <c r="D94" s="185" t="s">
        <v>48</v>
      </c>
      <c r="E94" s="291">
        <v>0</v>
      </c>
      <c r="F94" s="62">
        <f t="shared" si="246"/>
        <v>0</v>
      </c>
      <c r="G94" s="62">
        <f t="shared" si="247"/>
        <v>5.0000000000000001E-3</v>
      </c>
      <c r="H94" s="62">
        <f t="shared" si="248"/>
        <v>0.01</v>
      </c>
      <c r="I94" s="62">
        <f t="shared" si="249"/>
        <v>0.01</v>
      </c>
      <c r="J94" s="62">
        <f t="shared" si="250"/>
        <v>3.0000000000000002E-2</v>
      </c>
      <c r="K94" s="62">
        <f t="shared" si="251"/>
        <v>0.05</v>
      </c>
      <c r="L94" s="62">
        <f t="shared" si="252"/>
        <v>0.1</v>
      </c>
      <c r="M94" s="62">
        <f t="shared" si="253"/>
        <v>0.15</v>
      </c>
      <c r="N94" s="240"/>
      <c r="O94" s="230">
        <f>E94</f>
        <v>0</v>
      </c>
      <c r="P94" s="230">
        <v>5.0000000000000001E-3</v>
      </c>
      <c r="Q94" s="230">
        <v>0.01</v>
      </c>
      <c r="R94" s="230">
        <f>Q94</f>
        <v>0.01</v>
      </c>
      <c r="S94" s="230">
        <f>AVERAGE(R94,T94)</f>
        <v>3.0000000000000002E-2</v>
      </c>
      <c r="T94" s="34">
        <v>0.05</v>
      </c>
      <c r="U94" s="34">
        <v>0.1</v>
      </c>
      <c r="V94" s="34">
        <v>0.15</v>
      </c>
      <c r="W94" s="239"/>
      <c r="X94" s="186">
        <f t="shared" ref="X94:X103" si="256">O94</f>
        <v>0</v>
      </c>
      <c r="Y94" s="186">
        <f t="shared" ref="Y94:Y103" si="257">P94</f>
        <v>5.0000000000000001E-3</v>
      </c>
      <c r="Z94" s="186">
        <f t="shared" ref="Z94:Z103" si="258">Q94</f>
        <v>0.01</v>
      </c>
      <c r="AA94" s="186">
        <f t="shared" ref="AA94:AA103" si="259">R94</f>
        <v>0.01</v>
      </c>
      <c r="AB94" s="186">
        <f t="shared" ref="AB94:AB103" si="260">S94</f>
        <v>3.0000000000000002E-2</v>
      </c>
      <c r="AC94" s="70">
        <f>AC78</f>
        <v>7.0000000000000007E-2</v>
      </c>
      <c r="AD94" s="70">
        <v>0.2</v>
      </c>
      <c r="AE94" s="70">
        <v>0.4</v>
      </c>
      <c r="AF94" s="239"/>
      <c r="AG94" s="239"/>
      <c r="AH94" s="239"/>
      <c r="AI94" s="239"/>
      <c r="AJ94" s="239"/>
      <c r="AK94" s="239"/>
      <c r="AL94" s="239"/>
      <c r="AM94" s="239"/>
      <c r="AN94" s="239"/>
      <c r="AO94" s="239"/>
      <c r="AP94" s="239"/>
      <c r="AQ94" s="239"/>
      <c r="AR94" s="239"/>
      <c r="AS94" s="239"/>
      <c r="AT94" s="239"/>
      <c r="AU94" s="239"/>
    </row>
    <row r="95" spans="1:47">
      <c r="A95" s="185" t="s">
        <v>16</v>
      </c>
      <c r="C95" s="185" t="s">
        <v>82</v>
      </c>
      <c r="D95" s="185" t="s">
        <v>48</v>
      </c>
      <c r="E95" s="291">
        <v>0</v>
      </c>
      <c r="F95" s="62">
        <f t="shared" si="246"/>
        <v>0</v>
      </c>
      <c r="G95" s="62">
        <f t="shared" si="247"/>
        <v>0</v>
      </c>
      <c r="H95" s="62">
        <f t="shared" si="248"/>
        <v>0</v>
      </c>
      <c r="I95" s="62">
        <f t="shared" si="249"/>
        <v>0</v>
      </c>
      <c r="J95" s="62">
        <f t="shared" si="250"/>
        <v>0</v>
      </c>
      <c r="K95" s="62">
        <f t="shared" si="251"/>
        <v>0</v>
      </c>
      <c r="L95" s="62">
        <f t="shared" si="252"/>
        <v>0</v>
      </c>
      <c r="M95" s="62">
        <f t="shared" si="253"/>
        <v>0</v>
      </c>
      <c r="N95" s="240"/>
      <c r="O95" s="230">
        <f>E95</f>
        <v>0</v>
      </c>
      <c r="P95" s="230">
        <f>O95</f>
        <v>0</v>
      </c>
      <c r="Q95" s="230">
        <f>P95</f>
        <v>0</v>
      </c>
      <c r="R95" s="230">
        <f>Q95</f>
        <v>0</v>
      </c>
      <c r="S95" s="230">
        <f t="shared" ref="S95:V95" si="261">R95</f>
        <v>0</v>
      </c>
      <c r="T95" s="34">
        <f t="shared" si="261"/>
        <v>0</v>
      </c>
      <c r="U95" s="34">
        <f t="shared" si="261"/>
        <v>0</v>
      </c>
      <c r="V95" s="34">
        <f t="shared" si="261"/>
        <v>0</v>
      </c>
      <c r="W95" s="239"/>
      <c r="X95" s="186">
        <f t="shared" si="256"/>
        <v>0</v>
      </c>
      <c r="Y95" s="186">
        <f t="shared" si="257"/>
        <v>0</v>
      </c>
      <c r="Z95" s="186">
        <f t="shared" si="258"/>
        <v>0</v>
      </c>
      <c r="AA95" s="186">
        <f t="shared" si="259"/>
        <v>0</v>
      </c>
      <c r="AB95" s="186">
        <f t="shared" si="260"/>
        <v>0</v>
      </c>
      <c r="AC95" s="34">
        <v>0</v>
      </c>
      <c r="AD95" s="34">
        <v>0</v>
      </c>
      <c r="AE95" s="34">
        <v>0</v>
      </c>
      <c r="AF95" s="239"/>
      <c r="AG95" s="239"/>
      <c r="AH95" s="239"/>
      <c r="AI95" s="239"/>
      <c r="AJ95" s="239"/>
      <c r="AK95" s="239"/>
      <c r="AL95" s="239"/>
      <c r="AM95" s="239"/>
      <c r="AN95" s="239"/>
      <c r="AO95" s="239"/>
      <c r="AP95" s="239"/>
      <c r="AQ95" s="239"/>
      <c r="AR95" s="239"/>
      <c r="AS95" s="239"/>
      <c r="AT95" s="239"/>
      <c r="AU95" s="239"/>
    </row>
    <row r="96" spans="1:47">
      <c r="A96" s="185" t="s">
        <v>16</v>
      </c>
      <c r="C96" s="185" t="s">
        <v>81</v>
      </c>
      <c r="D96" s="185" t="s">
        <v>48</v>
      </c>
      <c r="E96" s="33">
        <f>1-SUM(E94:E95)</f>
        <v>1</v>
      </c>
      <c r="F96" s="33">
        <f>1-SUM(F94:F95)</f>
        <v>1</v>
      </c>
      <c r="G96" s="33">
        <f t="shared" ref="G96:M96" si="262">1-SUM(G94:G95)</f>
        <v>0.995</v>
      </c>
      <c r="H96" s="33">
        <f t="shared" si="262"/>
        <v>0.99</v>
      </c>
      <c r="I96" s="33">
        <f t="shared" si="262"/>
        <v>0.99</v>
      </c>
      <c r="J96" s="33">
        <f t="shared" si="262"/>
        <v>0.97</v>
      </c>
      <c r="K96" s="33">
        <f t="shared" si="262"/>
        <v>0.95</v>
      </c>
      <c r="L96" s="33">
        <f t="shared" si="262"/>
        <v>0.9</v>
      </c>
      <c r="M96" s="33">
        <f t="shared" si="262"/>
        <v>0.85</v>
      </c>
      <c r="N96" s="240"/>
      <c r="O96" s="33">
        <f>1-SUM(O94:O95)</f>
        <v>1</v>
      </c>
      <c r="P96" s="33">
        <f t="shared" ref="P96:V96" si="263">1-SUM(P94:P95)</f>
        <v>0.995</v>
      </c>
      <c r="Q96" s="33">
        <f t="shared" si="263"/>
        <v>0.99</v>
      </c>
      <c r="R96" s="33">
        <f t="shared" si="263"/>
        <v>0.99</v>
      </c>
      <c r="S96" s="33">
        <f t="shared" si="263"/>
        <v>0.97</v>
      </c>
      <c r="T96" s="33">
        <f t="shared" si="263"/>
        <v>0.95</v>
      </c>
      <c r="U96" s="33">
        <f t="shared" si="263"/>
        <v>0.9</v>
      </c>
      <c r="V96" s="33">
        <f t="shared" si="263"/>
        <v>0.85</v>
      </c>
      <c r="W96" s="239"/>
      <c r="X96" s="186">
        <f>O96</f>
        <v>1</v>
      </c>
      <c r="Y96" s="186">
        <f t="shared" si="257"/>
        <v>0.995</v>
      </c>
      <c r="Z96" s="186">
        <f t="shared" si="258"/>
        <v>0.99</v>
      </c>
      <c r="AA96" s="186">
        <f t="shared" si="259"/>
        <v>0.99</v>
      </c>
      <c r="AB96" s="186">
        <f t="shared" si="260"/>
        <v>0.97</v>
      </c>
      <c r="AC96" s="33">
        <f>1-SUM(AC94:AC95)</f>
        <v>0.92999999999999994</v>
      </c>
      <c r="AD96" s="33">
        <f>1-SUM(AD94:AD95)</f>
        <v>0.8</v>
      </c>
      <c r="AE96" s="33">
        <f>1-SUM(AE94:AE95)</f>
        <v>0.6</v>
      </c>
      <c r="AF96" s="239"/>
      <c r="AG96" s="239"/>
      <c r="AH96" s="239"/>
      <c r="AI96" s="239"/>
      <c r="AJ96" s="239"/>
      <c r="AK96" s="239"/>
      <c r="AL96" s="239"/>
      <c r="AM96" s="239"/>
      <c r="AN96" s="239"/>
      <c r="AO96" s="239"/>
      <c r="AP96" s="239"/>
      <c r="AQ96" s="239"/>
      <c r="AR96" s="239"/>
      <c r="AS96" s="239"/>
      <c r="AT96" s="239"/>
      <c r="AU96" s="239"/>
    </row>
    <row r="97" spans="1:47">
      <c r="A97" s="185" t="s">
        <v>16</v>
      </c>
      <c r="C97" s="38" t="str">
        <f>C81</f>
        <v>Middle Income</v>
      </c>
      <c r="D97" s="185" t="s">
        <v>191</v>
      </c>
      <c r="E97" s="186">
        <f t="shared" ref="E97" si="264">(1-E$26)*E$14</f>
        <v>7.3778860363718808</v>
      </c>
      <c r="F97" s="186">
        <f t="shared" si="246"/>
        <v>7.8271480818894563</v>
      </c>
      <c r="G97" s="186">
        <f t="shared" ref="G97:G99" si="265">IF($D$4,Y97,P97)</f>
        <v>8.1886900600956771</v>
      </c>
      <c r="H97" s="186">
        <f t="shared" ref="H97:H99" si="266">IF($D$4,Z97,Q97)</f>
        <v>8.636896648943301</v>
      </c>
      <c r="I97" s="186">
        <f t="shared" ref="I97:I99" si="267">IF($D$4,AA97,R97)</f>
        <v>9.0762919375131723</v>
      </c>
      <c r="J97" s="186">
        <f t="shared" ref="J97:J99" si="268">IF($D$4,AB97,S97)</f>
        <v>7.8422585709429953</v>
      </c>
      <c r="K97" s="186">
        <f t="shared" ref="K97:K99" si="269">IF($D$4,AC97,T97)</f>
        <v>9.7640421515835829</v>
      </c>
      <c r="L97" s="186">
        <f t="shared" ref="L97:L99" si="270">IF($D$4,AD97,U97)</f>
        <v>11.371858299298033</v>
      </c>
      <c r="M97" s="186">
        <f t="shared" ref="M97:M99" si="271">IF($D$4,AE97,V97)</f>
        <v>12.655096727465615</v>
      </c>
      <c r="N97" s="40"/>
      <c r="O97" s="186">
        <f>(1-O$26)*O$14</f>
        <v>7.8271480818894563</v>
      </c>
      <c r="P97" s="186">
        <f t="shared" ref="P97:V97" si="272">(1-P$26)*P$14</f>
        <v>8.1886900600956771</v>
      </c>
      <c r="Q97" s="186">
        <f t="shared" si="272"/>
        <v>8.636896648943301</v>
      </c>
      <c r="R97" s="186">
        <f t="shared" si="272"/>
        <v>9.0762919375131723</v>
      </c>
      <c r="S97" s="186">
        <f t="shared" si="272"/>
        <v>7.8422585709429953</v>
      </c>
      <c r="T97" s="186">
        <f t="shared" si="272"/>
        <v>9.7640421515835829</v>
      </c>
      <c r="U97" s="186">
        <f t="shared" si="272"/>
        <v>11.371858299298033</v>
      </c>
      <c r="V97" s="186">
        <f t="shared" si="272"/>
        <v>12.655096727465615</v>
      </c>
      <c r="X97" s="186">
        <f t="shared" si="256"/>
        <v>7.8271480818894563</v>
      </c>
      <c r="Y97" s="186">
        <f t="shared" si="257"/>
        <v>8.1886900600956771</v>
      </c>
      <c r="Z97" s="186">
        <f t="shared" si="258"/>
        <v>8.636896648943301</v>
      </c>
      <c r="AA97" s="186">
        <f t="shared" si="259"/>
        <v>9.0762919375131723</v>
      </c>
      <c r="AB97" s="186">
        <f t="shared" si="260"/>
        <v>7.8422585709429953</v>
      </c>
      <c r="AC97" s="186">
        <f>(1-AC$26)*AC$14</f>
        <v>10.314567932470744</v>
      </c>
      <c r="AD97" s="186">
        <f>(1-AD$26)*AD$14</f>
        <v>12.62215782614107</v>
      </c>
      <c r="AE97" s="186">
        <f>(1-AE$26)*AE$14</f>
        <v>14.690446898742289</v>
      </c>
    </row>
    <row r="98" spans="1:47">
      <c r="A98" s="185" t="s">
        <v>16</v>
      </c>
      <c r="C98" s="185" t="str">
        <f>C94</f>
        <v>BRT</v>
      </c>
      <c r="D98" s="185" t="s">
        <v>48</v>
      </c>
      <c r="E98" s="291">
        <v>0</v>
      </c>
      <c r="F98" s="62">
        <f t="shared" si="246"/>
        <v>0</v>
      </c>
      <c r="G98" s="62">
        <f t="shared" si="265"/>
        <v>5.0000000000000001E-3</v>
      </c>
      <c r="H98" s="62">
        <f t="shared" si="266"/>
        <v>0.01</v>
      </c>
      <c r="I98" s="62">
        <f t="shared" si="267"/>
        <v>0.01</v>
      </c>
      <c r="J98" s="62">
        <f t="shared" si="268"/>
        <v>3.0000000000000002E-2</v>
      </c>
      <c r="K98" s="62">
        <f t="shared" si="269"/>
        <v>0.05</v>
      </c>
      <c r="L98" s="62">
        <f t="shared" si="270"/>
        <v>0.1</v>
      </c>
      <c r="M98" s="62">
        <f t="shared" si="271"/>
        <v>0.15</v>
      </c>
      <c r="N98" s="240"/>
      <c r="O98" s="230">
        <f>E98</f>
        <v>0</v>
      </c>
      <c r="P98" s="230">
        <v>5.0000000000000001E-3</v>
      </c>
      <c r="Q98" s="230">
        <v>0.01</v>
      </c>
      <c r="R98" s="230">
        <f>Q98</f>
        <v>0.01</v>
      </c>
      <c r="S98" s="230">
        <f>AVERAGE(R98,T98)</f>
        <v>3.0000000000000002E-2</v>
      </c>
      <c r="T98" s="34">
        <v>0.05</v>
      </c>
      <c r="U98" s="34">
        <v>0.1</v>
      </c>
      <c r="V98" s="34">
        <v>0.15</v>
      </c>
      <c r="W98" s="239"/>
      <c r="X98" s="186">
        <f t="shared" si="256"/>
        <v>0</v>
      </c>
      <c r="Y98" s="186">
        <f t="shared" si="257"/>
        <v>5.0000000000000001E-3</v>
      </c>
      <c r="Z98" s="186">
        <f t="shared" si="258"/>
        <v>0.01</v>
      </c>
      <c r="AA98" s="186">
        <f t="shared" si="259"/>
        <v>0.01</v>
      </c>
      <c r="AB98" s="186">
        <f t="shared" si="260"/>
        <v>3.0000000000000002E-2</v>
      </c>
      <c r="AC98" s="70">
        <f>AC83</f>
        <v>7.0000000000000007E-2</v>
      </c>
      <c r="AD98" s="70">
        <v>0.2</v>
      </c>
      <c r="AE98" s="70">
        <v>0.4</v>
      </c>
      <c r="AF98" s="239"/>
      <c r="AG98" s="239"/>
      <c r="AH98" s="239"/>
      <c r="AI98" s="239"/>
      <c r="AJ98" s="239"/>
      <c r="AK98" s="239"/>
      <c r="AL98" s="239"/>
      <c r="AM98" s="239"/>
      <c r="AN98" s="239"/>
      <c r="AO98" s="239"/>
      <c r="AP98" s="239"/>
      <c r="AQ98" s="239"/>
      <c r="AR98" s="239"/>
      <c r="AS98" s="239"/>
      <c r="AT98" s="239"/>
      <c r="AU98" s="239"/>
    </row>
    <row r="99" spans="1:47">
      <c r="A99" s="185" t="s">
        <v>16</v>
      </c>
      <c r="C99" s="185" t="str">
        <f>C95</f>
        <v>Gautrain</v>
      </c>
      <c r="D99" s="185" t="s">
        <v>48</v>
      </c>
      <c r="E99" s="291">
        <v>2E-3</v>
      </c>
      <c r="F99" s="62">
        <f t="shared" si="246"/>
        <v>2E-3</v>
      </c>
      <c r="G99" s="62">
        <f t="shared" si="265"/>
        <v>2E-3</v>
      </c>
      <c r="H99" s="62">
        <f t="shared" si="266"/>
        <v>2E-3</v>
      </c>
      <c r="I99" s="62">
        <f t="shared" si="267"/>
        <v>2E-3</v>
      </c>
      <c r="J99" s="62">
        <f t="shared" si="268"/>
        <v>2E-3</v>
      </c>
      <c r="K99" s="62">
        <f t="shared" si="269"/>
        <v>2E-3</v>
      </c>
      <c r="L99" s="62">
        <f t="shared" si="270"/>
        <v>2E-3</v>
      </c>
      <c r="M99" s="62">
        <f t="shared" si="271"/>
        <v>2E-3</v>
      </c>
      <c r="N99" s="240"/>
      <c r="O99" s="230">
        <f>E99</f>
        <v>2E-3</v>
      </c>
      <c r="P99" s="230">
        <f>O99</f>
        <v>2E-3</v>
      </c>
      <c r="Q99" s="230">
        <f>P99</f>
        <v>2E-3</v>
      </c>
      <c r="R99" s="230">
        <f>Q99</f>
        <v>2E-3</v>
      </c>
      <c r="S99" s="230">
        <f t="shared" ref="S99:V99" si="273">R99</f>
        <v>2E-3</v>
      </c>
      <c r="T99" s="48">
        <f t="shared" si="273"/>
        <v>2E-3</v>
      </c>
      <c r="U99" s="48">
        <f t="shared" si="273"/>
        <v>2E-3</v>
      </c>
      <c r="V99" s="48">
        <f t="shared" si="273"/>
        <v>2E-3</v>
      </c>
      <c r="W99" s="239"/>
      <c r="X99" s="186">
        <f t="shared" si="256"/>
        <v>2E-3</v>
      </c>
      <c r="Y99" s="186">
        <f t="shared" si="257"/>
        <v>2E-3</v>
      </c>
      <c r="Z99" s="186">
        <f t="shared" si="258"/>
        <v>2E-3</v>
      </c>
      <c r="AA99" s="186">
        <f t="shared" si="259"/>
        <v>2E-3</v>
      </c>
      <c r="AB99" s="186">
        <f t="shared" si="260"/>
        <v>2E-3</v>
      </c>
      <c r="AC99" s="70">
        <f>AC84</f>
        <v>0.01</v>
      </c>
      <c r="AD99" s="70">
        <f>AD84</f>
        <v>0.02</v>
      </c>
      <c r="AE99" s="70">
        <f>AE84</f>
        <v>0.03</v>
      </c>
      <c r="AF99" s="239"/>
      <c r="AG99" s="239"/>
      <c r="AH99" s="239"/>
      <c r="AI99" s="239"/>
      <c r="AJ99" s="239"/>
      <c r="AK99" s="239"/>
      <c r="AL99" s="239"/>
      <c r="AM99" s="239"/>
      <c r="AN99" s="239"/>
      <c r="AO99" s="239"/>
      <c r="AP99" s="239"/>
      <c r="AQ99" s="239"/>
      <c r="AR99" s="239"/>
      <c r="AS99" s="239"/>
      <c r="AT99" s="239"/>
      <c r="AU99" s="239"/>
    </row>
    <row r="100" spans="1:47">
      <c r="A100" s="185" t="s">
        <v>16</v>
      </c>
      <c r="C100" s="185" t="str">
        <f>C96</f>
        <v>Bus, minibus, metro rail</v>
      </c>
      <c r="D100" s="185" t="s">
        <v>48</v>
      </c>
      <c r="E100" s="33">
        <f t="shared" ref="E100" si="274">1-SUM(E98:E99)</f>
        <v>0.998</v>
      </c>
      <c r="F100" s="33">
        <f>1-SUM(F98:F99)</f>
        <v>0.998</v>
      </c>
      <c r="G100" s="33">
        <f t="shared" ref="G100:M100" si="275">1-SUM(G98:G99)</f>
        <v>0.99299999999999999</v>
      </c>
      <c r="H100" s="33">
        <f t="shared" si="275"/>
        <v>0.98799999999999999</v>
      </c>
      <c r="I100" s="33">
        <f t="shared" si="275"/>
        <v>0.98799999999999999</v>
      </c>
      <c r="J100" s="33">
        <f t="shared" si="275"/>
        <v>0.96799999999999997</v>
      </c>
      <c r="K100" s="33">
        <f t="shared" si="275"/>
        <v>0.94799999999999995</v>
      </c>
      <c r="L100" s="33">
        <f t="shared" si="275"/>
        <v>0.89800000000000002</v>
      </c>
      <c r="M100" s="33">
        <f t="shared" si="275"/>
        <v>0.84799999999999998</v>
      </c>
      <c r="N100" s="240"/>
      <c r="O100" s="33">
        <f>1-SUM(O98:O99)</f>
        <v>0.998</v>
      </c>
      <c r="P100" s="33">
        <f t="shared" ref="P100:V100" si="276">1-SUM(P98:P99)</f>
        <v>0.99299999999999999</v>
      </c>
      <c r="Q100" s="33">
        <f t="shared" si="276"/>
        <v>0.98799999999999999</v>
      </c>
      <c r="R100" s="33">
        <f t="shared" si="276"/>
        <v>0.98799999999999999</v>
      </c>
      <c r="S100" s="33">
        <f t="shared" si="276"/>
        <v>0.96799999999999997</v>
      </c>
      <c r="T100" s="33">
        <f t="shared" si="276"/>
        <v>0.94799999999999995</v>
      </c>
      <c r="U100" s="33">
        <f t="shared" si="276"/>
        <v>0.89800000000000002</v>
      </c>
      <c r="V100" s="33">
        <f t="shared" si="276"/>
        <v>0.84799999999999998</v>
      </c>
      <c r="W100" s="239"/>
      <c r="X100" s="186">
        <f t="shared" si="256"/>
        <v>0.998</v>
      </c>
      <c r="Y100" s="186">
        <f t="shared" si="257"/>
        <v>0.99299999999999999</v>
      </c>
      <c r="Z100" s="186">
        <f t="shared" si="258"/>
        <v>0.98799999999999999</v>
      </c>
      <c r="AA100" s="186">
        <f t="shared" si="259"/>
        <v>0.98799999999999999</v>
      </c>
      <c r="AB100" s="186">
        <f t="shared" si="260"/>
        <v>0.96799999999999997</v>
      </c>
      <c r="AC100" s="33">
        <f>1-SUM(AC98:AC99)</f>
        <v>0.92</v>
      </c>
      <c r="AD100" s="33">
        <f>1-SUM(AD98:AD99)</f>
        <v>0.78</v>
      </c>
      <c r="AE100" s="33">
        <f>1-SUM(AE98:AE99)</f>
        <v>0.56999999999999995</v>
      </c>
      <c r="AF100" s="239"/>
      <c r="AG100" s="239"/>
      <c r="AH100" s="239"/>
      <c r="AI100" s="239"/>
      <c r="AJ100" s="239"/>
      <c r="AK100" s="239"/>
      <c r="AL100" s="239"/>
      <c r="AM100" s="239"/>
      <c r="AN100" s="239"/>
      <c r="AO100" s="239"/>
      <c r="AP100" s="239"/>
      <c r="AQ100" s="239"/>
      <c r="AR100" s="239"/>
      <c r="AS100" s="239"/>
      <c r="AT100" s="239"/>
      <c r="AU100" s="239"/>
    </row>
    <row r="101" spans="1:47">
      <c r="A101" s="185" t="s">
        <v>16</v>
      </c>
      <c r="C101" s="38" t="str">
        <f>C86</f>
        <v>High Income</v>
      </c>
      <c r="D101" s="185" t="s">
        <v>191</v>
      </c>
      <c r="E101" s="186">
        <f t="shared" ref="E101" si="277">(1-E$27)*E$15</f>
        <v>2.4267687250170886</v>
      </c>
      <c r="F101" s="186">
        <f t="shared" si="246"/>
        <v>2.880215152867692</v>
      </c>
      <c r="G101" s="186">
        <f t="shared" ref="G101:G103" si="278">IF($D$4,Y101,P101)</f>
        <v>3.0943286138531914</v>
      </c>
      <c r="H101" s="186">
        <f t="shared" ref="H101:H103" si="279">IF($D$4,Z101,Q101)</f>
        <v>3.2561677381747867</v>
      </c>
      <c r="I101" s="186">
        <f t="shared" ref="I101:I103" si="280">IF($D$4,AA101,R101)</f>
        <v>2.7499367319273165</v>
      </c>
      <c r="J101" s="186">
        <f t="shared" ref="J101:J103" si="281">IF($D$4,AB101,S101)</f>
        <v>2.7823122175901229</v>
      </c>
      <c r="K101" s="186">
        <f t="shared" ref="K101:K103" si="282">IF($D$4,AC101,T101)</f>
        <v>3.50863117653055</v>
      </c>
      <c r="L101" s="186">
        <f t="shared" ref="L101:L103" si="283">IF($D$4,AD101,U101)</f>
        <v>4.9046900719474253</v>
      </c>
      <c r="M101" s="186">
        <f t="shared" ref="M101:M103" si="284">IF($D$4,AE101,V101)</f>
        <v>5.9849863301125543</v>
      </c>
      <c r="N101" s="40"/>
      <c r="O101" s="186">
        <f>(1-O$27)*O$15</f>
        <v>2.880215152867692</v>
      </c>
      <c r="P101" s="186">
        <f t="shared" ref="P101:V101" si="285">(1-P$27)*P$15</f>
        <v>3.0943286138531914</v>
      </c>
      <c r="Q101" s="186">
        <f t="shared" si="285"/>
        <v>3.2561677381747867</v>
      </c>
      <c r="R101" s="186">
        <f t="shared" si="285"/>
        <v>2.7499367319273165</v>
      </c>
      <c r="S101" s="186">
        <f t="shared" si="285"/>
        <v>2.7823122175901229</v>
      </c>
      <c r="T101" s="186">
        <f t="shared" si="285"/>
        <v>3.50863117653055</v>
      </c>
      <c r="U101" s="186">
        <f t="shared" si="285"/>
        <v>4.9046900719474253</v>
      </c>
      <c r="V101" s="186">
        <f t="shared" si="285"/>
        <v>5.9849863301125543</v>
      </c>
      <c r="X101" s="186">
        <f t="shared" si="256"/>
        <v>2.880215152867692</v>
      </c>
      <c r="Y101" s="186">
        <f t="shared" si="257"/>
        <v>3.0943286138531914</v>
      </c>
      <c r="Z101" s="186">
        <f t="shared" si="258"/>
        <v>3.2561677381747867</v>
      </c>
      <c r="AA101" s="186">
        <f t="shared" si="259"/>
        <v>2.7499367319273165</v>
      </c>
      <c r="AB101" s="186">
        <f t="shared" si="260"/>
        <v>2.7823122175901229</v>
      </c>
      <c r="AC101" s="186">
        <f>(1-AC$27)*AC$15</f>
        <v>3.7991769167315947</v>
      </c>
      <c r="AD101" s="186">
        <f>(1-AD$27)*AD$15</f>
        <v>5.7068398429071374</v>
      </c>
      <c r="AE101" s="186">
        <f>(1-AE$27)*AE$15</f>
        <v>7.4349549911336803</v>
      </c>
    </row>
    <row r="102" spans="1:47">
      <c r="A102" s="185" t="s">
        <v>16</v>
      </c>
      <c r="C102" s="185" t="str">
        <f>C98</f>
        <v>BRT</v>
      </c>
      <c r="D102" s="185" t="s">
        <v>48</v>
      </c>
      <c r="E102" s="291">
        <v>0.01</v>
      </c>
      <c r="F102" s="62">
        <f t="shared" si="246"/>
        <v>0.01</v>
      </c>
      <c r="G102" s="62">
        <f t="shared" si="278"/>
        <v>5.0000000000000001E-3</v>
      </c>
      <c r="H102" s="62">
        <f t="shared" si="279"/>
        <v>0.01</v>
      </c>
      <c r="I102" s="62">
        <f t="shared" si="280"/>
        <v>0.01</v>
      </c>
      <c r="J102" s="62">
        <f t="shared" si="281"/>
        <v>0.02</v>
      </c>
      <c r="K102" s="62">
        <f t="shared" si="282"/>
        <v>0.03</v>
      </c>
      <c r="L102" s="62">
        <f t="shared" si="283"/>
        <v>0.03</v>
      </c>
      <c r="M102" s="62">
        <f t="shared" si="284"/>
        <v>0.03</v>
      </c>
      <c r="N102" s="240"/>
      <c r="O102" s="230">
        <f>E102</f>
        <v>0.01</v>
      </c>
      <c r="P102" s="230">
        <v>5.0000000000000001E-3</v>
      </c>
      <c r="Q102" s="230">
        <v>0.01</v>
      </c>
      <c r="R102" s="230">
        <f>Q102</f>
        <v>0.01</v>
      </c>
      <c r="S102" s="230">
        <f>AVERAGE(R102,T102)</f>
        <v>0.02</v>
      </c>
      <c r="T102" s="34">
        <v>0.03</v>
      </c>
      <c r="U102" s="34">
        <v>0.03</v>
      </c>
      <c r="V102" s="34">
        <v>0.03</v>
      </c>
      <c r="W102" s="239"/>
      <c r="X102" s="186">
        <f t="shared" si="256"/>
        <v>0.01</v>
      </c>
      <c r="Y102" s="186">
        <f t="shared" si="257"/>
        <v>5.0000000000000001E-3</v>
      </c>
      <c r="Z102" s="186">
        <f t="shared" si="258"/>
        <v>0.01</v>
      </c>
      <c r="AA102" s="186">
        <f t="shared" si="259"/>
        <v>0.01</v>
      </c>
      <c r="AB102" s="186">
        <f t="shared" si="260"/>
        <v>0.02</v>
      </c>
      <c r="AC102" s="70">
        <v>7.0000000000000007E-2</v>
      </c>
      <c r="AD102" s="70">
        <v>0.2</v>
      </c>
      <c r="AE102" s="70">
        <v>0.4</v>
      </c>
      <c r="AF102" s="239"/>
      <c r="AG102" s="239"/>
      <c r="AH102" s="239"/>
      <c r="AI102" s="239"/>
      <c r="AJ102" s="239"/>
      <c r="AK102" s="239"/>
      <c r="AL102" s="239"/>
      <c r="AM102" s="239"/>
      <c r="AN102" s="239"/>
      <c r="AO102" s="239"/>
      <c r="AP102" s="239"/>
      <c r="AQ102" s="239"/>
      <c r="AR102" s="239"/>
      <c r="AS102" s="239"/>
      <c r="AT102" s="239"/>
      <c r="AU102" s="239"/>
    </row>
    <row r="103" spans="1:47">
      <c r="A103" s="185" t="s">
        <v>16</v>
      </c>
      <c r="C103" s="185" t="str">
        <f>C99</f>
        <v>Gautrain</v>
      </c>
      <c r="D103" s="185" t="s">
        <v>48</v>
      </c>
      <c r="E103" s="291">
        <v>5.0000000000000001E-3</v>
      </c>
      <c r="F103" s="136">
        <f t="shared" si="246"/>
        <v>5.0000000000000001E-3</v>
      </c>
      <c r="G103" s="136">
        <f t="shared" si="278"/>
        <v>5.0000000000000001E-3</v>
      </c>
      <c r="H103" s="136">
        <f t="shared" si="279"/>
        <v>5.0000000000000001E-3</v>
      </c>
      <c r="I103" s="136">
        <f t="shared" si="280"/>
        <v>5.0000000000000001E-3</v>
      </c>
      <c r="J103" s="136">
        <f t="shared" si="281"/>
        <v>5.0000000000000001E-3</v>
      </c>
      <c r="K103" s="136">
        <f t="shared" si="282"/>
        <v>5.0000000000000001E-3</v>
      </c>
      <c r="L103" s="136">
        <f t="shared" si="283"/>
        <v>5.0000000000000001E-3</v>
      </c>
      <c r="M103" s="136">
        <f t="shared" si="284"/>
        <v>5.0000000000000001E-3</v>
      </c>
      <c r="N103" s="240"/>
      <c r="O103" s="230">
        <f>E103</f>
        <v>5.0000000000000001E-3</v>
      </c>
      <c r="P103" s="230">
        <f>O103</f>
        <v>5.0000000000000001E-3</v>
      </c>
      <c r="Q103" s="230">
        <f>P103</f>
        <v>5.0000000000000001E-3</v>
      </c>
      <c r="R103" s="230">
        <v>5.0000000000000001E-3</v>
      </c>
      <c r="S103" s="230">
        <f>AVERAGE(R103,T103)</f>
        <v>5.0000000000000001E-3</v>
      </c>
      <c r="T103" s="48">
        <f>R103</f>
        <v>5.0000000000000001E-3</v>
      </c>
      <c r="U103" s="48">
        <f>T103</f>
        <v>5.0000000000000001E-3</v>
      </c>
      <c r="V103" s="48">
        <f>U103</f>
        <v>5.0000000000000001E-3</v>
      </c>
      <c r="W103" s="239"/>
      <c r="X103" s="186">
        <f t="shared" si="256"/>
        <v>5.0000000000000001E-3</v>
      </c>
      <c r="Y103" s="186">
        <f t="shared" si="257"/>
        <v>5.0000000000000001E-3</v>
      </c>
      <c r="Z103" s="186">
        <f t="shared" si="258"/>
        <v>5.0000000000000001E-3</v>
      </c>
      <c r="AA103" s="186">
        <f t="shared" si="259"/>
        <v>5.0000000000000001E-3</v>
      </c>
      <c r="AB103" s="186">
        <f t="shared" si="260"/>
        <v>5.0000000000000001E-3</v>
      </c>
      <c r="AC103" s="70">
        <f>AC89</f>
        <v>0.01</v>
      </c>
      <c r="AD103" s="70">
        <f>AD89</f>
        <v>0.03</v>
      </c>
      <c r="AE103" s="70">
        <f>AE89</f>
        <v>0.05</v>
      </c>
      <c r="AF103" s="239"/>
      <c r="AG103" s="239"/>
      <c r="AH103" s="239"/>
      <c r="AI103" s="239"/>
      <c r="AJ103" s="239"/>
      <c r="AK103" s="239"/>
      <c r="AL103" s="239"/>
      <c r="AM103" s="239"/>
      <c r="AN103" s="239"/>
      <c r="AO103" s="239"/>
      <c r="AP103" s="239"/>
      <c r="AQ103" s="239"/>
      <c r="AR103" s="239"/>
      <c r="AS103" s="239"/>
      <c r="AT103" s="239"/>
      <c r="AU103" s="239"/>
    </row>
    <row r="104" spans="1:47">
      <c r="A104" s="185" t="s">
        <v>16</v>
      </c>
      <c r="C104" s="185" t="str">
        <f>C100</f>
        <v>Bus, minibus, metro rail</v>
      </c>
      <c r="D104" s="185" t="s">
        <v>48</v>
      </c>
      <c r="E104" s="33">
        <f t="shared" ref="E104" si="286">1-SUM(E102:E103)</f>
        <v>0.98499999999999999</v>
      </c>
      <c r="F104" s="33">
        <f>1-SUM(F102:F103)</f>
        <v>0.98499999999999999</v>
      </c>
      <c r="G104" s="33">
        <f t="shared" ref="G104:M104" si="287">1-SUM(G102:G103)</f>
        <v>0.99</v>
      </c>
      <c r="H104" s="33">
        <f t="shared" si="287"/>
        <v>0.98499999999999999</v>
      </c>
      <c r="I104" s="33">
        <f t="shared" si="287"/>
        <v>0.98499999999999999</v>
      </c>
      <c r="J104" s="33">
        <f t="shared" si="287"/>
        <v>0.97499999999999998</v>
      </c>
      <c r="K104" s="33">
        <f t="shared" si="287"/>
        <v>0.96499999999999997</v>
      </c>
      <c r="L104" s="33">
        <f t="shared" si="287"/>
        <v>0.96499999999999997</v>
      </c>
      <c r="M104" s="33">
        <f t="shared" si="287"/>
        <v>0.96499999999999997</v>
      </c>
      <c r="N104" s="240"/>
      <c r="O104" s="33">
        <f>1-SUM(O102:O103)</f>
        <v>0.98499999999999999</v>
      </c>
      <c r="P104" s="33">
        <f t="shared" ref="P104:V104" si="288">1-SUM(P102:P103)</f>
        <v>0.99</v>
      </c>
      <c r="Q104" s="33">
        <f t="shared" si="288"/>
        <v>0.98499999999999999</v>
      </c>
      <c r="R104" s="33">
        <f t="shared" si="288"/>
        <v>0.98499999999999999</v>
      </c>
      <c r="S104" s="33">
        <f t="shared" si="288"/>
        <v>0.97499999999999998</v>
      </c>
      <c r="T104" s="33">
        <f t="shared" si="288"/>
        <v>0.96499999999999997</v>
      </c>
      <c r="U104" s="33">
        <f t="shared" si="288"/>
        <v>0.96499999999999997</v>
      </c>
      <c r="V104" s="33">
        <f t="shared" si="288"/>
        <v>0.96499999999999997</v>
      </c>
      <c r="W104" s="239"/>
      <c r="X104" s="33">
        <f>1-SUM(X102:X103)</f>
        <v>0.98499999999999999</v>
      </c>
      <c r="Y104" s="33">
        <f t="shared" ref="Y104:AB104" si="289">1-SUM(Y102:Y103)</f>
        <v>0.99</v>
      </c>
      <c r="Z104" s="33">
        <f t="shared" si="289"/>
        <v>0.98499999999999999</v>
      </c>
      <c r="AA104" s="33">
        <f t="shared" si="289"/>
        <v>0.98499999999999999</v>
      </c>
      <c r="AB104" s="33">
        <f t="shared" si="289"/>
        <v>0.97499999999999998</v>
      </c>
      <c r="AC104" s="33">
        <f>1-SUM(AC102:AC103)</f>
        <v>0.92</v>
      </c>
      <c r="AD104" s="33">
        <f>1-SUM(AD102:AD103)</f>
        <v>0.77</v>
      </c>
      <c r="AE104" s="33">
        <f>1-SUM(AE102:AE103)</f>
        <v>0.55000000000000004</v>
      </c>
      <c r="AF104" s="239"/>
      <c r="AG104" s="239"/>
      <c r="AH104" s="239"/>
      <c r="AI104" s="239"/>
      <c r="AJ104" s="239"/>
      <c r="AK104" s="239"/>
      <c r="AL104" s="239"/>
      <c r="AM104" s="239"/>
      <c r="AN104" s="239"/>
      <c r="AO104" s="239"/>
      <c r="AP104" s="239"/>
      <c r="AQ104" s="239"/>
      <c r="AR104" s="239"/>
      <c r="AS104" s="239"/>
      <c r="AT104" s="239"/>
      <c r="AU104" s="239"/>
    </row>
    <row r="105" spans="1:47">
      <c r="A105" s="185" t="s">
        <v>16</v>
      </c>
      <c r="C105" s="227"/>
      <c r="E105" s="231"/>
      <c r="F105" s="231"/>
      <c r="G105" s="231"/>
      <c r="I105" s="231"/>
      <c r="K105" s="231"/>
      <c r="L105" s="231"/>
      <c r="M105" s="231"/>
      <c r="N105" s="40"/>
    </row>
    <row r="106" spans="1:47" ht="15.75" thickBot="1">
      <c r="A106" s="185" t="s">
        <v>16</v>
      </c>
      <c r="C106" s="226" t="s">
        <v>194</v>
      </c>
      <c r="F106" s="231"/>
      <c r="G106" s="231"/>
      <c r="I106" s="231"/>
      <c r="K106" s="231"/>
      <c r="L106" s="231"/>
      <c r="M106" s="231"/>
      <c r="N106" s="40"/>
    </row>
    <row r="107" spans="1:47">
      <c r="A107" s="185" t="s">
        <v>16</v>
      </c>
      <c r="C107" s="227" t="str">
        <f>C54</f>
        <v>Low Income</v>
      </c>
      <c r="D107" s="185" t="s">
        <v>173</v>
      </c>
      <c r="E107" s="186">
        <f t="shared" ref="E107" si="290">E25*E13*E30*E41</f>
        <v>1.0500945174312</v>
      </c>
      <c r="F107" s="186">
        <f t="shared" ref="F107:F108" si="291">IF($D$4,X107,O107)</f>
        <v>0.94813201981803652</v>
      </c>
      <c r="G107" s="186">
        <f t="shared" ref="G107:G108" si="292">IF($D$4,Y107,P107)</f>
        <v>0.95104494317767596</v>
      </c>
      <c r="H107" s="186">
        <f t="shared" ref="H107:H108" si="293">IF($D$4,Z107,Q107)</f>
        <v>0.95811068480591965</v>
      </c>
      <c r="I107" s="186">
        <f t="shared" ref="I107:I108" si="294">IF($D$4,AA107,R107)</f>
        <v>0.99694052475857964</v>
      </c>
      <c r="J107" s="186">
        <f t="shared" ref="J107:J108" si="295">IF($D$4,AB107,S107)</f>
        <v>1.1560677047064201</v>
      </c>
      <c r="K107" s="186">
        <f t="shared" ref="K107:K108" si="296">IF($D$4,AC107,T107)</f>
        <v>1.1096687228345243</v>
      </c>
      <c r="L107" s="186">
        <f t="shared" ref="L107:L108" si="297">IF($D$4,AD107,U107)</f>
        <v>0.96115307533602057</v>
      </c>
      <c r="M107" s="186">
        <f t="shared" ref="M107:M108" si="298">IF($D$4,AE107,V107)</f>
        <v>0.84127945864491427</v>
      </c>
      <c r="N107" s="40"/>
      <c r="O107" s="186">
        <f t="shared" ref="O107:V109" si="299">O25*O13*O30*O41</f>
        <v>0.94813201981803652</v>
      </c>
      <c r="P107" s="186">
        <f t="shared" si="299"/>
        <v>0.95104494317767596</v>
      </c>
      <c r="Q107" s="186">
        <f t="shared" si="299"/>
        <v>0.95811068480591965</v>
      </c>
      <c r="R107" s="186">
        <f t="shared" si="299"/>
        <v>0.99694052475857964</v>
      </c>
      <c r="S107" s="186">
        <f t="shared" si="299"/>
        <v>1.1560677047064201</v>
      </c>
      <c r="T107" s="302">
        <f t="shared" si="299"/>
        <v>1.1096687228345243</v>
      </c>
      <c r="U107" s="302">
        <f t="shared" si="299"/>
        <v>0.96115307533602057</v>
      </c>
      <c r="V107" s="302">
        <f t="shared" si="299"/>
        <v>0.84127945864491427</v>
      </c>
      <c r="X107" s="186">
        <f>O107</f>
        <v>0.94813201981803652</v>
      </c>
      <c r="Y107" s="186">
        <f t="shared" ref="Y107:AB107" si="300">P107</f>
        <v>0.95104494317767596</v>
      </c>
      <c r="Z107" s="186">
        <f t="shared" si="300"/>
        <v>0.95811068480591965</v>
      </c>
      <c r="AA107" s="186">
        <f t="shared" si="300"/>
        <v>0.99694052475857964</v>
      </c>
      <c r="AB107" s="186">
        <f t="shared" si="300"/>
        <v>1.1560677047064201</v>
      </c>
      <c r="AC107" s="302">
        <f t="shared" ref="AC107:AE109" si="301">AC25*AC13*AC30*AC41</f>
        <v>2.5036900558953952</v>
      </c>
      <c r="AD107" s="302">
        <f t="shared" si="301"/>
        <v>1.5657303741358191</v>
      </c>
      <c r="AE107" s="302">
        <f t="shared" si="301"/>
        <v>1.2368354155985326</v>
      </c>
    </row>
    <row r="108" spans="1:47">
      <c r="A108" s="185" t="s">
        <v>16</v>
      </c>
      <c r="C108" s="227" t="str">
        <f>C55</f>
        <v>Middle Income</v>
      </c>
      <c r="D108" s="185" t="s">
        <v>173</v>
      </c>
      <c r="E108" s="186">
        <f>E26*E14*E31*E42</f>
        <v>34.954725291964877</v>
      </c>
      <c r="F108" s="186">
        <f t="shared" si="291"/>
        <v>34.116567387912205</v>
      </c>
      <c r="G108" s="186">
        <f t="shared" si="292"/>
        <v>35.69243782424283</v>
      </c>
      <c r="H108" s="186">
        <f t="shared" si="293"/>
        <v>37.646057473717377</v>
      </c>
      <c r="I108" s="186">
        <f t="shared" si="294"/>
        <v>39.561270884220072</v>
      </c>
      <c r="J108" s="186">
        <f t="shared" si="295"/>
        <v>34.182430204440763</v>
      </c>
      <c r="K108" s="186">
        <f t="shared" si="296"/>
        <v>42.559000872065162</v>
      </c>
      <c r="L108" s="186">
        <f t="shared" si="297"/>
        <v>49.567066565595788</v>
      </c>
      <c r="M108" s="186">
        <f t="shared" si="298"/>
        <v>55.160379717628224</v>
      </c>
      <c r="N108" s="40"/>
      <c r="O108" s="186">
        <f t="shared" si="299"/>
        <v>34.116567387912205</v>
      </c>
      <c r="P108" s="186">
        <f t="shared" si="299"/>
        <v>35.69243782424283</v>
      </c>
      <c r="Q108" s="186">
        <f t="shared" si="299"/>
        <v>37.646057473717377</v>
      </c>
      <c r="R108" s="186">
        <f t="shared" si="299"/>
        <v>39.561270884220072</v>
      </c>
      <c r="S108" s="186">
        <f t="shared" si="299"/>
        <v>34.182430204440763</v>
      </c>
      <c r="T108" s="302">
        <f t="shared" si="299"/>
        <v>42.559000872065162</v>
      </c>
      <c r="U108" s="302">
        <f t="shared" si="299"/>
        <v>49.567066565595788</v>
      </c>
      <c r="V108" s="302">
        <f t="shared" si="299"/>
        <v>55.160379717628224</v>
      </c>
      <c r="X108" s="186">
        <f t="shared" ref="X108:X111" si="302">O108</f>
        <v>34.116567387912205</v>
      </c>
      <c r="Y108" s="186">
        <f t="shared" ref="Y108:Y111" si="303">P108</f>
        <v>35.69243782424283</v>
      </c>
      <c r="Z108" s="186">
        <f t="shared" ref="Z108:Z111" si="304">Q108</f>
        <v>37.646057473717377</v>
      </c>
      <c r="AA108" s="186">
        <f t="shared" ref="AA108:AA111" si="305">R108</f>
        <v>39.561270884220072</v>
      </c>
      <c r="AB108" s="186">
        <f t="shared" ref="AB108:AB111" si="306">S108</f>
        <v>34.182430204440763</v>
      </c>
      <c r="AC108" s="302">
        <f t="shared" si="301"/>
        <v>36.489023372686859</v>
      </c>
      <c r="AD108" s="302">
        <f t="shared" si="301"/>
        <v>38.354051236251586</v>
      </c>
      <c r="AE108" s="302">
        <f t="shared" si="301"/>
        <v>36.594522902337346</v>
      </c>
    </row>
    <row r="109" spans="1:47">
      <c r="A109" s="185" t="s">
        <v>16</v>
      </c>
      <c r="C109" s="227" t="str">
        <f>C56</f>
        <v>High Income</v>
      </c>
      <c r="D109" s="185" t="s">
        <v>173</v>
      </c>
      <c r="E109" s="186">
        <f>E27*E15*E32*E43</f>
        <v>48.082249446867998</v>
      </c>
      <c r="F109" s="186">
        <f t="shared" ref="F109:F111" si="307">IF($D$4,X109,O109)</f>
        <v>52.501189854698488</v>
      </c>
      <c r="G109" s="186">
        <f t="shared" ref="G109:G111" si="308">IF($D$4,Y109,P109)</f>
        <v>56.404096710269307</v>
      </c>
      <c r="H109" s="186">
        <f t="shared" ref="H109:H111" si="309">IF($D$4,Z109,Q109)</f>
        <v>59.354135558397175</v>
      </c>
      <c r="I109" s="186">
        <f t="shared" ref="I109:I111" si="310">IF($D$4,AA109,R109)</f>
        <v>50.116558538667526</v>
      </c>
      <c r="J109" s="186">
        <f t="shared" ref="J109:J111" si="311">IF($D$4,AB109,S109)</f>
        <v>52.809079928939923</v>
      </c>
      <c r="K109" s="186">
        <f t="shared" ref="K109:K111" si="312">IF($D$4,AC109,T109)</f>
        <v>68.968913424439066</v>
      </c>
      <c r="L109" s="186">
        <f t="shared" ref="L109:L111" si="313">IF($D$4,AD109,U109)</f>
        <v>101.41594284840563</v>
      </c>
      <c r="M109" s="186">
        <f t="shared" ref="M109:M111" si="314">IF($D$4,AE109,V109)</f>
        <v>132.25447747791372</v>
      </c>
      <c r="N109" s="40"/>
      <c r="O109" s="186">
        <f t="shared" si="299"/>
        <v>52.501189854698488</v>
      </c>
      <c r="P109" s="186">
        <f t="shared" si="299"/>
        <v>56.404096710269307</v>
      </c>
      <c r="Q109" s="186">
        <f t="shared" si="299"/>
        <v>59.354135558397175</v>
      </c>
      <c r="R109" s="186">
        <f t="shared" si="299"/>
        <v>50.116558538667526</v>
      </c>
      <c r="S109" s="186">
        <f t="shared" si="299"/>
        <v>52.809079928939923</v>
      </c>
      <c r="T109" s="302">
        <f t="shared" si="299"/>
        <v>68.968913424439066</v>
      </c>
      <c r="U109" s="302">
        <f t="shared" si="299"/>
        <v>101.41594284840563</v>
      </c>
      <c r="V109" s="302">
        <f t="shared" si="299"/>
        <v>132.25447747791372</v>
      </c>
      <c r="X109" s="186">
        <f t="shared" si="302"/>
        <v>52.501189854698488</v>
      </c>
      <c r="Y109" s="186">
        <f t="shared" si="303"/>
        <v>56.404096710269307</v>
      </c>
      <c r="Z109" s="186">
        <f t="shared" si="304"/>
        <v>59.354135558397175</v>
      </c>
      <c r="AA109" s="186">
        <f t="shared" si="305"/>
        <v>50.116558538667526</v>
      </c>
      <c r="AB109" s="186">
        <f t="shared" si="306"/>
        <v>52.809079928939923</v>
      </c>
      <c r="AC109" s="302">
        <f t="shared" si="301"/>
        <v>59.266612334088613</v>
      </c>
      <c r="AD109" s="302">
        <f t="shared" si="301"/>
        <v>76.788786114956039</v>
      </c>
      <c r="AE109" s="302">
        <f t="shared" si="301"/>
        <v>86.848684131147053</v>
      </c>
    </row>
    <row r="110" spans="1:47">
      <c r="A110" s="185" t="s">
        <v>16</v>
      </c>
      <c r="C110" s="227" t="str">
        <f>C57</f>
        <v>Other (gov/company/car rental)</v>
      </c>
      <c r="D110" s="185" t="s">
        <v>173</v>
      </c>
      <c r="E110" s="186">
        <f t="shared" ref="E110" si="315">E50</f>
        <v>6.8311858080285788</v>
      </c>
      <c r="F110" s="186">
        <f t="shared" si="307"/>
        <v>7.0618553137404447</v>
      </c>
      <c r="G110" s="186">
        <f t="shared" si="308"/>
        <v>7.1431116327627917</v>
      </c>
      <c r="H110" s="186">
        <f t="shared" si="309"/>
        <v>7.1987258831010505</v>
      </c>
      <c r="I110" s="186">
        <f t="shared" si="310"/>
        <v>7.0315162847788768</v>
      </c>
      <c r="J110" s="186">
        <f t="shared" si="311"/>
        <v>7.1253756123488738</v>
      </c>
      <c r="K110" s="186">
        <f t="shared" si="312"/>
        <v>7.904947762513669</v>
      </c>
      <c r="L110" s="186">
        <f t="shared" si="313"/>
        <v>9.368764212303077</v>
      </c>
      <c r="M110" s="186">
        <f t="shared" si="314"/>
        <v>10.362533015194691</v>
      </c>
      <c r="N110" s="42"/>
      <c r="O110" s="186">
        <f>O50</f>
        <v>7.0618553137404447</v>
      </c>
      <c r="P110" s="186">
        <f t="shared" ref="P110:V110" si="316">P50</f>
        <v>7.1431116327627917</v>
      </c>
      <c r="Q110" s="186">
        <f t="shared" si="316"/>
        <v>7.1987258831010505</v>
      </c>
      <c r="R110" s="186">
        <f t="shared" si="316"/>
        <v>7.0315162847788768</v>
      </c>
      <c r="S110" s="186">
        <f t="shared" si="316"/>
        <v>7.1253756123488738</v>
      </c>
      <c r="T110" s="302">
        <f t="shared" si="316"/>
        <v>7.904947762513669</v>
      </c>
      <c r="U110" s="302">
        <f t="shared" si="316"/>
        <v>9.368764212303077</v>
      </c>
      <c r="V110" s="302">
        <f t="shared" si="316"/>
        <v>10.362533015194691</v>
      </c>
      <c r="X110" s="186">
        <f t="shared" si="302"/>
        <v>7.0618553137404447</v>
      </c>
      <c r="Y110" s="186">
        <f t="shared" si="303"/>
        <v>7.1431116327627917</v>
      </c>
      <c r="Z110" s="186">
        <f t="shared" si="304"/>
        <v>7.1987258831010505</v>
      </c>
      <c r="AA110" s="186">
        <f t="shared" si="305"/>
        <v>7.0315162847788768</v>
      </c>
      <c r="AB110" s="186">
        <f t="shared" si="306"/>
        <v>7.1253756123488738</v>
      </c>
      <c r="AC110" s="302">
        <f>AC50</f>
        <v>7.5194558758096832</v>
      </c>
      <c r="AD110" s="302">
        <f>AD50</f>
        <v>8.2017314963947463</v>
      </c>
      <c r="AE110" s="302">
        <f>AE50</f>
        <v>8.2875327550697531</v>
      </c>
    </row>
    <row r="111" spans="1:47">
      <c r="A111" s="185" t="s">
        <v>16</v>
      </c>
      <c r="C111" s="227" t="s">
        <v>5</v>
      </c>
      <c r="D111" s="185" t="s">
        <v>173</v>
      </c>
      <c r="E111" s="186">
        <f t="shared" ref="E111" si="317">SUM(E107:E110)</f>
        <v>90.918255064292651</v>
      </c>
      <c r="F111" s="186">
        <f t="shared" si="307"/>
        <v>94.627744576169164</v>
      </c>
      <c r="G111" s="186">
        <f t="shared" si="308"/>
        <v>100.19069111045262</v>
      </c>
      <c r="H111" s="186">
        <f t="shared" si="309"/>
        <v>105.15702960002152</v>
      </c>
      <c r="I111" s="186">
        <f t="shared" si="310"/>
        <v>97.706286232425057</v>
      </c>
      <c r="J111" s="186">
        <f t="shared" si="311"/>
        <v>95.272953450435978</v>
      </c>
      <c r="K111" s="186">
        <f t="shared" si="312"/>
        <v>120.54253078185243</v>
      </c>
      <c r="L111" s="186">
        <f t="shared" si="313"/>
        <v>161.31292670164049</v>
      </c>
      <c r="M111" s="186">
        <f t="shared" si="314"/>
        <v>198.61866966938155</v>
      </c>
      <c r="N111" s="40"/>
      <c r="O111" s="186">
        <f>SUM(O107:O110)</f>
        <v>94.627744576169164</v>
      </c>
      <c r="P111" s="186">
        <f t="shared" ref="P111:V111" si="318">SUM(P107:P110)</f>
        <v>100.19069111045262</v>
      </c>
      <c r="Q111" s="186">
        <f t="shared" si="318"/>
        <v>105.15702960002152</v>
      </c>
      <c r="R111" s="186">
        <f t="shared" si="318"/>
        <v>97.706286232425057</v>
      </c>
      <c r="S111" s="186">
        <f t="shared" si="318"/>
        <v>95.272953450435978</v>
      </c>
      <c r="T111" s="302">
        <f t="shared" si="318"/>
        <v>120.54253078185243</v>
      </c>
      <c r="U111" s="302">
        <f t="shared" si="318"/>
        <v>161.31292670164049</v>
      </c>
      <c r="V111" s="302">
        <f t="shared" si="318"/>
        <v>198.61866966938155</v>
      </c>
      <c r="X111" s="186">
        <f t="shared" si="302"/>
        <v>94.627744576169164</v>
      </c>
      <c r="Y111" s="186">
        <f t="shared" si="303"/>
        <v>100.19069111045262</v>
      </c>
      <c r="Z111" s="186">
        <f t="shared" si="304"/>
        <v>105.15702960002152</v>
      </c>
      <c r="AA111" s="186">
        <f t="shared" si="305"/>
        <v>97.706286232425057</v>
      </c>
      <c r="AB111" s="186">
        <f t="shared" si="306"/>
        <v>95.272953450435978</v>
      </c>
      <c r="AC111" s="302">
        <f>SUM(AC107:AC110)</f>
        <v>105.77878163848055</v>
      </c>
      <c r="AD111" s="302">
        <f>SUM(AD107:AD110)</f>
        <v>124.91029922173819</v>
      </c>
      <c r="AE111" s="302">
        <f>SUM(AE107:AE110)</f>
        <v>132.96757520415269</v>
      </c>
    </row>
    <row r="112" spans="1:47">
      <c r="A112" s="185" t="s">
        <v>16</v>
      </c>
      <c r="C112" s="227"/>
      <c r="E112" s="232">
        <f>SUM(E149:E151)</f>
        <v>90.918255064292637</v>
      </c>
      <c r="F112" s="232">
        <f t="shared" ref="F112:L112" si="319">SUM(F149:F151)</f>
        <v>96.867586282761309</v>
      </c>
      <c r="G112" s="232">
        <f t="shared" si="319"/>
        <v>100.19069111045262</v>
      </c>
      <c r="H112" s="232">
        <f t="shared" si="319"/>
        <v>105.15702960002152</v>
      </c>
      <c r="I112" s="232">
        <f t="shared" si="319"/>
        <v>97.706286232425057</v>
      </c>
      <c r="J112" s="232">
        <f t="shared" si="319"/>
        <v>95.272953450435992</v>
      </c>
      <c r="K112" s="232">
        <f t="shared" si="319"/>
        <v>120.54253078185243</v>
      </c>
      <c r="L112" s="232">
        <f t="shared" si="319"/>
        <v>161.31292670164046</v>
      </c>
      <c r="M112" s="232">
        <f>SUM(M149:M151)</f>
        <v>198.61866966938152</v>
      </c>
      <c r="N112" s="40"/>
    </row>
    <row r="113" spans="1:47" ht="15.75" thickBot="1">
      <c r="A113" s="185" t="s">
        <v>16</v>
      </c>
      <c r="C113" s="226" t="s">
        <v>182</v>
      </c>
      <c r="F113" s="295">
        <f>F$12</f>
        <v>2015</v>
      </c>
      <c r="G113" s="295">
        <f t="shared" ref="G113:M113" si="320">G$12</f>
        <v>2017</v>
      </c>
      <c r="H113" s="295">
        <f t="shared" si="320"/>
        <v>2019</v>
      </c>
      <c r="I113" s="295">
        <f t="shared" si="320"/>
        <v>2020</v>
      </c>
      <c r="J113" s="295">
        <f t="shared" si="320"/>
        <v>2021</v>
      </c>
      <c r="K113" s="295">
        <f t="shared" si="320"/>
        <v>2030</v>
      </c>
      <c r="L113" s="295">
        <f t="shared" si="320"/>
        <v>2040</v>
      </c>
      <c r="M113" s="295">
        <f t="shared" si="320"/>
        <v>2050</v>
      </c>
      <c r="N113" s="40"/>
      <c r="O113" s="295">
        <f>O$12</f>
        <v>2015</v>
      </c>
      <c r="P113" s="295">
        <f t="shared" si="182"/>
        <v>2017</v>
      </c>
      <c r="Q113" s="295">
        <f t="shared" si="182"/>
        <v>2019</v>
      </c>
      <c r="R113" s="295">
        <f t="shared" si="182"/>
        <v>2020</v>
      </c>
      <c r="S113" s="295">
        <f t="shared" si="182"/>
        <v>2021</v>
      </c>
      <c r="T113" s="295">
        <f t="shared" si="182"/>
        <v>2030</v>
      </c>
      <c r="U113" s="295">
        <f t="shared" si="182"/>
        <v>2040</v>
      </c>
      <c r="V113" s="295">
        <f t="shared" si="182"/>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21">E$64*(1-E$73)*E68*(E75*E78+E93*E94)/1000</f>
        <v>1.2529651937567192E-2</v>
      </c>
      <c r="F115" s="186">
        <f t="shared" si="321"/>
        <v>1.2296785630890161E-2</v>
      </c>
      <c r="G115" s="186">
        <f t="shared" si="321"/>
        <v>0.61672823758459472</v>
      </c>
      <c r="H115" s="186">
        <f t="shared" ref="H115:J115" si="322">H$64*(1-H$73)*H68*(H75*H78+H93*H94)/1000</f>
        <v>1.2301941755901284</v>
      </c>
      <c r="I115" s="186">
        <f t="shared" si="322"/>
        <v>1.2800508818208238</v>
      </c>
      <c r="J115" s="186">
        <f t="shared" si="322"/>
        <v>4.4905846174442665</v>
      </c>
      <c r="K115" s="186">
        <f>K$64*(1-K$73)*K68*(K75*K78+K93*K94)/1000</f>
        <v>7.1959168769654056</v>
      </c>
      <c r="L115" s="186">
        <f>L$64*(1-L$73)*L68*(L75*L78+L93*L94)/1000</f>
        <v>12.465662037388169</v>
      </c>
      <c r="M115" s="186">
        <f>M$64*(1-M$73)*M68*(M75*M78+M93*M94)/1000</f>
        <v>16.366444138148449</v>
      </c>
      <c r="N115" s="240"/>
      <c r="O115" s="186">
        <f>O$64*(1-O$73)*O68*(O75*O78+O93*O94)/1000</f>
        <v>1.2296785630890161E-2</v>
      </c>
      <c r="P115" s="186">
        <f t="shared" ref="P115:S115" si="323">P$64*(1-P$73)*P68*(P75*P78+P93*P94)/1000</f>
        <v>0.61672823758459472</v>
      </c>
      <c r="Q115" s="186">
        <f t="shared" si="323"/>
        <v>1.2301941755901284</v>
      </c>
      <c r="R115" s="186">
        <f t="shared" si="323"/>
        <v>1.2800508818208238</v>
      </c>
      <c r="S115" s="186">
        <f t="shared" si="323"/>
        <v>4.4905846174442665</v>
      </c>
      <c r="T115" s="302">
        <f>T$64*(1-T$73)*T68*(T75*T78+T93*T94)/1000</f>
        <v>7.1959168769654056</v>
      </c>
      <c r="U115" s="302">
        <f>U$64*(1-U$73)*U68*(U75*U78+U93*U94)/1000</f>
        <v>12.465662037388169</v>
      </c>
      <c r="V115" s="302">
        <f>V$64*(1-V$73)*V68*(V75*V78+V93*V94)/1000</f>
        <v>16.366444138148449</v>
      </c>
      <c r="W115" s="239"/>
      <c r="X115" s="186">
        <f>O115</f>
        <v>1.2296785630890161E-2</v>
      </c>
      <c r="Y115" s="186">
        <f t="shared" ref="Y115:AB117" si="324">P115</f>
        <v>0.61672823758459472</v>
      </c>
      <c r="Z115" s="186">
        <f t="shared" si="324"/>
        <v>1.2301941755901284</v>
      </c>
      <c r="AA115" s="186">
        <f t="shared" si="324"/>
        <v>1.2800508818208238</v>
      </c>
      <c r="AB115" s="186">
        <f t="shared" si="324"/>
        <v>4.4905846174442665</v>
      </c>
      <c r="AC115" s="302">
        <f>AC$64*(1-AC$73)*AC68*(AC75*AC78+AC93*AC94)/1000</f>
        <v>8.9028552989432459</v>
      </c>
      <c r="AD115" s="302">
        <f>AD$64*(1-AD$73)*AD68*(AD75*AD78+AD93*AD94)/1000</f>
        <v>21.812009574257811</v>
      </c>
      <c r="AE115" s="302">
        <f>AE$64*(1-AE$73)*AE68*(AE75*AE78+AE93*AE94)/1000</f>
        <v>37.990449866102104</v>
      </c>
      <c r="AF115" s="239"/>
      <c r="AG115" s="239"/>
      <c r="AH115" s="239"/>
      <c r="AI115" s="239"/>
      <c r="AJ115" s="239"/>
      <c r="AK115" s="239"/>
      <c r="AL115" s="239"/>
      <c r="AM115" s="239"/>
      <c r="AN115" s="239"/>
      <c r="AO115" s="239"/>
      <c r="AP115" s="239"/>
      <c r="AQ115" s="239"/>
      <c r="AR115" s="239"/>
      <c r="AS115" s="239"/>
      <c r="AT115" s="239"/>
      <c r="AU115" s="239"/>
    </row>
    <row r="116" spans="1:47">
      <c r="A116" s="185" t="s">
        <v>16</v>
      </c>
      <c r="C116" s="185" t="s">
        <v>82</v>
      </c>
      <c r="D116" s="185" t="s">
        <v>136</v>
      </c>
      <c r="E116" s="186">
        <f t="shared" ref="E116:G116" si="325">E$64*(1-E$73)*E69*(E75*E79+E93*E95)/1000</f>
        <v>0</v>
      </c>
      <c r="F116" s="186">
        <f t="shared" si="325"/>
        <v>0</v>
      </c>
      <c r="G116" s="186">
        <f t="shared" si="325"/>
        <v>0</v>
      </c>
      <c r="H116" s="186">
        <f t="shared" ref="H116:J116" si="326">H$64*(1-H$73)*H69*(H75*H79+H93*H95)/1000</f>
        <v>1.6568271725119574E-2</v>
      </c>
      <c r="I116" s="186">
        <f t="shared" si="326"/>
        <v>1.7239742516105373E-2</v>
      </c>
      <c r="J116" s="186">
        <f t="shared" si="326"/>
        <v>1.999147297693608E-2</v>
      </c>
      <c r="K116" s="186">
        <f>K$64*(1-K$73)*K69*(K75*K79+K93*K95)/1000</f>
        <v>1.918911167190775E-2</v>
      </c>
      <c r="L116" s="186">
        <f>L$64*(1-L$73)*L69*(L75*L79+L93*L95)/1000</f>
        <v>1.6620882716517564E-2</v>
      </c>
      <c r="M116" s="186">
        <f>M$64*(1-M$73)*M69*(M75*M79+M93*M95)/1000</f>
        <v>1.4547950345020844E-2</v>
      </c>
      <c r="N116" s="240"/>
      <c r="O116" s="186">
        <f>O$64*(1-O$73)*O69*(O75*O79+O93*O95)/1000</f>
        <v>0</v>
      </c>
      <c r="P116" s="186">
        <f t="shared" ref="P116:S116" si="327">P$64*(1-P$73)*P69*(P75*P79+P93*P95)/1000</f>
        <v>0</v>
      </c>
      <c r="Q116" s="186">
        <f t="shared" si="327"/>
        <v>1.6568271725119574E-2</v>
      </c>
      <c r="R116" s="186">
        <f t="shared" si="327"/>
        <v>1.7239742516105373E-2</v>
      </c>
      <c r="S116" s="186">
        <f t="shared" si="327"/>
        <v>1.999147297693608E-2</v>
      </c>
      <c r="T116" s="302">
        <f>T$64*(1-T$73)*T69*(T75*T79+T93*T95)/1000</f>
        <v>1.918911167190775E-2</v>
      </c>
      <c r="U116" s="302">
        <f>U$64*(1-U$73)*U69*(U75*U79+U93*U95)/1000</f>
        <v>1.6620882716517564E-2</v>
      </c>
      <c r="V116" s="302">
        <f>V$64*(1-V$73)*V69*(V75*V79+V93*V95)/1000</f>
        <v>1.4547950345020844E-2</v>
      </c>
      <c r="W116" s="239"/>
      <c r="X116" s="186">
        <f t="shared" ref="X116:X117" si="328">O116</f>
        <v>0</v>
      </c>
      <c r="Y116" s="186">
        <f t="shared" si="324"/>
        <v>0</v>
      </c>
      <c r="Z116" s="186">
        <f t="shared" si="324"/>
        <v>1.6568271725119574E-2</v>
      </c>
      <c r="AA116" s="186">
        <f t="shared" si="324"/>
        <v>1.7239742516105373E-2</v>
      </c>
      <c r="AB116" s="186">
        <f t="shared" si="324"/>
        <v>1.999147297693608E-2</v>
      </c>
      <c r="AC116" s="302">
        <f>AC$64*(1-AC$73)*AC69*(AC75*AC79+AC93*AC95)/1000</f>
        <v>0</v>
      </c>
      <c r="AD116" s="302">
        <f>AD$64*(1-AD$73)*AD69*(AD75*AD79+AD93*AD95)/1000</f>
        <v>0</v>
      </c>
      <c r="AE116" s="302">
        <f>AE$64*(1-AE$73)*AE69*(AE75*AE79+AE93*AE95)/1000</f>
        <v>0</v>
      </c>
      <c r="AF116" s="239"/>
      <c r="AG116" s="239"/>
      <c r="AH116" s="239"/>
      <c r="AI116" s="239"/>
      <c r="AJ116" s="239"/>
      <c r="AK116" s="239"/>
      <c r="AL116" s="239"/>
      <c r="AM116" s="239"/>
      <c r="AN116" s="239"/>
      <c r="AO116" s="239"/>
      <c r="AP116" s="239"/>
      <c r="AQ116" s="239"/>
      <c r="AR116" s="239"/>
      <c r="AS116" s="239"/>
      <c r="AT116" s="239"/>
      <c r="AU116" s="239"/>
    </row>
    <row r="117" spans="1:47">
      <c r="A117" s="185" t="s">
        <v>16</v>
      </c>
      <c r="C117" s="185" t="s">
        <v>81</v>
      </c>
      <c r="D117" s="185" t="s">
        <v>136</v>
      </c>
      <c r="E117" s="186">
        <f>E$64*(1-E$73)*E70*(E75*E80+E93*E96)/1000</f>
        <v>83.488662693565644</v>
      </c>
      <c r="F117" s="186">
        <f t="shared" ref="F117:G117" si="329">F$64*(1-F$73)*F70*(F75*F80+F93*F96)/1000</f>
        <v>79.689643879259748</v>
      </c>
      <c r="G117" s="186">
        <f t="shared" si="329"/>
        <v>71.965588674551967</v>
      </c>
      <c r="H117" s="186">
        <f t="shared" ref="H117:J117" si="330">H$64*(1-H$73)*H70*(H75*H80+H93*H96)/1000</f>
        <v>72.134210263454193</v>
      </c>
      <c r="I117" s="186">
        <f t="shared" si="330"/>
        <v>75.057630160612362</v>
      </c>
      <c r="J117" s="186">
        <f t="shared" si="330"/>
        <v>85.266887774167188</v>
      </c>
      <c r="K117" s="186">
        <f>K$64*(1-K$73)*K70*(K75*K80+K93*K96)/1000</f>
        <v>80.144664730440013</v>
      </c>
      <c r="L117" s="186">
        <f>L$64*(1-L$73)*L70*(L75*L80+L93*L96)/1000</f>
        <v>65.746221694075373</v>
      </c>
      <c r="M117" s="186">
        <f>M$64*(1-M$73)*M70*(M75*M80+M93*M96)/1000</f>
        <v>54.332366285036649</v>
      </c>
      <c r="N117" s="240"/>
      <c r="O117" s="186">
        <f>O$64*(1-O$73)*O70*(O75*O80+O93*O96)/1000</f>
        <v>79.689643879259748</v>
      </c>
      <c r="P117" s="186">
        <f t="shared" ref="P117:S117" si="331">P$64*(1-P$73)*P70*(P75*P80+P93*P96)/1000</f>
        <v>71.965588674551967</v>
      </c>
      <c r="Q117" s="186">
        <f t="shared" si="331"/>
        <v>72.134210263454193</v>
      </c>
      <c r="R117" s="186">
        <f t="shared" si="331"/>
        <v>75.057630160612362</v>
      </c>
      <c r="S117" s="186">
        <f t="shared" si="331"/>
        <v>85.266887774167188</v>
      </c>
      <c r="T117" s="302">
        <f>T$64*(1-T$73)*T70*(T75*T80+T93*T96)/1000</f>
        <v>80.144664730440013</v>
      </c>
      <c r="U117" s="302">
        <f>U$64*(1-U$73)*U70*(U75*U80+U93*U96)/1000</f>
        <v>65.746221694075373</v>
      </c>
      <c r="V117" s="302">
        <f>V$64*(1-V$73)*V70*(V75*V80+V93*V96)/1000</f>
        <v>54.332366285036649</v>
      </c>
      <c r="W117" s="239"/>
      <c r="X117" s="186">
        <f t="shared" si="328"/>
        <v>79.689643879259748</v>
      </c>
      <c r="Y117" s="186">
        <f t="shared" si="324"/>
        <v>71.965588674551967</v>
      </c>
      <c r="Z117" s="186">
        <f t="shared" si="324"/>
        <v>72.134210263454193</v>
      </c>
      <c r="AA117" s="186">
        <f t="shared" si="324"/>
        <v>75.057630160612362</v>
      </c>
      <c r="AB117" s="186">
        <f t="shared" si="324"/>
        <v>85.266887774167188</v>
      </c>
      <c r="AC117" s="302">
        <f>AC$64*(1-AC$73)*AC70*(AC75*AC80+AC93*AC96)/1000</f>
        <v>77.959259130582709</v>
      </c>
      <c r="AD117" s="302">
        <f>AD$64*(1-AD$73)*AD70*(AD75*AD80+AD93*AD96)/1000</f>
        <v>58.340313466586068</v>
      </c>
      <c r="AE117" s="302">
        <f>AE$64*(1-AE$73)*AE70*(AE75*AE80+AE93*AE96)/1000</f>
        <v>38.512736573792587</v>
      </c>
      <c r="AF117" s="239"/>
      <c r="AG117" s="239"/>
      <c r="AH117" s="239"/>
      <c r="AI117" s="239"/>
      <c r="AJ117" s="239"/>
      <c r="AK117" s="239"/>
      <c r="AL117" s="239"/>
      <c r="AM117" s="239"/>
      <c r="AN117" s="239"/>
      <c r="AO117" s="239"/>
      <c r="AP117" s="239"/>
      <c r="AQ117" s="239"/>
      <c r="AR117" s="239"/>
      <c r="AS117" s="239"/>
      <c r="AT117" s="239"/>
      <c r="AU117" s="239"/>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32">E$64*(1-E$73)*E68*(E81*E83+E97*E98)/1000</f>
        <v>0.39844293161463668</v>
      </c>
      <c r="F119" s="186">
        <f t="shared" si="332"/>
        <v>0.42270534033127205</v>
      </c>
      <c r="G119" s="186">
        <f t="shared" si="332"/>
        <v>0.63831372590005553</v>
      </c>
      <c r="H119" s="186">
        <f t="shared" ref="H119:J119" si="333">H$64*(1-H$73)*H68*(H81*H83+H97*H98)/1000</f>
        <v>0.88006760986958676</v>
      </c>
      <c r="I119" s="186">
        <f t="shared" si="333"/>
        <v>0.92484035372856965</v>
      </c>
      <c r="J119" s="186">
        <f t="shared" si="333"/>
        <v>2.3972908454404704</v>
      </c>
      <c r="K119" s="186">
        <f>K$64*(1-K$73)*K68*(K81*K83+K97*K98)/1000</f>
        <v>4.9745976988513529</v>
      </c>
      <c r="L119" s="186">
        <f>L$64*(1-L$73)*L68*(L81*L83+L97*L98)/1000</f>
        <v>11.587500186728871</v>
      </c>
      <c r="M119" s="186">
        <f>M$64*(1-M$73)*M68*(M81*M83+M97*M98)/1000</f>
        <v>19.342608547316093</v>
      </c>
      <c r="N119" s="240"/>
      <c r="O119" s="186">
        <f>O$64*(1-O$73)*O68*(O81*O83+O97*O98)/1000</f>
        <v>0.42270534033127205</v>
      </c>
      <c r="P119" s="186">
        <f t="shared" ref="P119:S119" si="334">P$64*(1-P$73)*P68*(P81*P83+P97*P98)/1000</f>
        <v>0.63831372590005553</v>
      </c>
      <c r="Q119" s="186">
        <f t="shared" si="334"/>
        <v>0.88006760986958676</v>
      </c>
      <c r="R119" s="186">
        <f t="shared" si="334"/>
        <v>0.92484035372856965</v>
      </c>
      <c r="S119" s="186">
        <f t="shared" si="334"/>
        <v>2.3972908454404704</v>
      </c>
      <c r="T119" s="302">
        <f>T$64*(1-T$73)*T68*(T81*T83+T97*T98)/1000</f>
        <v>4.9745976988513529</v>
      </c>
      <c r="U119" s="302">
        <f>U$64*(1-U$73)*U68*(U81*U83+U97*U98)/1000</f>
        <v>11.587500186728871</v>
      </c>
      <c r="V119" s="302">
        <f>V$64*(1-V$73)*V68*(V81*V83+V97*V98)/1000</f>
        <v>19.342608547316093</v>
      </c>
      <c r="W119" s="239"/>
      <c r="X119" s="186">
        <f>O119</f>
        <v>0.42270534033127205</v>
      </c>
      <c r="Y119" s="186">
        <f t="shared" ref="Y119:AB119" si="335">P119</f>
        <v>0.63831372590005553</v>
      </c>
      <c r="Z119" s="186">
        <f t="shared" si="335"/>
        <v>0.88006760986958676</v>
      </c>
      <c r="AA119" s="186">
        <f t="shared" si="335"/>
        <v>0.92484035372856965</v>
      </c>
      <c r="AB119" s="186">
        <f t="shared" si="335"/>
        <v>2.3972908454404704</v>
      </c>
      <c r="AC119" s="302">
        <f>AC$64*(1-AC$73)*AC68*(AC81*AC83+AC97*AC98)/1000</f>
        <v>6.1546185483463249</v>
      </c>
      <c r="AD119" s="302">
        <f>AD$64*(1-AD$73)*AD68*(AD81*AD83+AD97*AD98)/1000</f>
        <v>18.031181039113243</v>
      </c>
      <c r="AE119" s="302">
        <f>AE$64*(1-AE$73)*AE68*(AE81*AE83+AE97*AE98)/1000</f>
        <v>37.81515994734432</v>
      </c>
      <c r="AF119" s="239"/>
      <c r="AG119" s="239"/>
      <c r="AH119" s="239"/>
      <c r="AI119" s="239"/>
      <c r="AJ119" s="239"/>
      <c r="AK119" s="239"/>
      <c r="AL119" s="239"/>
      <c r="AM119" s="239"/>
      <c r="AN119" s="239"/>
      <c r="AO119" s="239"/>
      <c r="AP119" s="239"/>
      <c r="AQ119" s="239"/>
      <c r="AR119" s="239"/>
      <c r="AS119" s="239"/>
      <c r="AT119" s="239"/>
      <c r="AU119" s="239"/>
    </row>
    <row r="120" spans="1:47">
      <c r="A120" s="185" t="s">
        <v>16</v>
      </c>
      <c r="C120" s="185" t="str">
        <f>C116</f>
        <v>Gautrain</v>
      </c>
      <c r="D120" s="185" t="s">
        <v>136</v>
      </c>
      <c r="E120" s="186">
        <f t="shared" ref="E120:G120" si="336">E$64*(1-E$73)*E69*(E81*E84+E97*E99)/1000</f>
        <v>0.20047443100107509</v>
      </c>
      <c r="F120" s="186">
        <f t="shared" si="336"/>
        <v>0.21268193224214943</v>
      </c>
      <c r="G120" s="186">
        <f t="shared" si="336"/>
        <v>0.22250587395208909</v>
      </c>
      <c r="H120" s="186">
        <f t="shared" ref="H120:J120" si="337">H$64*(1-H$73)*H69*(H81*H84+H97*H99)/1000</f>
        <v>0.23468469596522318</v>
      </c>
      <c r="I120" s="186">
        <f t="shared" si="337"/>
        <v>0.24662409432761853</v>
      </c>
      <c r="J120" s="186">
        <f t="shared" si="337"/>
        <v>0.21309251959470848</v>
      </c>
      <c r="K120" s="186">
        <f>K$64*(1-K$73)*K69*(K81*K84+K97*K99)/1000</f>
        <v>0.26531187727207217</v>
      </c>
      <c r="L120" s="186">
        <f>L$64*(1-L$73)*L69*(L81*L84+L97*L99)/1000</f>
        <v>0.30900000497943653</v>
      </c>
      <c r="M120" s="186">
        <f>M$64*(1-M$73)*M69*(M81*M84+M97*M99)/1000</f>
        <v>0.34386859639673056</v>
      </c>
      <c r="N120" s="240"/>
      <c r="O120" s="186">
        <f>O$64*(1-O$73)*O69*(O81*O84+O97*O99)/1000</f>
        <v>0.21268193224214943</v>
      </c>
      <c r="P120" s="186">
        <f t="shared" ref="P120:S120" si="338">P$64*(1-P$73)*P69*(P81*P84+P97*P99)/1000</f>
        <v>0.22250587395208909</v>
      </c>
      <c r="Q120" s="186">
        <f t="shared" si="338"/>
        <v>0.23468469596522318</v>
      </c>
      <c r="R120" s="186">
        <f t="shared" si="338"/>
        <v>0.24662409432761853</v>
      </c>
      <c r="S120" s="186">
        <f t="shared" si="338"/>
        <v>0.21309251959470848</v>
      </c>
      <c r="T120" s="302">
        <f>T$64*(1-T$73)*T69*(T81*T84+T97*T99)/1000</f>
        <v>0.26531187727207217</v>
      </c>
      <c r="U120" s="302">
        <f>U$64*(1-U$73)*U69*(U81*U84+U97*U99)/1000</f>
        <v>0.30900000497943653</v>
      </c>
      <c r="V120" s="302">
        <f>V$64*(1-V$73)*V69*(V81*V84+V97*V99)/1000</f>
        <v>0.34386859639673056</v>
      </c>
      <c r="W120" s="239"/>
      <c r="X120" s="186">
        <f t="shared" ref="X120:X121" si="339">O120</f>
        <v>0.21268193224214943</v>
      </c>
      <c r="Y120" s="186">
        <f t="shared" ref="Y120:Y121" si="340">P120</f>
        <v>0.22250587395208909</v>
      </c>
      <c r="Z120" s="186">
        <f t="shared" ref="Z120:Z121" si="341">Q120</f>
        <v>0.23468469596522318</v>
      </c>
      <c r="AA120" s="186">
        <f t="shared" ref="AA120:AA121" si="342">R120</f>
        <v>0.24662409432761853</v>
      </c>
      <c r="AB120" s="186">
        <f t="shared" ref="AB120:AB121" si="343">S120</f>
        <v>0.21309251959470848</v>
      </c>
      <c r="AC120" s="302">
        <f>AC$64*(1-AC$73)*AC69*(AC81*AC84+AC97*AC99)/1000</f>
        <v>1.1723082949231096</v>
      </c>
      <c r="AD120" s="302">
        <f>AD$64*(1-AD$73)*AD69*(AD81*AD84+AD97*AD99)/1000</f>
        <v>2.7306977184229275</v>
      </c>
      <c r="AE120" s="302">
        <f>AE$64*(1-AE$73)*AE69*(AE81*AE84+AE97*AE99)/1000</f>
        <v>4.558258138282242</v>
      </c>
      <c r="AF120" s="239"/>
      <c r="AG120" s="239"/>
      <c r="AH120" s="239"/>
      <c r="AI120" s="239"/>
      <c r="AJ120" s="239"/>
      <c r="AK120" s="239"/>
      <c r="AL120" s="239"/>
      <c r="AM120" s="239"/>
      <c r="AN120" s="239"/>
      <c r="AO120" s="239"/>
      <c r="AP120" s="239"/>
      <c r="AQ120" s="239"/>
      <c r="AR120" s="239"/>
      <c r="AS120" s="239"/>
      <c r="AT120" s="239"/>
      <c r="AU120" s="239"/>
    </row>
    <row r="121" spans="1:47">
      <c r="A121" s="185" t="s">
        <v>16</v>
      </c>
      <c r="C121" s="185" t="str">
        <f>C117</f>
        <v>Bus, minibus, metro rail</v>
      </c>
      <c r="D121" s="185" t="s">
        <v>136</v>
      </c>
      <c r="E121" s="186">
        <f t="shared" ref="E121:G121" si="344">E$64*(1-E$73)*E70*(E81*E85+E97*E100)/1000</f>
        <v>35.619555224746598</v>
      </c>
      <c r="F121" s="186">
        <f t="shared" si="344"/>
        <v>38.081344183480468</v>
      </c>
      <c r="G121" s="186">
        <f t="shared" si="344"/>
        <v>35.930509643817174</v>
      </c>
      <c r="H121" s="186">
        <f t="shared" ref="H121:J121" si="345">H$64*(1-H$73)*H70*(H81*H85+H97*H100)/1000</f>
        <v>37.775315095275261</v>
      </c>
      <c r="I121" s="186">
        <f t="shared" si="345"/>
        <v>39.697104385081929</v>
      </c>
      <c r="J121" s="186">
        <f t="shared" si="345"/>
        <v>33.358223874304585</v>
      </c>
      <c r="K121" s="186">
        <f>K$64*(1-K$73)*K70*(K81*K85+K97*K100)/1000</f>
        <v>40.360510479695094</v>
      </c>
      <c r="L121" s="186">
        <f>L$64*(1-L$73)*L70*(L81*L85+L97*L100)/1000</f>
        <v>43.59318506844005</v>
      </c>
      <c r="M121" s="186">
        <f>M$64*(1-M$73)*M70*(M81*M85+M97*M100)/1000</f>
        <v>44.713837054289222</v>
      </c>
      <c r="N121" s="240"/>
      <c r="O121" s="186">
        <f>O$64*(1-O$73)*O70*(O81*O85+O97*O100)/1000</f>
        <v>38.081344183480468</v>
      </c>
      <c r="P121" s="186">
        <f t="shared" ref="P121:S121" si="346">P$64*(1-P$73)*P70*(P81*P85+P97*P100)/1000</f>
        <v>35.930509643817174</v>
      </c>
      <c r="Q121" s="186">
        <f t="shared" si="346"/>
        <v>37.775315095275261</v>
      </c>
      <c r="R121" s="186">
        <f t="shared" si="346"/>
        <v>39.697104385081929</v>
      </c>
      <c r="S121" s="186">
        <f t="shared" si="346"/>
        <v>33.358223874304585</v>
      </c>
      <c r="T121" s="302">
        <f>T$64*(1-T$73)*T70*(T81*T85+T97*T100)/1000</f>
        <v>40.360510479695094</v>
      </c>
      <c r="U121" s="302">
        <f>U$64*(1-U$73)*U70*(U81*U85+U97*U100)/1000</f>
        <v>43.59318506844005</v>
      </c>
      <c r="V121" s="302">
        <f>V$64*(1-V$73)*V70*(V81*V85+V97*V100)/1000</f>
        <v>44.713837054289222</v>
      </c>
      <c r="W121" s="239"/>
      <c r="X121" s="186">
        <f t="shared" si="339"/>
        <v>38.081344183480468</v>
      </c>
      <c r="Y121" s="186">
        <f t="shared" si="340"/>
        <v>35.930509643817174</v>
      </c>
      <c r="Z121" s="186">
        <f t="shared" si="341"/>
        <v>37.775315095275261</v>
      </c>
      <c r="AA121" s="186">
        <f t="shared" si="342"/>
        <v>39.697104385081929</v>
      </c>
      <c r="AB121" s="186">
        <f t="shared" si="343"/>
        <v>33.358223874304585</v>
      </c>
      <c r="AC121" s="302">
        <f>AC$64*(1-AC$73)*AC70*(AC81*AC85+AC97*AC100)/1000</f>
        <v>40.8881633643418</v>
      </c>
      <c r="AD121" s="302">
        <f>AD$64*(1-AD$73)*AD70*(AD81*AD85+AD97*AD100)/1000</f>
        <v>41.17688903156688</v>
      </c>
      <c r="AE121" s="302">
        <f>AE$64*(1-AE$73)*AE70*(AE81*AE85+AE97*AE100)/1000</f>
        <v>35.406018669443476</v>
      </c>
      <c r="AF121" s="239"/>
      <c r="AG121" s="239"/>
      <c r="AH121" s="239"/>
      <c r="AI121" s="239"/>
      <c r="AJ121" s="239"/>
      <c r="AK121" s="239"/>
      <c r="AL121" s="239"/>
      <c r="AM121" s="239"/>
      <c r="AN121" s="239"/>
      <c r="AO121" s="239"/>
      <c r="AP121" s="239"/>
      <c r="AQ121" s="239"/>
      <c r="AR121" s="239"/>
      <c r="AS121" s="239"/>
      <c r="AT121" s="239"/>
      <c r="AU121" s="239"/>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7">E$64*(1-E$73)*E68*(E86*E88+E101*E102)/1000</f>
        <v>0.11622098770197462</v>
      </c>
      <c r="F123" s="186">
        <f t="shared" si="347"/>
        <v>0.36638538447406388</v>
      </c>
      <c r="G123" s="186">
        <f t="shared" si="347"/>
        <v>0.31952662083002764</v>
      </c>
      <c r="H123" s="186">
        <f t="shared" ref="H123:J123" si="348">H$64*(1-H$73)*H68*(H86*H88+H101*H102)/1000</f>
        <v>0.41420942719344656</v>
      </c>
      <c r="I123" s="186">
        <f t="shared" si="348"/>
        <v>0.34981297345213413</v>
      </c>
      <c r="J123" s="186">
        <f t="shared" si="348"/>
        <v>0.48717979270478967</v>
      </c>
      <c r="K123" s="186">
        <f>K$64*(1-K$73)*K68*(K86*K88+K101*K102)/1000</f>
        <v>2.1738500401474439</v>
      </c>
      <c r="L123" s="186">
        <f>L$64*(1-L$73)*L68*(L86*L88+L101*L102)/1000</f>
        <v>3.4278315345087083</v>
      </c>
      <c r="M123" s="186">
        <f>M$64*(1-M$73)*M68*(M86*M88+M101*M102)/1000</f>
        <v>4.657545711545783</v>
      </c>
      <c r="N123" s="240"/>
      <c r="O123" s="186">
        <f>O$64*(1-O$73)*O68*(O86*O88+O101*O102)/1000</f>
        <v>0.36638538447406388</v>
      </c>
      <c r="P123" s="186">
        <f t="shared" ref="P123:S123" si="349">P$64*(1-P$73)*P68*(P86*P88+P101*P102)/1000</f>
        <v>0.31952662083002764</v>
      </c>
      <c r="Q123" s="186">
        <f t="shared" si="349"/>
        <v>0.41420942719344656</v>
      </c>
      <c r="R123" s="186">
        <f t="shared" si="349"/>
        <v>0.34981297345213413</v>
      </c>
      <c r="S123" s="186">
        <f t="shared" si="349"/>
        <v>0.48717979270478967</v>
      </c>
      <c r="T123" s="302">
        <f>T$64*(1-T$73)*T68*(T86*T88+T101*T102)/1000</f>
        <v>2.1738500401474439</v>
      </c>
      <c r="U123" s="302">
        <f>U$64*(1-U$73)*U68*(U86*U88+U101*U102)/1000</f>
        <v>3.4278315345087083</v>
      </c>
      <c r="V123" s="302">
        <f>V$64*(1-V$73)*V68*(V86*V88+V101*V102)/1000</f>
        <v>4.657545711545783</v>
      </c>
      <c r="W123" s="239"/>
      <c r="X123" s="186">
        <f>O123</f>
        <v>0.36638538447406388</v>
      </c>
      <c r="Y123" s="186">
        <f t="shared" ref="Y123:AB123" si="350">P123</f>
        <v>0.31952662083002764</v>
      </c>
      <c r="Z123" s="186">
        <f t="shared" si="350"/>
        <v>0.41420942719344656</v>
      </c>
      <c r="AA123" s="186">
        <f t="shared" si="350"/>
        <v>0.34981297345213413</v>
      </c>
      <c r="AB123" s="186">
        <f t="shared" si="350"/>
        <v>0.48717979270478967</v>
      </c>
      <c r="AC123" s="302">
        <f>AC$64*(1-AC$73)*AC68*(AC86*AC88+AC101*AC102)/1000</f>
        <v>2.5642394398986745</v>
      </c>
      <c r="AD123" s="302">
        <f>AD$64*(1-AD$73)*AD68*(AD86*AD88+AD101*AD102)/1000</f>
        <v>8.0986814318308866</v>
      </c>
      <c r="AE123" s="302">
        <f>AE$64*(1-AE$73)*AE68*(AE86*AE88+AE101*AE102)/1000</f>
        <v>20.363152010277883</v>
      </c>
      <c r="AF123" s="239"/>
      <c r="AG123" s="239"/>
      <c r="AH123" s="239"/>
      <c r="AI123" s="239"/>
      <c r="AJ123" s="239"/>
      <c r="AK123" s="239"/>
      <c r="AL123" s="239"/>
      <c r="AM123" s="239"/>
      <c r="AN123" s="239"/>
      <c r="AO123" s="239"/>
      <c r="AP123" s="239"/>
      <c r="AQ123" s="239"/>
      <c r="AR123" s="239"/>
      <c r="AS123" s="239"/>
      <c r="AT123" s="239"/>
      <c r="AU123" s="239"/>
    </row>
    <row r="124" spans="1:47">
      <c r="A124" s="185" t="s">
        <v>16</v>
      </c>
      <c r="C124" s="185" t="str">
        <f>C120</f>
        <v>Gautrain</v>
      </c>
      <c r="D124" s="185" t="s">
        <v>136</v>
      </c>
      <c r="E124" s="186">
        <f t="shared" ref="E124:G124" si="351">E$64*(1-E$73)*E69*(E86*E89+E101*E103)/1000</f>
        <v>0.33412405166845843</v>
      </c>
      <c r="F124" s="186">
        <f t="shared" si="351"/>
        <v>0.39655577667223524</v>
      </c>
      <c r="G124" s="186">
        <f t="shared" si="351"/>
        <v>0.42603549444003685</v>
      </c>
      <c r="H124" s="186">
        <f t="shared" ref="H124:J124" si="352">H$64*(1-H$73)*H69*(H86*H89+H101*H103)/1000</f>
        <v>0.44831794079735332</v>
      </c>
      <c r="I124" s="186">
        <f t="shared" si="352"/>
        <v>0.37861869292756944</v>
      </c>
      <c r="J124" s="186">
        <f t="shared" si="352"/>
        <v>0.38307623695839371</v>
      </c>
      <c r="K124" s="186">
        <f>K$64*(1-K$73)*K69*(K86*K89+K101*K103)/1000</f>
        <v>0.48307778669943202</v>
      </c>
      <c r="L124" s="186">
        <f>L$64*(1-L$73)*L69*(L86*L89+L101*L103)/1000</f>
        <v>0.67529093404053031</v>
      </c>
      <c r="M124" s="186">
        <f>M$64*(1-M$73)*M69*(M86*M89+M101*M103)/1000</f>
        <v>0.82402903135463101</v>
      </c>
      <c r="N124" s="240"/>
      <c r="O124" s="186">
        <f>O$64*(1-O$73)*O69*(O86*O89+O101*O103)/1000</f>
        <v>0.39655577667223524</v>
      </c>
      <c r="P124" s="186">
        <f t="shared" ref="P124:S124" si="353">P$64*(1-P$73)*P69*(P86*P89+P101*P103)/1000</f>
        <v>0.42603549444003685</v>
      </c>
      <c r="Q124" s="186">
        <f t="shared" si="353"/>
        <v>0.44831794079735332</v>
      </c>
      <c r="R124" s="186">
        <f t="shared" si="353"/>
        <v>0.37861869292756944</v>
      </c>
      <c r="S124" s="186">
        <f t="shared" si="353"/>
        <v>0.38307623695839371</v>
      </c>
      <c r="T124" s="302">
        <f>T$64*(1-T$73)*T69*(T86*T89+T101*T103)/1000</f>
        <v>0.48307778669943202</v>
      </c>
      <c r="U124" s="302">
        <f>U$64*(1-U$73)*U69*(U86*U89+U101*U103)/1000</f>
        <v>0.67529093404053031</v>
      </c>
      <c r="V124" s="302">
        <f>V$64*(1-V$73)*V69*(V86*V89+V101*V103)/1000</f>
        <v>0.82402903135463101</v>
      </c>
      <c r="W124" s="239"/>
      <c r="X124" s="186">
        <f t="shared" ref="X124:X125" si="354">O124</f>
        <v>0.39655577667223524</v>
      </c>
      <c r="Y124" s="186">
        <f t="shared" ref="Y124:Y125" si="355">P124</f>
        <v>0.42603549444003685</v>
      </c>
      <c r="Z124" s="186">
        <f t="shared" ref="Z124:Z125" si="356">Q124</f>
        <v>0.44831794079735332</v>
      </c>
      <c r="AA124" s="186">
        <f t="shared" ref="AA124:AA125" si="357">R124</f>
        <v>0.37861869292756944</v>
      </c>
      <c r="AB124" s="186">
        <f t="shared" ref="AB124:AB125" si="358">S124</f>
        <v>0.38307623695839371</v>
      </c>
      <c r="AC124" s="302">
        <f>AC$64*(1-AC$73)*AC69*(AC86*AC89+AC101*AC103)/1000</f>
        <v>0.85381190207341451</v>
      </c>
      <c r="AD124" s="302">
        <f>AD$64*(1-AD$73)*AD69*(AD86*AD89+AD101*AD103)/1000</f>
        <v>3.5806123944474626</v>
      </c>
      <c r="AE124" s="302">
        <f>AE$64*(1-AE$73)*AE69*(AE86*AE89+AE101*AE103)/1000</f>
        <v>7.2821170212734838</v>
      </c>
      <c r="AF124" s="239"/>
      <c r="AG124" s="239"/>
      <c r="AH124" s="239"/>
      <c r="AI124" s="239"/>
      <c r="AJ124" s="239"/>
      <c r="AK124" s="239"/>
      <c r="AL124" s="239"/>
      <c r="AM124" s="239"/>
      <c r="AN124" s="239"/>
      <c r="AO124" s="239"/>
      <c r="AP124" s="239"/>
      <c r="AQ124" s="239"/>
      <c r="AR124" s="239"/>
      <c r="AS124" s="239"/>
      <c r="AT124" s="239"/>
      <c r="AU124" s="239"/>
    </row>
    <row r="125" spans="1:47">
      <c r="A125" s="185" t="s">
        <v>16</v>
      </c>
      <c r="C125" s="185" t="str">
        <f>C121</f>
        <v>Bus, minibus, metro rail</v>
      </c>
      <c r="D125" s="185" t="s">
        <v>136</v>
      </c>
      <c r="E125" s="186">
        <f t="shared" ref="E125:G125" si="359">E$64*(1-E$73)*E70*(E86*E90+E101*E104)/1000</f>
        <v>13.726845504698046</v>
      </c>
      <c r="F125" s="186">
        <f t="shared" si="359"/>
        <v>17.567059633334598</v>
      </c>
      <c r="G125" s="186">
        <f t="shared" si="359"/>
        <v>17.11921044085512</v>
      </c>
      <c r="H125" s="186">
        <f t="shared" ref="H125:J125" si="360">H$64*(1-H$73)*H70*(H86*H90+H101*H104)/1000</f>
        <v>17.968640504716966</v>
      </c>
      <c r="I125" s="186">
        <f t="shared" si="360"/>
        <v>15.17861878240698</v>
      </c>
      <c r="J125" s="186">
        <f t="shared" si="360"/>
        <v>14.527568315871372</v>
      </c>
      <c r="K125" s="186">
        <f>K$64*(1-K$73)*K70*(K86*K90+K101*K104)/1000</f>
        <v>16.552905060399407</v>
      </c>
      <c r="L125" s="186">
        <f>L$64*(1-L$73)*L70*(L86*L90+L101*L104)/1000</f>
        <v>21.121712542904177</v>
      </c>
      <c r="M125" s="186">
        <f>M$64*(1-M$73)*M70*(M86*M90+M101*M104)/1000</f>
        <v>22.456782586924785</v>
      </c>
      <c r="N125" s="240"/>
      <c r="O125" s="186">
        <f>O$64*(1-O$73)*O70*(O86*O90+O101*O104)/1000</f>
        <v>17.567059633334598</v>
      </c>
      <c r="P125" s="186">
        <f t="shared" ref="P125:S125" si="361">P$64*(1-P$73)*P70*(P86*P90+P101*P104)/1000</f>
        <v>17.11921044085512</v>
      </c>
      <c r="Q125" s="186">
        <f t="shared" si="361"/>
        <v>17.968640504716966</v>
      </c>
      <c r="R125" s="186">
        <f t="shared" si="361"/>
        <v>15.17861878240698</v>
      </c>
      <c r="S125" s="186">
        <f t="shared" si="361"/>
        <v>14.527568315871372</v>
      </c>
      <c r="T125" s="302">
        <f>T$64*(1-T$73)*T70*(T86*T90+T101*T104)/1000</f>
        <v>16.552905060399407</v>
      </c>
      <c r="U125" s="302">
        <f>U$64*(1-U$73)*U70*(U86*U90+U101*U104)/1000</f>
        <v>21.121712542904177</v>
      </c>
      <c r="V125" s="302">
        <f>V$64*(1-V$73)*V70*(V86*V90+V101*V104)/1000</f>
        <v>22.456782586924785</v>
      </c>
      <c r="W125" s="239"/>
      <c r="X125" s="186">
        <f t="shared" si="354"/>
        <v>17.567059633334598</v>
      </c>
      <c r="Y125" s="186">
        <f t="shared" si="355"/>
        <v>17.11921044085512</v>
      </c>
      <c r="Z125" s="186">
        <f t="shared" si="356"/>
        <v>17.968640504716966</v>
      </c>
      <c r="AA125" s="186">
        <f t="shared" si="357"/>
        <v>15.17861878240698</v>
      </c>
      <c r="AB125" s="186">
        <f t="shared" si="358"/>
        <v>14.527568315871372</v>
      </c>
      <c r="AC125" s="302">
        <f>AC$64*(1-AC$73)*AC70*(AC86*AC90+AC101*AC104)/1000</f>
        <v>19.377439487058574</v>
      </c>
      <c r="AD125" s="302">
        <f>AD$64*(1-AD$73)*AD70*(AD86*AD90+AD101*AD104)/1000</f>
        <v>25.049781318982827</v>
      </c>
      <c r="AE125" s="302">
        <f>AE$64*(1-AE$73)*AE70*(AE86*AE90+AE101*AE104)/1000</f>
        <v>24.572475564405476</v>
      </c>
      <c r="AF125" s="239"/>
      <c r="AG125" s="239"/>
      <c r="AH125" s="239"/>
      <c r="AI125" s="239"/>
      <c r="AJ125" s="239"/>
      <c r="AK125" s="239"/>
      <c r="AL125" s="239"/>
      <c r="AM125" s="239"/>
      <c r="AN125" s="239"/>
      <c r="AO125" s="239"/>
      <c r="AP125" s="239"/>
      <c r="AQ125" s="239"/>
      <c r="AR125" s="239"/>
      <c r="AS125" s="239"/>
      <c r="AT125" s="239"/>
      <c r="AU125" s="239"/>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62">E115+E119+E123</f>
        <v>0.52719357125417843</v>
      </c>
      <c r="F127" s="186">
        <f t="shared" si="362"/>
        <v>0.80138751043622602</v>
      </c>
      <c r="G127" s="186">
        <f t="shared" si="362"/>
        <v>1.5745685843146777</v>
      </c>
      <c r="H127" s="186">
        <f t="shared" ref="H127:J127" si="363">H115+H119+H123</f>
        <v>2.5244712126531619</v>
      </c>
      <c r="I127" s="186">
        <f t="shared" si="363"/>
        <v>2.5547042090015273</v>
      </c>
      <c r="J127" s="186">
        <f t="shared" si="363"/>
        <v>7.375055255589527</v>
      </c>
      <c r="K127" s="186">
        <f t="shared" ref="K127:M129" si="364">K115+K119+K123</f>
        <v>14.344364615964203</v>
      </c>
      <c r="L127" s="186">
        <f t="shared" si="364"/>
        <v>27.480993758625747</v>
      </c>
      <c r="M127" s="186">
        <f t="shared" si="364"/>
        <v>40.366598397010321</v>
      </c>
      <c r="N127" s="240"/>
      <c r="O127" s="186">
        <f t="shared" ref="O127:S129" si="365">O115+O119+O123</f>
        <v>0.80138751043622602</v>
      </c>
      <c r="P127" s="186">
        <f t="shared" si="365"/>
        <v>1.5745685843146777</v>
      </c>
      <c r="Q127" s="186">
        <f t="shared" si="365"/>
        <v>2.5244712126531619</v>
      </c>
      <c r="R127" s="186">
        <f t="shared" si="365"/>
        <v>2.5547042090015273</v>
      </c>
      <c r="S127" s="186">
        <f t="shared" si="365"/>
        <v>7.375055255589527</v>
      </c>
      <c r="T127" s="302">
        <f t="shared" ref="T127:V129" si="366">T115+T119+T123</f>
        <v>14.344364615964203</v>
      </c>
      <c r="U127" s="302">
        <f t="shared" si="366"/>
        <v>27.480993758625747</v>
      </c>
      <c r="V127" s="302">
        <f t="shared" si="366"/>
        <v>40.366598397010321</v>
      </c>
      <c r="W127" s="239"/>
      <c r="X127" s="186">
        <f>O127</f>
        <v>0.80138751043622602</v>
      </c>
      <c r="Y127" s="186">
        <f t="shared" ref="Y127:AB127" si="367">P127</f>
        <v>1.5745685843146777</v>
      </c>
      <c r="Z127" s="186">
        <f t="shared" si="367"/>
        <v>2.5244712126531619</v>
      </c>
      <c r="AA127" s="186">
        <f t="shared" si="367"/>
        <v>2.5547042090015273</v>
      </c>
      <c r="AB127" s="186">
        <f t="shared" si="367"/>
        <v>7.375055255589527</v>
      </c>
      <c r="AC127" s="302">
        <f t="shared" ref="AC127:AE129" si="368">AC115+AC119+AC123</f>
        <v>17.621713287188246</v>
      </c>
      <c r="AD127" s="302">
        <f t="shared" si="368"/>
        <v>47.941872045201933</v>
      </c>
      <c r="AE127" s="302">
        <f t="shared" si="368"/>
        <v>96.16876182372431</v>
      </c>
      <c r="AF127" s="239"/>
      <c r="AG127" s="239"/>
      <c r="AH127" s="239"/>
      <c r="AI127" s="239"/>
      <c r="AJ127" s="239"/>
      <c r="AK127" s="239"/>
      <c r="AL127" s="239"/>
      <c r="AM127" s="239"/>
      <c r="AN127" s="239"/>
      <c r="AO127" s="239"/>
      <c r="AP127" s="239"/>
      <c r="AQ127" s="239"/>
      <c r="AR127" s="239"/>
      <c r="AS127" s="239"/>
      <c r="AT127" s="239"/>
      <c r="AU127" s="239"/>
    </row>
    <row r="128" spans="1:47">
      <c r="A128" s="185" t="s">
        <v>16</v>
      </c>
      <c r="C128" s="185" t="str">
        <f>C124</f>
        <v>Gautrain</v>
      </c>
      <c r="D128" s="185" t="s">
        <v>136</v>
      </c>
      <c r="E128" s="186">
        <f t="shared" si="362"/>
        <v>0.53459848266953358</v>
      </c>
      <c r="F128" s="186">
        <f t="shared" si="362"/>
        <v>0.60923770891438467</v>
      </c>
      <c r="G128" s="186">
        <f t="shared" si="362"/>
        <v>0.64854136839212595</v>
      </c>
      <c r="H128" s="186">
        <f t="shared" ref="H128:J128" si="369">H116+H120+H124</f>
        <v>0.6995709084876961</v>
      </c>
      <c r="I128" s="186">
        <f t="shared" si="369"/>
        <v>0.64248252977129328</v>
      </c>
      <c r="J128" s="186">
        <f t="shared" si="369"/>
        <v>0.61616022953003824</v>
      </c>
      <c r="K128" s="186">
        <f t="shared" si="364"/>
        <v>0.76757877564341193</v>
      </c>
      <c r="L128" s="186">
        <f t="shared" si="364"/>
        <v>1.0009118217364845</v>
      </c>
      <c r="M128" s="186">
        <f t="shared" si="364"/>
        <v>1.1824455780963823</v>
      </c>
      <c r="N128" s="240"/>
      <c r="O128" s="186">
        <f t="shared" si="365"/>
        <v>0.60923770891438467</v>
      </c>
      <c r="P128" s="186">
        <f t="shared" si="365"/>
        <v>0.64854136839212595</v>
      </c>
      <c r="Q128" s="186">
        <f t="shared" si="365"/>
        <v>0.6995709084876961</v>
      </c>
      <c r="R128" s="186">
        <f t="shared" si="365"/>
        <v>0.64248252977129328</v>
      </c>
      <c r="S128" s="186">
        <f t="shared" si="365"/>
        <v>0.61616022953003824</v>
      </c>
      <c r="T128" s="302">
        <f t="shared" si="366"/>
        <v>0.76757877564341193</v>
      </c>
      <c r="U128" s="302">
        <f t="shared" si="366"/>
        <v>1.0009118217364845</v>
      </c>
      <c r="V128" s="302">
        <f t="shared" si="366"/>
        <v>1.1824455780963823</v>
      </c>
      <c r="W128" s="239"/>
      <c r="X128" s="186">
        <f>O128</f>
        <v>0.60923770891438467</v>
      </c>
      <c r="Y128" s="186">
        <f t="shared" ref="Y128" si="370">P128</f>
        <v>0.64854136839212595</v>
      </c>
      <c r="Z128" s="186">
        <f t="shared" ref="Z128" si="371">Q128</f>
        <v>0.6995709084876961</v>
      </c>
      <c r="AA128" s="186">
        <f t="shared" ref="AA128" si="372">R128</f>
        <v>0.64248252977129328</v>
      </c>
      <c r="AB128" s="186">
        <f t="shared" ref="AB128" si="373">S128</f>
        <v>0.61616022953003824</v>
      </c>
      <c r="AC128" s="302">
        <f t="shared" si="368"/>
        <v>2.0261201969965241</v>
      </c>
      <c r="AD128" s="302">
        <f t="shared" si="368"/>
        <v>6.3113101128703901</v>
      </c>
      <c r="AE128" s="302">
        <f t="shared" si="368"/>
        <v>11.840375159555727</v>
      </c>
      <c r="AF128" s="239"/>
      <c r="AG128" s="239"/>
      <c r="AH128" s="239"/>
      <c r="AI128" s="239"/>
      <c r="AJ128" s="239"/>
      <c r="AK128" s="239"/>
      <c r="AL128" s="239"/>
      <c r="AM128" s="239"/>
      <c r="AN128" s="239"/>
      <c r="AO128" s="239"/>
      <c r="AP128" s="239"/>
      <c r="AQ128" s="239"/>
      <c r="AR128" s="239"/>
      <c r="AS128" s="239"/>
      <c r="AT128" s="239"/>
      <c r="AU128" s="239"/>
    </row>
    <row r="129" spans="1:47">
      <c r="A129" s="185" t="s">
        <v>16</v>
      </c>
      <c r="C129" s="185" t="str">
        <f>C125</f>
        <v>Bus, minibus, metro rail</v>
      </c>
      <c r="D129" s="185" t="s">
        <v>136</v>
      </c>
      <c r="E129" s="186">
        <f t="shared" si="362"/>
        <v>132.8350634230103</v>
      </c>
      <c r="F129" s="186">
        <f t="shared" si="362"/>
        <v>135.33804769607482</v>
      </c>
      <c r="G129" s="186">
        <f t="shared" si="362"/>
        <v>125.01530875922427</v>
      </c>
      <c r="H129" s="186">
        <f t="shared" ref="H129:J129" si="374">H117+H121+H125</f>
        <v>127.87816586344641</v>
      </c>
      <c r="I129" s="186">
        <f t="shared" si="374"/>
        <v>129.93335332810128</v>
      </c>
      <c r="J129" s="186">
        <f t="shared" si="374"/>
        <v>133.15267996434315</v>
      </c>
      <c r="K129" s="186">
        <f t="shared" si="364"/>
        <v>137.0580802705345</v>
      </c>
      <c r="L129" s="186">
        <f t="shared" si="364"/>
        <v>130.4611193054196</v>
      </c>
      <c r="M129" s="186">
        <f t="shared" si="364"/>
        <v>121.50298592625066</v>
      </c>
      <c r="N129" s="240"/>
      <c r="O129" s="186">
        <f t="shared" si="365"/>
        <v>135.33804769607482</v>
      </c>
      <c r="P129" s="186">
        <f t="shared" si="365"/>
        <v>125.01530875922427</v>
      </c>
      <c r="Q129" s="186">
        <f t="shared" si="365"/>
        <v>127.87816586344641</v>
      </c>
      <c r="R129" s="186">
        <f t="shared" si="365"/>
        <v>129.93335332810128</v>
      </c>
      <c r="S129" s="186">
        <f t="shared" si="365"/>
        <v>133.15267996434315</v>
      </c>
      <c r="T129" s="302">
        <f t="shared" si="366"/>
        <v>137.0580802705345</v>
      </c>
      <c r="U129" s="302">
        <f t="shared" si="366"/>
        <v>130.4611193054196</v>
      </c>
      <c r="V129" s="302">
        <f t="shared" si="366"/>
        <v>121.50298592625066</v>
      </c>
      <c r="W129" s="239"/>
      <c r="X129" s="186">
        <f>X117+X121+X125</f>
        <v>135.33804769607482</v>
      </c>
      <c r="Y129" s="186">
        <f t="shared" ref="Y129:AB129" si="375">Y117+Y121+Y125</f>
        <v>125.01530875922427</v>
      </c>
      <c r="Z129" s="186">
        <f t="shared" si="375"/>
        <v>127.87816586344641</v>
      </c>
      <c r="AA129" s="186">
        <f t="shared" si="375"/>
        <v>129.93335332810128</v>
      </c>
      <c r="AB129" s="186">
        <f t="shared" si="375"/>
        <v>133.15267996434315</v>
      </c>
      <c r="AC129" s="302">
        <f t="shared" si="368"/>
        <v>138.22486198198308</v>
      </c>
      <c r="AD129" s="302">
        <f t="shared" si="368"/>
        <v>124.56698381713578</v>
      </c>
      <c r="AE129" s="302">
        <f t="shared" si="368"/>
        <v>98.491230807641543</v>
      </c>
      <c r="AF129" s="239"/>
      <c r="AG129" s="239"/>
      <c r="AH129" s="239"/>
      <c r="AI129" s="239"/>
      <c r="AJ129" s="239"/>
      <c r="AK129" s="239"/>
      <c r="AL129" s="239"/>
      <c r="AM129" s="239"/>
      <c r="AN129" s="239"/>
      <c r="AO129" s="239"/>
      <c r="AP129" s="239"/>
      <c r="AQ129" s="239"/>
      <c r="AR129" s="239"/>
      <c r="AS129" s="239"/>
      <c r="AT129" s="239"/>
      <c r="AU129" s="239"/>
    </row>
    <row r="130" spans="1:47">
      <c r="A130" s="185" t="s">
        <v>16</v>
      </c>
      <c r="L130" s="185"/>
      <c r="N130" s="40"/>
    </row>
    <row r="131" spans="1:47" ht="15.75" thickBot="1">
      <c r="A131" s="185" t="s">
        <v>16</v>
      </c>
      <c r="C131" s="226" t="s">
        <v>175</v>
      </c>
      <c r="E131" s="231"/>
      <c r="F131" s="295">
        <f>F$12</f>
        <v>2015</v>
      </c>
      <c r="G131" s="295">
        <f t="shared" ref="G131:M131" si="376">G$12</f>
        <v>2017</v>
      </c>
      <c r="H131" s="295">
        <f t="shared" si="376"/>
        <v>2019</v>
      </c>
      <c r="I131" s="295">
        <f t="shared" si="376"/>
        <v>2020</v>
      </c>
      <c r="J131" s="295">
        <f t="shared" si="376"/>
        <v>2021</v>
      </c>
      <c r="K131" s="295">
        <f t="shared" si="376"/>
        <v>2030</v>
      </c>
      <c r="L131" s="295">
        <f t="shared" si="376"/>
        <v>2040</v>
      </c>
      <c r="M131" s="295">
        <f t="shared" si="376"/>
        <v>2050</v>
      </c>
      <c r="N131" s="40"/>
      <c r="O131" s="295">
        <f>O$12</f>
        <v>2015</v>
      </c>
      <c r="P131" s="295">
        <f t="shared" ref="P131:V131" si="377">P$12</f>
        <v>2017</v>
      </c>
      <c r="Q131" s="295">
        <f t="shared" si="377"/>
        <v>2019</v>
      </c>
      <c r="R131" s="295">
        <f t="shared" si="377"/>
        <v>2020</v>
      </c>
      <c r="S131" s="295">
        <f t="shared" si="377"/>
        <v>2021</v>
      </c>
      <c r="T131" s="295">
        <f t="shared" si="377"/>
        <v>2030</v>
      </c>
      <c r="U131" s="295">
        <f t="shared" si="377"/>
        <v>2040</v>
      </c>
      <c r="V131" s="295">
        <f t="shared" si="377"/>
        <v>2050</v>
      </c>
      <c r="X131" s="185" t="s">
        <v>205</v>
      </c>
    </row>
    <row r="132" spans="1:47">
      <c r="A132" s="185" t="s">
        <v>16</v>
      </c>
      <c r="C132" s="227" t="s">
        <v>100</v>
      </c>
      <c r="E132" s="67">
        <f>[2]Calib_1011!M77</f>
        <v>0.8536700316236453</v>
      </c>
      <c r="F132" s="186">
        <f>IF($D$4,X132,O132)</f>
        <v>0.8536700316236453</v>
      </c>
      <c r="G132" s="186">
        <f t="shared" ref="G132:M134" si="378">IF($D$4,Y132,P132)</f>
        <v>0.79999999999999993</v>
      </c>
      <c r="H132" s="186">
        <f t="shared" si="378"/>
        <v>0.79999999999999993</v>
      </c>
      <c r="I132" s="186">
        <f t="shared" si="378"/>
        <v>0.79999999999999993</v>
      </c>
      <c r="J132" s="186">
        <f t="shared" si="378"/>
        <v>0.79999999999999993</v>
      </c>
      <c r="K132" s="186">
        <f t="shared" si="378"/>
        <v>0.79999999999999993</v>
      </c>
      <c r="L132" s="186">
        <f t="shared" si="378"/>
        <v>0.79999999999999993</v>
      </c>
      <c r="M132" s="186">
        <f t="shared" si="378"/>
        <v>0.79999999999999993</v>
      </c>
      <c r="N132" s="40"/>
      <c r="O132" s="230">
        <f>E132</f>
        <v>0.8536700316236453</v>
      </c>
      <c r="P132" s="230">
        <f t="shared" ref="P132" si="379">1-P133-P134</f>
        <v>0.79999999999999993</v>
      </c>
      <c r="Q132" s="230">
        <f t="shared" ref="Q132:V132" si="380">1-Q133-Q134</f>
        <v>0.79999999999999993</v>
      </c>
      <c r="R132" s="230">
        <f t="shared" si="380"/>
        <v>0.79999999999999993</v>
      </c>
      <c r="S132" s="230">
        <f t="shared" si="380"/>
        <v>0.79999999999999993</v>
      </c>
      <c r="T132" s="68">
        <f t="shared" si="380"/>
        <v>0.79999999999999993</v>
      </c>
      <c r="U132" s="68">
        <f t="shared" si="380"/>
        <v>0.79999999999999993</v>
      </c>
      <c r="V132" s="68">
        <f t="shared" si="380"/>
        <v>0.79999999999999993</v>
      </c>
      <c r="X132" s="230">
        <f>O132</f>
        <v>0.8536700316236453</v>
      </c>
      <c r="Y132" s="230">
        <f t="shared" ref="Y132:AB132" si="381">P132</f>
        <v>0.79999999999999993</v>
      </c>
      <c r="Z132" s="230">
        <f t="shared" si="381"/>
        <v>0.79999999999999993</v>
      </c>
      <c r="AA132" s="230">
        <f t="shared" si="381"/>
        <v>0.79999999999999993</v>
      </c>
      <c r="AB132" s="230">
        <f t="shared" si="381"/>
        <v>0.79999999999999993</v>
      </c>
      <c r="AC132" s="68">
        <f>1-AC133-AC134</f>
        <v>0.88</v>
      </c>
      <c r="AD132" s="68">
        <f>1-AD133-AD134</f>
        <v>0.89</v>
      </c>
      <c r="AE132" s="68">
        <f>1-AE133-AE134</f>
        <v>0.89</v>
      </c>
    </row>
    <row r="133" spans="1:47">
      <c r="A133" s="185" t="s">
        <v>16</v>
      </c>
      <c r="C133" s="227" t="s">
        <v>99</v>
      </c>
      <c r="E133" s="67">
        <f>[2]Calib_1011!M78</f>
        <v>0.10932215622366152</v>
      </c>
      <c r="F133" s="186">
        <f t="shared" ref="F133:F134" si="382">IF($D$4,X133,O133)</f>
        <v>0.14000000000000001</v>
      </c>
      <c r="G133" s="186">
        <f t="shared" si="378"/>
        <v>0.17</v>
      </c>
      <c r="H133" s="186">
        <f t="shared" si="378"/>
        <v>0.17</v>
      </c>
      <c r="I133" s="186">
        <f t="shared" si="378"/>
        <v>0.17</v>
      </c>
      <c r="J133" s="186">
        <f t="shared" si="378"/>
        <v>0.17</v>
      </c>
      <c r="K133" s="186">
        <f t="shared" si="378"/>
        <v>0.17</v>
      </c>
      <c r="L133" s="186">
        <f t="shared" si="378"/>
        <v>0.17</v>
      </c>
      <c r="M133" s="186">
        <f t="shared" si="378"/>
        <v>0.17</v>
      </c>
      <c r="N133" s="40"/>
      <c r="O133" s="345">
        <v>0.14000000000000001</v>
      </c>
      <c r="P133" s="345">
        <v>0.17</v>
      </c>
      <c r="Q133" s="230">
        <f t="shared" ref="Q133:V133" si="383">P133</f>
        <v>0.17</v>
      </c>
      <c r="R133" s="230">
        <f t="shared" si="383"/>
        <v>0.17</v>
      </c>
      <c r="S133" s="230">
        <f t="shared" si="383"/>
        <v>0.17</v>
      </c>
      <c r="T133" s="68">
        <f t="shared" si="383"/>
        <v>0.17</v>
      </c>
      <c r="U133" s="68">
        <f t="shared" si="383"/>
        <v>0.17</v>
      </c>
      <c r="V133" s="68">
        <f t="shared" si="383"/>
        <v>0.17</v>
      </c>
      <c r="X133" s="230">
        <f t="shared" ref="X133:X134" si="384">O133</f>
        <v>0.14000000000000001</v>
      </c>
      <c r="Y133" s="230">
        <f t="shared" ref="Y133:Y134" si="385">P133</f>
        <v>0.17</v>
      </c>
      <c r="Z133" s="230">
        <f t="shared" ref="Z133:Z134" si="386">Q133</f>
        <v>0.17</v>
      </c>
      <c r="AA133" s="230">
        <f t="shared" ref="AA133:AA134" si="387">R133</f>
        <v>0.17</v>
      </c>
      <c r="AB133" s="230">
        <f t="shared" ref="AB133:AB134" si="388">S133</f>
        <v>0.17</v>
      </c>
      <c r="AC133" s="76">
        <v>0.09</v>
      </c>
      <c r="AD133" s="76">
        <v>0.08</v>
      </c>
      <c r="AE133" s="68">
        <f>AD133</f>
        <v>0.08</v>
      </c>
    </row>
    <row r="134" spans="1:47">
      <c r="A134" s="185" t="s">
        <v>16</v>
      </c>
      <c r="C134" s="227" t="s">
        <v>176</v>
      </c>
      <c r="E134" s="323">
        <f>[2]Calib_1011!M79</f>
        <v>3.7007812152693054E-2</v>
      </c>
      <c r="F134" s="109">
        <f t="shared" si="382"/>
        <v>0.03</v>
      </c>
      <c r="G134" s="109">
        <f t="shared" si="378"/>
        <v>0.03</v>
      </c>
      <c r="H134" s="109">
        <f t="shared" si="378"/>
        <v>0.03</v>
      </c>
      <c r="I134" s="109">
        <f t="shared" si="378"/>
        <v>0.03</v>
      </c>
      <c r="J134" s="109">
        <f t="shared" si="378"/>
        <v>0.03</v>
      </c>
      <c r="K134" s="109">
        <f t="shared" si="378"/>
        <v>0.03</v>
      </c>
      <c r="L134" s="109">
        <f t="shared" si="378"/>
        <v>0.03</v>
      </c>
      <c r="M134" s="109">
        <f>IF($D$4,AE134,V134)</f>
        <v>0.03</v>
      </c>
      <c r="N134" s="40"/>
      <c r="O134" s="324">
        <v>0.03</v>
      </c>
      <c r="P134" s="324">
        <f>O134</f>
        <v>0.03</v>
      </c>
      <c r="Q134" s="230">
        <f t="shared" ref="Q134:V134" si="389">P134</f>
        <v>0.03</v>
      </c>
      <c r="R134" s="230">
        <f t="shared" si="389"/>
        <v>0.03</v>
      </c>
      <c r="S134" s="230">
        <f t="shared" si="389"/>
        <v>0.03</v>
      </c>
      <c r="T134" s="68">
        <f t="shared" si="389"/>
        <v>0.03</v>
      </c>
      <c r="U134" s="68">
        <f t="shared" si="389"/>
        <v>0.03</v>
      </c>
      <c r="V134" s="68">
        <f t="shared" si="389"/>
        <v>0.03</v>
      </c>
      <c r="X134" s="230">
        <f t="shared" si="384"/>
        <v>0.03</v>
      </c>
      <c r="Y134" s="230">
        <f t="shared" si="385"/>
        <v>0.03</v>
      </c>
      <c r="Z134" s="230">
        <f t="shared" si="386"/>
        <v>0.03</v>
      </c>
      <c r="AA134" s="230">
        <f t="shared" si="387"/>
        <v>0.03</v>
      </c>
      <c r="AB134" s="230">
        <f t="shared" si="388"/>
        <v>0.03</v>
      </c>
      <c r="AC134" s="68">
        <f>AA134</f>
        <v>0.03</v>
      </c>
      <c r="AD134" s="68">
        <f>AC134</f>
        <v>0.03</v>
      </c>
      <c r="AE134" s="68">
        <f>AD134</f>
        <v>0.03</v>
      </c>
    </row>
    <row r="135" spans="1:47">
      <c r="A135" s="185" t="s">
        <v>16</v>
      </c>
      <c r="C135" s="227"/>
      <c r="E135" s="231"/>
      <c r="F135" s="231"/>
      <c r="G135" s="231"/>
      <c r="I135" s="231"/>
      <c r="K135" s="231"/>
      <c r="L135" s="231"/>
      <c r="M135" s="231"/>
      <c r="N135" s="40"/>
      <c r="S135" s="280"/>
    </row>
    <row r="136" spans="1:47" ht="15.75" thickBot="1">
      <c r="A136" s="185" t="s">
        <v>16</v>
      </c>
      <c r="C136" s="226" t="s">
        <v>185</v>
      </c>
      <c r="E136" s="231"/>
      <c r="F136" s="231"/>
      <c r="G136" s="231"/>
      <c r="I136" s="231"/>
      <c r="K136" s="231"/>
      <c r="L136" s="231"/>
      <c r="M136" s="231"/>
      <c r="N136" s="40"/>
      <c r="S136" s="280"/>
      <c r="T136" s="284"/>
      <c r="U136" s="284"/>
      <c r="V136" s="284"/>
      <c r="W136" s="284"/>
    </row>
    <row r="137" spans="1:47">
      <c r="A137" s="185" t="s">
        <v>16</v>
      </c>
      <c r="C137" s="227" t="s">
        <v>62</v>
      </c>
      <c r="E137" s="67">
        <f>[2]Calib_1011!M71</f>
        <v>0.26825764964934912</v>
      </c>
      <c r="F137" s="186">
        <f t="shared" ref="F137:F139" si="390">IF($D$4,X137,O137)</f>
        <v>0.20812882482467454</v>
      </c>
      <c r="G137" s="186">
        <f t="shared" ref="G137:G139" si="391">IF($D$4,Y137,P137)</f>
        <v>0.14799999999999999</v>
      </c>
      <c r="H137" s="186">
        <f t="shared" ref="H137:H139" si="392">IF($D$4,Z137,Q137)</f>
        <v>0.14799999999999999</v>
      </c>
      <c r="I137" s="186">
        <f t="shared" ref="I137:I139" si="393">IF($D$4,AA137,R137)</f>
        <v>0.14799999999999999</v>
      </c>
      <c r="J137" s="186">
        <f t="shared" ref="J137:J139" si="394">IF($D$4,AB137,S137)</f>
        <v>0.14799999999999999</v>
      </c>
      <c r="K137" s="186">
        <f t="shared" ref="K137:K139" si="395">IF($D$4,AC137,T137)</f>
        <v>0.14800000000000002</v>
      </c>
      <c r="L137" s="186">
        <f t="shared" ref="L137:L139" si="396">IF($D$4,AD137,U137)</f>
        <v>0.14800000000000002</v>
      </c>
      <c r="M137" s="186">
        <f t="shared" ref="M137:M138" si="397">IF($D$4,AE137,V137)</f>
        <v>0.14800000000000002</v>
      </c>
      <c r="N137" s="40"/>
      <c r="O137" s="230">
        <f>AVERAGE(E137,P137)</f>
        <v>0.20812882482467454</v>
      </c>
      <c r="P137" s="230">
        <v>0.14799999999999999</v>
      </c>
      <c r="Q137" s="230">
        <f t="shared" ref="Q137:S139" si="398">P137</f>
        <v>0.14799999999999999</v>
      </c>
      <c r="R137" s="230">
        <f t="shared" si="398"/>
        <v>0.14799999999999999</v>
      </c>
      <c r="S137" s="230">
        <f t="shared" si="398"/>
        <v>0.14799999999999999</v>
      </c>
      <c r="T137" s="68">
        <f>1-T138-T139</f>
        <v>0.14800000000000002</v>
      </c>
      <c r="U137" s="68">
        <f>1-U138-U139</f>
        <v>0.14800000000000002</v>
      </c>
      <c r="V137" s="68">
        <f>1-V138-V139</f>
        <v>0.14800000000000002</v>
      </c>
      <c r="X137" s="230">
        <f>O137</f>
        <v>0.20812882482467454</v>
      </c>
      <c r="Y137" s="230">
        <f t="shared" ref="Y137:AB137" si="399">P137</f>
        <v>0.14799999999999999</v>
      </c>
      <c r="Z137" s="230">
        <f t="shared" si="399"/>
        <v>0.14799999999999999</v>
      </c>
      <c r="AA137" s="230">
        <f t="shared" si="399"/>
        <v>0.14799999999999999</v>
      </c>
      <c r="AB137" s="230">
        <f t="shared" si="399"/>
        <v>0.14799999999999999</v>
      </c>
      <c r="AC137" s="68">
        <f>1-AC138-AC139</f>
        <v>0.12199999999999997</v>
      </c>
      <c r="AD137" s="68">
        <f>1-AD138-AD139</f>
        <v>0.10199999999999997</v>
      </c>
      <c r="AE137" s="68">
        <f>1-AE138-AE139</f>
        <v>9.2591348397452117E-2</v>
      </c>
    </row>
    <row r="138" spans="1:47">
      <c r="A138" s="185" t="s">
        <v>16</v>
      </c>
      <c r="C138" s="227" t="s">
        <v>184</v>
      </c>
      <c r="E138" s="67">
        <f>[2]Calib_1011!M72</f>
        <v>0.61864357616651655</v>
      </c>
      <c r="F138" s="186">
        <f t="shared" si="390"/>
        <v>0.70082178808325835</v>
      </c>
      <c r="G138" s="186">
        <f t="shared" si="391"/>
        <v>0.78300000000000003</v>
      </c>
      <c r="H138" s="186">
        <f t="shared" si="392"/>
        <v>0.78300000000000003</v>
      </c>
      <c r="I138" s="186">
        <f t="shared" si="393"/>
        <v>0.78300000000000003</v>
      </c>
      <c r="J138" s="186">
        <f t="shared" si="394"/>
        <v>0.78300000000000003</v>
      </c>
      <c r="K138" s="186">
        <f t="shared" si="395"/>
        <v>0.78300000000000003</v>
      </c>
      <c r="L138" s="186">
        <f t="shared" si="396"/>
        <v>0.78300000000000003</v>
      </c>
      <c r="M138" s="186">
        <f t="shared" si="397"/>
        <v>0.78300000000000003</v>
      </c>
      <c r="N138" s="40"/>
      <c r="O138" s="230">
        <f t="shared" ref="O138" si="400">AVERAGE(E138,P138)</f>
        <v>0.70082178808325835</v>
      </c>
      <c r="P138" s="230">
        <v>0.78300000000000003</v>
      </c>
      <c r="Q138" s="230">
        <f t="shared" si="398"/>
        <v>0.78300000000000003</v>
      </c>
      <c r="R138" s="230">
        <f t="shared" si="398"/>
        <v>0.78300000000000003</v>
      </c>
      <c r="S138" s="230">
        <f t="shared" si="398"/>
        <v>0.78300000000000003</v>
      </c>
      <c r="T138" s="68">
        <f>R138</f>
        <v>0.78300000000000003</v>
      </c>
      <c r="U138" s="68">
        <f>T138</f>
        <v>0.78300000000000003</v>
      </c>
      <c r="V138" s="68">
        <f>U138</f>
        <v>0.78300000000000003</v>
      </c>
      <c r="X138" s="230">
        <f t="shared" ref="X138:X139" si="401">O138</f>
        <v>0.70082178808325835</v>
      </c>
      <c r="Y138" s="230">
        <f t="shared" ref="Y138:Y139" si="402">P138</f>
        <v>0.78300000000000003</v>
      </c>
      <c r="Z138" s="230">
        <f t="shared" ref="Z138:Z139" si="403">Q138</f>
        <v>0.78300000000000003</v>
      </c>
      <c r="AA138" s="230">
        <f t="shared" ref="AA138:AA139" si="404">R138</f>
        <v>0.78300000000000003</v>
      </c>
      <c r="AB138" s="230">
        <f t="shared" ref="AB138:AB139" si="405">S138</f>
        <v>0.78300000000000003</v>
      </c>
      <c r="AC138" s="68">
        <f>AA138</f>
        <v>0.78300000000000003</v>
      </c>
      <c r="AD138" s="68">
        <f>AC138</f>
        <v>0.78300000000000003</v>
      </c>
      <c r="AE138" s="68">
        <f>AD138</f>
        <v>0.78300000000000003</v>
      </c>
    </row>
    <row r="139" spans="1:47">
      <c r="A139" s="185" t="s">
        <v>16</v>
      </c>
      <c r="C139" s="227" t="s">
        <v>186</v>
      </c>
      <c r="E139" s="67">
        <f>[2]Calib_1011!M73</f>
        <v>0.1130987741841344</v>
      </c>
      <c r="F139" s="186">
        <f t="shared" si="390"/>
        <v>9.1049387092067169E-2</v>
      </c>
      <c r="G139" s="186">
        <f t="shared" si="391"/>
        <v>6.899999999999995E-2</v>
      </c>
      <c r="H139" s="186">
        <f t="shared" si="392"/>
        <v>6.899999999999995E-2</v>
      </c>
      <c r="I139" s="186">
        <f t="shared" si="393"/>
        <v>6.899999999999995E-2</v>
      </c>
      <c r="J139" s="186">
        <f t="shared" si="394"/>
        <v>6.899999999999995E-2</v>
      </c>
      <c r="K139" s="186">
        <f t="shared" si="395"/>
        <v>6.899999999999995E-2</v>
      </c>
      <c r="L139" s="186">
        <f t="shared" si="396"/>
        <v>6.899999999999995E-2</v>
      </c>
      <c r="M139" s="186">
        <f>IF($D$4,AE139,V139)</f>
        <v>6.899999999999995E-2</v>
      </c>
      <c r="N139" s="40"/>
      <c r="O139" s="230">
        <f>AVERAGE(E139,P139)</f>
        <v>9.1049387092067169E-2</v>
      </c>
      <c r="P139" s="230">
        <f>1-SUM(R137:R138)</f>
        <v>6.899999999999995E-2</v>
      </c>
      <c r="Q139" s="230">
        <f t="shared" si="398"/>
        <v>6.899999999999995E-2</v>
      </c>
      <c r="R139" s="230">
        <f t="shared" si="398"/>
        <v>6.899999999999995E-2</v>
      </c>
      <c r="S139" s="230">
        <f t="shared" si="398"/>
        <v>6.899999999999995E-2</v>
      </c>
      <c r="T139" s="68">
        <f>R139</f>
        <v>6.899999999999995E-2</v>
      </c>
      <c r="U139" s="68">
        <f>T139</f>
        <v>6.899999999999995E-2</v>
      </c>
      <c r="V139" s="68">
        <f>U139</f>
        <v>6.899999999999995E-2</v>
      </c>
      <c r="X139" s="230">
        <f t="shared" si="401"/>
        <v>9.1049387092067169E-2</v>
      </c>
      <c r="Y139" s="230">
        <f t="shared" si="402"/>
        <v>6.899999999999995E-2</v>
      </c>
      <c r="Z139" s="230">
        <f t="shared" si="403"/>
        <v>6.899999999999995E-2</v>
      </c>
      <c r="AA139" s="230">
        <f t="shared" si="404"/>
        <v>6.899999999999995E-2</v>
      </c>
      <c r="AB139" s="230">
        <f t="shared" si="405"/>
        <v>6.899999999999995E-2</v>
      </c>
      <c r="AC139" s="68">
        <v>9.5000000000000001E-2</v>
      </c>
      <c r="AD139" s="68">
        <v>0.115</v>
      </c>
      <c r="AE139" s="76">
        <f>E139*1.1</f>
        <v>0.12440865160254785</v>
      </c>
    </row>
    <row r="140" spans="1:47">
      <c r="A140" s="185" t="s">
        <v>16</v>
      </c>
      <c r="C140" s="227"/>
      <c r="E140" s="231"/>
      <c r="F140" s="231"/>
      <c r="G140" s="231"/>
      <c r="I140" s="231"/>
      <c r="K140" s="231"/>
      <c r="L140" s="231"/>
      <c r="M140" s="231"/>
      <c r="N140" s="40"/>
    </row>
    <row r="141" spans="1:47" ht="15.75" thickBot="1">
      <c r="A141" s="185" t="s">
        <v>16</v>
      </c>
      <c r="C141" s="226" t="s">
        <v>196</v>
      </c>
      <c r="D141" s="250">
        <f>INDEX($BI$4:$BI$7,MATCH($D$3,$BB$4:$BB$7,0))</f>
        <v>0</v>
      </c>
      <c r="E141" s="231"/>
      <c r="F141" s="231"/>
      <c r="G141" s="231"/>
      <c r="I141" s="231"/>
      <c r="K141" s="231"/>
      <c r="L141" s="231"/>
      <c r="M141" s="231"/>
      <c r="N141" s="40"/>
      <c r="X141" s="185" t="s">
        <v>206</v>
      </c>
    </row>
    <row r="142" spans="1:47">
      <c r="A142" s="185" t="s">
        <v>16</v>
      </c>
      <c r="C142" s="185" t="s">
        <v>62</v>
      </c>
      <c r="D142" s="185" t="s">
        <v>96</v>
      </c>
      <c r="E142" s="242">
        <f>[2]Calib_1011!$K$71</f>
        <v>25</v>
      </c>
      <c r="F142" s="186">
        <f t="shared" ref="F142:F144" si="406">IF($D$4,X142,O142)</f>
        <v>25</v>
      </c>
      <c r="G142" s="186">
        <f t="shared" ref="G142:G144" si="407">IF($D$4,Y142,P142)</f>
        <v>25</v>
      </c>
      <c r="H142" s="186">
        <f t="shared" ref="H142:H144" si="408">IF($D$4,Z142,Q142)</f>
        <v>25</v>
      </c>
      <c r="I142" s="186">
        <f t="shared" ref="I142:I144" si="409">IF($D$4,AA142,R142)</f>
        <v>25</v>
      </c>
      <c r="J142" s="186">
        <f t="shared" ref="J142:J144" si="410">IF($D$4,AB142,S142)</f>
        <v>25</v>
      </c>
      <c r="K142" s="186">
        <f t="shared" ref="K142:K144" si="411">IF($D$4,AC142,T142)</f>
        <v>25</v>
      </c>
      <c r="L142" s="186">
        <f t="shared" ref="L142:L144" si="412">IF($D$4,AD142,U142)</f>
        <v>25</v>
      </c>
      <c r="M142" s="186">
        <f t="shared" ref="M142:M143" si="413">IF($D$4,AE142,V142)</f>
        <v>25</v>
      </c>
      <c r="N142" s="243"/>
      <c r="O142" s="244">
        <f>E142</f>
        <v>25</v>
      </c>
      <c r="P142" s="244">
        <f t="shared" ref="P142:Q143" si="414">O142</f>
        <v>25</v>
      </c>
      <c r="Q142" s="244">
        <f>P142</f>
        <v>25</v>
      </c>
      <c r="R142" s="244">
        <f t="shared" ref="R142:V142" si="415">Q142</f>
        <v>25</v>
      </c>
      <c r="S142" s="244">
        <f t="shared" si="415"/>
        <v>25</v>
      </c>
      <c r="T142" s="60">
        <f t="shared" si="415"/>
        <v>25</v>
      </c>
      <c r="U142" s="60">
        <f t="shared" si="415"/>
        <v>25</v>
      </c>
      <c r="V142" s="60">
        <f t="shared" si="415"/>
        <v>25</v>
      </c>
      <c r="W142" s="245"/>
      <c r="X142" s="244">
        <f>O142</f>
        <v>25</v>
      </c>
      <c r="Y142" s="244">
        <f t="shared" ref="Y142:AB142" si="416">P142</f>
        <v>25</v>
      </c>
      <c r="Z142" s="244">
        <f t="shared" si="416"/>
        <v>25</v>
      </c>
      <c r="AA142" s="244">
        <f t="shared" si="416"/>
        <v>25</v>
      </c>
      <c r="AB142" s="244">
        <f t="shared" si="416"/>
        <v>25</v>
      </c>
      <c r="AC142" s="77">
        <f>AA142*(1+$D$141)</f>
        <v>25</v>
      </c>
      <c r="AD142" s="77">
        <f>AC142*(1+$D$141)</f>
        <v>25</v>
      </c>
      <c r="AE142" s="77">
        <f>AD142*(1+$D$141)</f>
        <v>25</v>
      </c>
      <c r="AF142" s="245"/>
      <c r="AG142" s="245"/>
      <c r="AH142" s="245"/>
      <c r="AI142" s="245"/>
      <c r="AJ142" s="245"/>
      <c r="AK142" s="245"/>
      <c r="AL142" s="245"/>
      <c r="AM142" s="245"/>
      <c r="AN142" s="245"/>
      <c r="AO142" s="245"/>
      <c r="AP142" s="245"/>
      <c r="AQ142" s="245"/>
      <c r="AR142" s="245"/>
      <c r="AS142" s="245"/>
      <c r="AT142" s="245"/>
      <c r="AU142" s="245"/>
    </row>
    <row r="143" spans="1:47">
      <c r="A143" s="185" t="s">
        <v>16</v>
      </c>
      <c r="C143" s="185" t="s">
        <v>184</v>
      </c>
      <c r="D143" s="185" t="s">
        <v>96</v>
      </c>
      <c r="E143" s="242">
        <f>[2]Calib_1011!$K$72</f>
        <v>14</v>
      </c>
      <c r="F143" s="186">
        <f t="shared" si="406"/>
        <v>14</v>
      </c>
      <c r="G143" s="186">
        <f t="shared" si="407"/>
        <v>14</v>
      </c>
      <c r="H143" s="186">
        <f t="shared" si="408"/>
        <v>14</v>
      </c>
      <c r="I143" s="186">
        <f t="shared" si="409"/>
        <v>14</v>
      </c>
      <c r="J143" s="186">
        <f t="shared" si="410"/>
        <v>14</v>
      </c>
      <c r="K143" s="186">
        <f t="shared" si="411"/>
        <v>14</v>
      </c>
      <c r="L143" s="186">
        <f t="shared" si="412"/>
        <v>14</v>
      </c>
      <c r="M143" s="186">
        <f t="shared" si="413"/>
        <v>14</v>
      </c>
      <c r="N143" s="243"/>
      <c r="O143" s="244">
        <f>E143</f>
        <v>14</v>
      </c>
      <c r="P143" s="244">
        <f t="shared" si="414"/>
        <v>14</v>
      </c>
      <c r="Q143" s="244">
        <f t="shared" si="414"/>
        <v>14</v>
      </c>
      <c r="R143" s="244">
        <f t="shared" ref="R143:V143" si="417">Q143</f>
        <v>14</v>
      </c>
      <c r="S143" s="244">
        <f t="shared" si="417"/>
        <v>14</v>
      </c>
      <c r="T143" s="60">
        <f t="shared" si="417"/>
        <v>14</v>
      </c>
      <c r="U143" s="60">
        <f t="shared" si="417"/>
        <v>14</v>
      </c>
      <c r="V143" s="60">
        <f t="shared" si="417"/>
        <v>14</v>
      </c>
      <c r="W143" s="245"/>
      <c r="X143" s="244">
        <f t="shared" ref="X143:X144" si="418">O143</f>
        <v>14</v>
      </c>
      <c r="Y143" s="244">
        <f t="shared" ref="Y143:Y144" si="419">P143</f>
        <v>14</v>
      </c>
      <c r="Z143" s="244">
        <f t="shared" ref="Z143:Z144" si="420">Q143</f>
        <v>14</v>
      </c>
      <c r="AA143" s="244">
        <f t="shared" ref="AA143:AA144" si="421">R143</f>
        <v>14</v>
      </c>
      <c r="AB143" s="244">
        <f t="shared" ref="AB143:AB144" si="422">S143</f>
        <v>14</v>
      </c>
      <c r="AC143" s="77">
        <f>AA143</f>
        <v>14</v>
      </c>
      <c r="AD143" s="77">
        <f>AC143</f>
        <v>14</v>
      </c>
      <c r="AE143" s="77">
        <f>AD143</f>
        <v>14</v>
      </c>
      <c r="AF143" s="245"/>
      <c r="AG143" s="245"/>
      <c r="AH143" s="245"/>
      <c r="AI143" s="245"/>
      <c r="AJ143" s="245"/>
      <c r="AK143" s="245"/>
      <c r="AL143" s="245"/>
      <c r="AM143" s="245"/>
      <c r="AN143" s="245"/>
      <c r="AO143" s="245"/>
      <c r="AP143" s="245"/>
      <c r="AQ143" s="245"/>
      <c r="AR143" s="245"/>
      <c r="AS143" s="245"/>
      <c r="AT143" s="245"/>
      <c r="AU143" s="245"/>
    </row>
    <row r="144" spans="1:47">
      <c r="A144" s="185" t="s">
        <v>16</v>
      </c>
      <c r="C144" s="185" t="s">
        <v>63</v>
      </c>
      <c r="D144" s="185" t="s">
        <v>96</v>
      </c>
      <c r="E144" s="242">
        <f>E142</f>
        <v>25</v>
      </c>
      <c r="F144" s="186">
        <f t="shared" si="406"/>
        <v>25</v>
      </c>
      <c r="G144" s="186">
        <f t="shared" si="407"/>
        <v>25</v>
      </c>
      <c r="H144" s="186">
        <f t="shared" si="408"/>
        <v>25</v>
      </c>
      <c r="I144" s="186">
        <f t="shared" si="409"/>
        <v>25</v>
      </c>
      <c r="J144" s="186">
        <f t="shared" si="410"/>
        <v>25</v>
      </c>
      <c r="K144" s="186">
        <f t="shared" si="411"/>
        <v>25</v>
      </c>
      <c r="L144" s="186">
        <f t="shared" si="412"/>
        <v>25</v>
      </c>
      <c r="M144" s="186">
        <f>IF($D$4,AE144,V144)</f>
        <v>25</v>
      </c>
      <c r="N144" s="243"/>
      <c r="O144" s="244">
        <f>E144</f>
        <v>25</v>
      </c>
      <c r="P144" s="244">
        <f>O144</f>
        <v>25</v>
      </c>
      <c r="Q144" s="244">
        <f t="shared" ref="Q144:V144" si="423">P144</f>
        <v>25</v>
      </c>
      <c r="R144" s="244">
        <f t="shared" si="423"/>
        <v>25</v>
      </c>
      <c r="S144" s="244">
        <f t="shared" si="423"/>
        <v>25</v>
      </c>
      <c r="T144" s="60">
        <f t="shared" si="423"/>
        <v>25</v>
      </c>
      <c r="U144" s="60">
        <f t="shared" si="423"/>
        <v>25</v>
      </c>
      <c r="V144" s="60">
        <f t="shared" si="423"/>
        <v>25</v>
      </c>
      <c r="W144" s="245"/>
      <c r="X144" s="244">
        <f t="shared" si="418"/>
        <v>25</v>
      </c>
      <c r="Y144" s="244">
        <f t="shared" si="419"/>
        <v>25</v>
      </c>
      <c r="Z144" s="244">
        <f t="shared" si="420"/>
        <v>25</v>
      </c>
      <c r="AA144" s="244">
        <f t="shared" si="421"/>
        <v>25</v>
      </c>
      <c r="AB144" s="244">
        <f t="shared" si="422"/>
        <v>25</v>
      </c>
      <c r="AC144" s="77">
        <f>AA144*(1+$D$141)</f>
        <v>25</v>
      </c>
      <c r="AD144" s="77">
        <f>AC144*(1+$D$141)</f>
        <v>25</v>
      </c>
      <c r="AE144" s="77">
        <f>AD144*(1+$D$141)</f>
        <v>25</v>
      </c>
      <c r="AF144" s="245"/>
      <c r="AG144" s="245"/>
      <c r="AH144" s="245"/>
      <c r="AI144" s="245"/>
      <c r="AJ144" s="245"/>
      <c r="AK144" s="245"/>
      <c r="AL144" s="245"/>
      <c r="AM144" s="245"/>
      <c r="AN144" s="245"/>
      <c r="AO144" s="245"/>
      <c r="AP144" s="245"/>
      <c r="AQ144" s="245"/>
      <c r="AR144" s="245"/>
      <c r="AS144" s="245"/>
      <c r="AT144" s="245"/>
      <c r="AU144" s="245"/>
    </row>
    <row r="145" spans="1:47">
      <c r="A145" s="185" t="s">
        <v>16</v>
      </c>
      <c r="C145" s="227"/>
      <c r="E145" s="231"/>
      <c r="F145" s="231"/>
      <c r="G145" s="231"/>
      <c r="I145" s="231"/>
      <c r="K145" s="231"/>
      <c r="L145" s="231"/>
      <c r="M145" s="231"/>
      <c r="N145" s="40"/>
    </row>
    <row r="146" spans="1:47">
      <c r="A146" s="185" t="s">
        <v>16</v>
      </c>
      <c r="L146" s="185"/>
      <c r="N146" s="40"/>
    </row>
    <row r="147" spans="1:47">
      <c r="A147" s="185" t="s">
        <v>16</v>
      </c>
      <c r="E147" s="30"/>
      <c r="F147" s="30"/>
      <c r="G147" s="30"/>
      <c r="I147" s="30"/>
      <c r="K147" s="30"/>
      <c r="L147" s="30"/>
      <c r="M147" s="30"/>
      <c r="N147" s="243"/>
      <c r="O147" s="245" t="str">
        <f>O11</f>
        <v>Reference</v>
      </c>
      <c r="R147" s="245"/>
      <c r="T147" s="245"/>
      <c r="U147" s="245"/>
      <c r="V147" s="245"/>
      <c r="W147" s="245"/>
      <c r="X147" s="245" t="str">
        <f>X11</f>
        <v>Scenario</v>
      </c>
      <c r="AA147" s="245"/>
      <c r="AB147" s="245"/>
      <c r="AD147" s="245"/>
      <c r="AE147" s="245"/>
      <c r="AF147" s="245"/>
      <c r="AN147" s="245"/>
      <c r="AO147" s="245"/>
      <c r="AP147" s="245"/>
      <c r="AQ147" s="245"/>
      <c r="AR147" s="245"/>
      <c r="AS147" s="245"/>
      <c r="AT147" s="245"/>
      <c r="AU147" s="245"/>
    </row>
    <row r="148" spans="1:47" ht="15.75" thickBot="1">
      <c r="A148" s="185" t="s">
        <v>16</v>
      </c>
      <c r="C148" s="226" t="s">
        <v>142</v>
      </c>
      <c r="D148" s="226"/>
      <c r="E148" s="7">
        <v>2012</v>
      </c>
      <c r="F148" s="7">
        <f>F4</f>
        <v>2015</v>
      </c>
      <c r="G148" s="7">
        <f t="shared" ref="G148:M148" si="424">G4</f>
        <v>2017</v>
      </c>
      <c r="H148" s="7">
        <f t="shared" si="424"/>
        <v>2019</v>
      </c>
      <c r="I148" s="7">
        <f t="shared" si="424"/>
        <v>2020</v>
      </c>
      <c r="J148" s="7">
        <f t="shared" si="424"/>
        <v>2021</v>
      </c>
      <c r="K148" s="7">
        <f t="shared" si="424"/>
        <v>2030</v>
      </c>
      <c r="L148" s="7">
        <f t="shared" si="424"/>
        <v>2040</v>
      </c>
      <c r="M148" s="7">
        <f t="shared" si="424"/>
        <v>2050</v>
      </c>
      <c r="N148" s="243"/>
      <c r="O148" s="295">
        <f>O$12</f>
        <v>2015</v>
      </c>
      <c r="P148" s="295">
        <f t="shared" ref="P148:V148" si="425">P$12</f>
        <v>2017</v>
      </c>
      <c r="Q148" s="295">
        <f t="shared" si="425"/>
        <v>2019</v>
      </c>
      <c r="R148" s="295">
        <f t="shared" si="425"/>
        <v>2020</v>
      </c>
      <c r="S148" s="295">
        <f t="shared" si="425"/>
        <v>2021</v>
      </c>
      <c r="T148" s="295">
        <f t="shared" si="425"/>
        <v>2030</v>
      </c>
      <c r="U148" s="295">
        <f t="shared" si="425"/>
        <v>2040</v>
      </c>
      <c r="V148" s="295">
        <f t="shared" si="425"/>
        <v>2050</v>
      </c>
      <c r="W148" s="245"/>
      <c r="X148" s="295">
        <f>X$12</f>
        <v>2015</v>
      </c>
      <c r="Y148" s="295">
        <f t="shared" ref="Y148:AE148" si="426">Y$12</f>
        <v>2017</v>
      </c>
      <c r="Z148" s="295">
        <f t="shared" si="426"/>
        <v>2019</v>
      </c>
      <c r="AA148" s="295">
        <f t="shared" si="426"/>
        <v>2020</v>
      </c>
      <c r="AB148" s="295">
        <f t="shared" si="426"/>
        <v>2021</v>
      </c>
      <c r="AC148" s="295">
        <f t="shared" si="426"/>
        <v>2030</v>
      </c>
      <c r="AD148" s="295">
        <f t="shared" si="426"/>
        <v>2040</v>
      </c>
      <c r="AE148" s="295">
        <f t="shared" si="426"/>
        <v>2050</v>
      </c>
      <c r="AF148" s="245"/>
      <c r="AN148" s="245"/>
      <c r="AO148" s="245"/>
      <c r="AP148" s="245"/>
      <c r="AQ148" s="245"/>
      <c r="AR148" s="245"/>
      <c r="AS148" s="245"/>
      <c r="AT148" s="245"/>
      <c r="AU148" s="245"/>
    </row>
    <row r="149" spans="1:47">
      <c r="A149" s="185" t="s">
        <v>16</v>
      </c>
      <c r="B149" s="185" t="s">
        <v>128</v>
      </c>
      <c r="C149" s="185" t="s">
        <v>102</v>
      </c>
      <c r="D149" s="185" t="s">
        <v>86</v>
      </c>
      <c r="E149" s="297">
        <f t="shared" ref="E149" si="427">E132*E$111</f>
        <v>77.614189675901358</v>
      </c>
      <c r="F149" s="50">
        <f t="shared" ref="F149:F156" si="428">IF($D$4,X149,O149)</f>
        <v>80.780869704812559</v>
      </c>
      <c r="G149" s="50">
        <f t="shared" ref="G149:G156" si="429">IF($D$4,Y149,P149)</f>
        <v>80.152552888362095</v>
      </c>
      <c r="H149" s="50">
        <f t="shared" ref="H149:H156" si="430">IF($D$4,Z149,Q149)</f>
        <v>84.125623680017213</v>
      </c>
      <c r="I149" s="50">
        <f t="shared" ref="I149:I156" si="431">IF($D$4,AA149,R149)</f>
        <v>78.16502898594004</v>
      </c>
      <c r="J149" s="50">
        <f t="shared" ref="J149:J156" si="432">IF($D$4,AB149,S149)</f>
        <v>76.218362760348782</v>
      </c>
      <c r="K149" s="50">
        <f t="shared" ref="K149:K156" si="433">IF($D$4,AC149,T149)</f>
        <v>96.434024625481939</v>
      </c>
      <c r="L149" s="50">
        <f t="shared" ref="L149:L156" si="434">IF($D$4,AD149,U149)</f>
        <v>129.05034136131238</v>
      </c>
      <c r="M149" s="50">
        <f t="shared" ref="M149:M156" si="435">IF($D$4,AE149,V149)</f>
        <v>158.89493573550521</v>
      </c>
      <c r="N149" s="246" t="str">
        <f t="shared" ref="N149:N156" si="436">C149</f>
        <v>Car Priv.Veh. Vehicle km</v>
      </c>
      <c r="O149" s="228">
        <f>O132*O$111</f>
        <v>80.780869704812559</v>
      </c>
      <c r="P149" s="232">
        <f t="shared" ref="P149:S149" si="437">P132*P$111</f>
        <v>80.152552888362095</v>
      </c>
      <c r="Q149" s="232">
        <f>Q132*Q$111</f>
        <v>84.125623680017213</v>
      </c>
      <c r="R149" s="232">
        <f t="shared" si="437"/>
        <v>78.16502898594004</v>
      </c>
      <c r="S149" s="232">
        <f t="shared" si="437"/>
        <v>76.218362760348782</v>
      </c>
      <c r="T149" s="303">
        <f t="shared" ref="T149:V151" si="438">T132*T$111</f>
        <v>96.434024625481939</v>
      </c>
      <c r="U149" s="303">
        <f t="shared" si="438"/>
        <v>129.05034136131238</v>
      </c>
      <c r="V149" s="303">
        <f t="shared" si="438"/>
        <v>158.89493573550521</v>
      </c>
      <c r="W149" s="232"/>
      <c r="X149" s="232">
        <f>O149</f>
        <v>80.780869704812559</v>
      </c>
      <c r="Y149" s="232">
        <f t="shared" ref="Y149:AB149" si="439">P149</f>
        <v>80.152552888362095</v>
      </c>
      <c r="Z149" s="232">
        <f t="shared" si="439"/>
        <v>84.125623680017213</v>
      </c>
      <c r="AA149" s="232">
        <f t="shared" si="439"/>
        <v>78.16502898594004</v>
      </c>
      <c r="AB149" s="232">
        <f t="shared" si="439"/>
        <v>76.218362760348782</v>
      </c>
      <c r="AC149" s="232" t="e">
        <f t="shared" ref="AC149:AE151" si="440">AC161/AC$36</f>
        <v>#N/A</v>
      </c>
      <c r="AD149" s="232" t="e">
        <f t="shared" si="440"/>
        <v>#N/A</v>
      </c>
      <c r="AE149" s="232" t="e">
        <f t="shared" si="440"/>
        <v>#N/A</v>
      </c>
      <c r="AF149" s="232"/>
      <c r="AG149" s="232"/>
      <c r="AH149" s="232"/>
      <c r="AN149" s="232"/>
      <c r="AO149" s="232"/>
      <c r="AP149" s="232"/>
      <c r="AQ149" s="232"/>
      <c r="AR149" s="232"/>
      <c r="AS149" s="232"/>
      <c r="AT149" s="232"/>
      <c r="AU149" s="232"/>
    </row>
    <row r="150" spans="1:47">
      <c r="A150" s="185" t="s">
        <v>16</v>
      </c>
      <c r="B150" s="185" t="s">
        <v>127</v>
      </c>
      <c r="C150" s="185" t="s">
        <v>101</v>
      </c>
      <c r="D150" s="185" t="s">
        <v>86</v>
      </c>
      <c r="E150" s="297">
        <f t="shared" ref="E150" si="441">E133*E$111</f>
        <v>9.939379683721306</v>
      </c>
      <c r="F150" s="346">
        <f t="shared" si="428"/>
        <v>13.247884240663684</v>
      </c>
      <c r="G150" s="50">
        <f t="shared" si="429"/>
        <v>17.032417488776947</v>
      </c>
      <c r="H150" s="50">
        <f t="shared" si="430"/>
        <v>17.87669503200366</v>
      </c>
      <c r="I150" s="50">
        <f t="shared" si="431"/>
        <v>16.610068659512262</v>
      </c>
      <c r="J150" s="50">
        <f t="shared" si="432"/>
        <v>16.196402086574118</v>
      </c>
      <c r="K150" s="50">
        <f t="shared" si="433"/>
        <v>20.492230232914917</v>
      </c>
      <c r="L150" s="50">
        <f t="shared" si="434"/>
        <v>27.423197539278885</v>
      </c>
      <c r="M150" s="50">
        <f t="shared" si="435"/>
        <v>33.765173843794862</v>
      </c>
      <c r="N150" s="246" t="str">
        <f t="shared" si="436"/>
        <v>SUV Priv.Veh. Vehicle km</v>
      </c>
      <c r="O150" s="232">
        <f>O133*O$111</f>
        <v>13.247884240663684</v>
      </c>
      <c r="P150" s="232">
        <f t="shared" ref="P150:S150" si="442">P133*P$111</f>
        <v>17.032417488776947</v>
      </c>
      <c r="Q150" s="232">
        <f t="shared" si="442"/>
        <v>17.87669503200366</v>
      </c>
      <c r="R150" s="232">
        <f t="shared" si="442"/>
        <v>16.610068659512262</v>
      </c>
      <c r="S150" s="232">
        <f t="shared" si="442"/>
        <v>16.196402086574118</v>
      </c>
      <c r="T150" s="303">
        <f t="shared" si="438"/>
        <v>20.492230232914917</v>
      </c>
      <c r="U150" s="303">
        <f t="shared" si="438"/>
        <v>27.423197539278885</v>
      </c>
      <c r="V150" s="303">
        <f t="shared" si="438"/>
        <v>33.765173843794862</v>
      </c>
      <c r="W150" s="232"/>
      <c r="X150" s="232">
        <f t="shared" ref="X150:X156" si="443">O150</f>
        <v>13.247884240663684</v>
      </c>
      <c r="Y150" s="232">
        <f t="shared" ref="Y150:Y156" si="444">P150</f>
        <v>17.032417488776947</v>
      </c>
      <c r="Z150" s="232">
        <f t="shared" ref="Z150:Z156" si="445">Q150</f>
        <v>17.87669503200366</v>
      </c>
      <c r="AA150" s="232">
        <f t="shared" ref="AA150:AA156" si="446">R150</f>
        <v>16.610068659512262</v>
      </c>
      <c r="AB150" s="232">
        <f t="shared" ref="AB150:AB156" si="447">S150</f>
        <v>16.196402086574118</v>
      </c>
      <c r="AC150" s="232" t="e">
        <f t="shared" si="440"/>
        <v>#N/A</v>
      </c>
      <c r="AD150" s="232" t="e">
        <f t="shared" si="440"/>
        <v>#N/A</v>
      </c>
      <c r="AE150" s="232" t="e">
        <f t="shared" si="440"/>
        <v>#N/A</v>
      </c>
      <c r="AF150" s="239"/>
      <c r="AN150" s="232"/>
      <c r="AO150" s="232"/>
      <c r="AP150" s="232"/>
      <c r="AQ150" s="232"/>
      <c r="AR150" s="232"/>
      <c r="AS150" s="232"/>
      <c r="AT150" s="232"/>
      <c r="AU150" s="232"/>
    </row>
    <row r="151" spans="1:47">
      <c r="A151" s="185" t="s">
        <v>16</v>
      </c>
      <c r="B151" s="185" t="s">
        <v>183</v>
      </c>
      <c r="C151" s="185" t="s">
        <v>187</v>
      </c>
      <c r="D151" s="185" t="s">
        <v>86</v>
      </c>
      <c r="E151" s="297">
        <f>E134*E$111</f>
        <v>3.3646857046699763</v>
      </c>
      <c r="F151" s="50">
        <f t="shared" si="428"/>
        <v>2.838832337285075</v>
      </c>
      <c r="G151" s="50">
        <f t="shared" si="429"/>
        <v>3.0057207333135785</v>
      </c>
      <c r="H151" s="50">
        <f t="shared" si="430"/>
        <v>3.1547108880006456</v>
      </c>
      <c r="I151" s="50">
        <f t="shared" si="431"/>
        <v>2.9311885869727514</v>
      </c>
      <c r="J151" s="50">
        <f t="shared" si="432"/>
        <v>2.8581886035130792</v>
      </c>
      <c r="K151" s="50">
        <f t="shared" si="433"/>
        <v>3.6162759234555728</v>
      </c>
      <c r="L151" s="50">
        <f t="shared" si="434"/>
        <v>4.8393878010492148</v>
      </c>
      <c r="M151" s="50">
        <f t="shared" si="435"/>
        <v>5.9585600900814466</v>
      </c>
      <c r="N151" s="246" t="str">
        <f t="shared" si="436"/>
        <v>Motorbikes Priv.Veh. Vehicle km</v>
      </c>
      <c r="O151" s="232">
        <f>O134*O$111</f>
        <v>2.838832337285075</v>
      </c>
      <c r="P151" s="232">
        <f t="shared" ref="P151:S151" si="448">P134*P$111</f>
        <v>3.0057207333135785</v>
      </c>
      <c r="Q151" s="232">
        <f t="shared" si="448"/>
        <v>3.1547108880006456</v>
      </c>
      <c r="R151" s="232">
        <f t="shared" si="448"/>
        <v>2.9311885869727514</v>
      </c>
      <c r="S151" s="232">
        <f t="shared" si="448"/>
        <v>2.8581886035130792</v>
      </c>
      <c r="T151" s="303">
        <f t="shared" si="438"/>
        <v>3.6162759234555728</v>
      </c>
      <c r="U151" s="303">
        <f t="shared" si="438"/>
        <v>4.8393878010492148</v>
      </c>
      <c r="V151" s="303">
        <f t="shared" si="438"/>
        <v>5.9585600900814466</v>
      </c>
      <c r="W151" s="232"/>
      <c r="X151" s="232">
        <f t="shared" si="443"/>
        <v>2.838832337285075</v>
      </c>
      <c r="Y151" s="232">
        <f t="shared" si="444"/>
        <v>3.0057207333135785</v>
      </c>
      <c r="Z151" s="232">
        <f t="shared" si="445"/>
        <v>3.1547108880006456</v>
      </c>
      <c r="AA151" s="232">
        <f t="shared" si="446"/>
        <v>2.9311885869727514</v>
      </c>
      <c r="AB151" s="232">
        <f t="shared" si="447"/>
        <v>2.8581886035130792</v>
      </c>
      <c r="AC151" s="232" t="e">
        <f t="shared" si="440"/>
        <v>#N/A</v>
      </c>
      <c r="AD151" s="232" t="e">
        <f t="shared" si="440"/>
        <v>#N/A</v>
      </c>
      <c r="AE151" s="232" t="e">
        <f t="shared" si="440"/>
        <v>#N/A</v>
      </c>
      <c r="AF151" s="232"/>
      <c r="AG151" s="232"/>
      <c r="AH151" s="232"/>
      <c r="AJ151" s="245"/>
      <c r="AK151" s="232"/>
      <c r="AL151" s="232"/>
      <c r="AM151" s="232"/>
      <c r="AN151" s="232"/>
      <c r="AO151" s="232"/>
      <c r="AP151" s="232"/>
      <c r="AQ151" s="232"/>
      <c r="AR151" s="232"/>
      <c r="AS151" s="232"/>
      <c r="AT151" s="232"/>
      <c r="AU151" s="232"/>
    </row>
    <row r="152" spans="1:47">
      <c r="A152" s="185" t="s">
        <v>16</v>
      </c>
      <c r="B152" s="185" t="s">
        <v>129</v>
      </c>
      <c r="C152" s="185" t="s">
        <v>87</v>
      </c>
      <c r="D152" s="185" t="s">
        <v>86</v>
      </c>
      <c r="E152" s="297">
        <v>0.61799148971758899</v>
      </c>
      <c r="F152" s="50">
        <f t="shared" si="428"/>
        <v>1.1267099528419922</v>
      </c>
      <c r="G152" s="50">
        <f t="shared" si="429"/>
        <v>0.74009062785460766</v>
      </c>
      <c r="H152" s="50">
        <f t="shared" si="430"/>
        <v>0.7570387419116027</v>
      </c>
      <c r="I152" s="50">
        <f t="shared" si="431"/>
        <v>0.76920545170235954</v>
      </c>
      <c r="J152" s="50">
        <f t="shared" si="432"/>
        <v>0.78826386538891147</v>
      </c>
      <c r="K152" s="50">
        <f t="shared" si="433"/>
        <v>0.81138383520156443</v>
      </c>
      <c r="L152" s="50">
        <f t="shared" si="434"/>
        <v>0.77232982628808411</v>
      </c>
      <c r="M152" s="50">
        <f t="shared" si="435"/>
        <v>0.71929767668340405</v>
      </c>
      <c r="N152" s="246" t="str">
        <f t="shared" si="436"/>
        <v>Bus vehicle km</v>
      </c>
      <c r="O152" s="232">
        <f>O137*O$129/O142</f>
        <v>1.1267099528419922</v>
      </c>
      <c r="P152" s="232">
        <f t="shared" ref="P152:S152" si="449">P137*P$129/P142</f>
        <v>0.74009062785460766</v>
      </c>
      <c r="Q152" s="232">
        <f t="shared" si="449"/>
        <v>0.7570387419116027</v>
      </c>
      <c r="R152" s="232">
        <f t="shared" si="449"/>
        <v>0.76920545170235954</v>
      </c>
      <c r="S152" s="232">
        <f t="shared" si="449"/>
        <v>0.78826386538891147</v>
      </c>
      <c r="T152" s="303">
        <f t="shared" ref="T152:V153" si="450">T137*T$129/T142</f>
        <v>0.81138383520156443</v>
      </c>
      <c r="U152" s="303">
        <f t="shared" si="450"/>
        <v>0.77232982628808411</v>
      </c>
      <c r="V152" s="303">
        <f t="shared" si="450"/>
        <v>0.71929767668340405</v>
      </c>
      <c r="W152" s="232"/>
      <c r="X152" s="232">
        <f t="shared" si="443"/>
        <v>1.1267099528419922</v>
      </c>
      <c r="Y152" s="232">
        <f t="shared" si="444"/>
        <v>0.74009062785460766</v>
      </c>
      <c r="Z152" s="232">
        <f t="shared" si="445"/>
        <v>0.7570387419116027</v>
      </c>
      <c r="AA152" s="232">
        <f t="shared" si="446"/>
        <v>0.76920545170235954</v>
      </c>
      <c r="AB152" s="232">
        <f t="shared" si="447"/>
        <v>0.78826386538891147</v>
      </c>
      <c r="AC152" s="232" t="e">
        <f>AC164/AC142</f>
        <v>#N/A</v>
      </c>
      <c r="AD152" s="232" t="e">
        <f t="shared" ref="AD152:AE152" si="451">AD164/AD142</f>
        <v>#N/A</v>
      </c>
      <c r="AE152" s="232" t="e">
        <f t="shared" si="451"/>
        <v>#N/A</v>
      </c>
      <c r="AF152" s="232"/>
      <c r="AG152" s="232"/>
      <c r="AH152" s="232"/>
      <c r="AJ152" s="245"/>
      <c r="AK152" s="232"/>
      <c r="AL152" s="232"/>
      <c r="AM152" s="232"/>
      <c r="AN152" s="232"/>
      <c r="AO152" s="232"/>
      <c r="AP152" s="232"/>
      <c r="AQ152" s="232"/>
      <c r="AR152" s="232"/>
      <c r="AS152" s="232"/>
      <c r="AT152" s="232"/>
      <c r="AU152" s="232"/>
    </row>
    <row r="153" spans="1:47">
      <c r="A153" s="185" t="s">
        <v>16</v>
      </c>
      <c r="B153" s="185" t="s">
        <v>130</v>
      </c>
      <c r="C153" s="185" t="s">
        <v>88</v>
      </c>
      <c r="D153" s="185" t="s">
        <v>86</v>
      </c>
      <c r="E153" s="297">
        <f t="shared" ref="E153" si="452">E138*E$129/E143</f>
        <v>5.8698256197369378</v>
      </c>
      <c r="F153" s="50">
        <f t="shared" si="428"/>
        <v>6.7748466130043186</v>
      </c>
      <c r="G153" s="327">
        <f t="shared" si="429"/>
        <v>6.9919276256051859</v>
      </c>
      <c r="H153" s="327">
        <f t="shared" si="430"/>
        <v>7.1520431336484673</v>
      </c>
      <c r="I153" s="50">
        <f t="shared" si="431"/>
        <v>7.2669868325645215</v>
      </c>
      <c r="J153" s="50">
        <f t="shared" si="432"/>
        <v>7.4470391722914773</v>
      </c>
      <c r="K153" s="50">
        <f t="shared" si="433"/>
        <v>7.6654626322734662</v>
      </c>
      <c r="L153" s="50">
        <f t="shared" si="434"/>
        <v>7.2965040297245389</v>
      </c>
      <c r="M153" s="50">
        <f t="shared" si="435"/>
        <v>6.7954884271610192</v>
      </c>
      <c r="N153" s="246" t="str">
        <f t="shared" si="436"/>
        <v>Minibus vehicle km</v>
      </c>
      <c r="O153" s="232">
        <f>O138*O$129/O143</f>
        <v>6.7748466130043186</v>
      </c>
      <c r="P153" s="232">
        <f t="shared" ref="P153:S153" si="453">P138*P$129/P143</f>
        <v>6.9919276256051859</v>
      </c>
      <c r="Q153" s="232">
        <f t="shared" si="453"/>
        <v>7.1520431336484673</v>
      </c>
      <c r="R153" s="232">
        <f t="shared" si="453"/>
        <v>7.2669868325645215</v>
      </c>
      <c r="S153" s="232">
        <f t="shared" si="453"/>
        <v>7.4470391722914773</v>
      </c>
      <c r="T153" s="303">
        <f t="shared" si="450"/>
        <v>7.6654626322734662</v>
      </c>
      <c r="U153" s="303">
        <f t="shared" si="450"/>
        <v>7.2965040297245389</v>
      </c>
      <c r="V153" s="303">
        <f t="shared" si="450"/>
        <v>6.7954884271610192</v>
      </c>
      <c r="W153" s="232"/>
      <c r="X153" s="232">
        <f t="shared" si="443"/>
        <v>6.7748466130043186</v>
      </c>
      <c r="Y153" s="232">
        <f t="shared" si="444"/>
        <v>6.9919276256051859</v>
      </c>
      <c r="Z153" s="232">
        <f t="shared" si="445"/>
        <v>7.1520431336484673</v>
      </c>
      <c r="AA153" s="232">
        <f t="shared" si="446"/>
        <v>7.2669868325645215</v>
      </c>
      <c r="AB153" s="232">
        <f t="shared" si="447"/>
        <v>7.4470391722914773</v>
      </c>
      <c r="AC153" s="232" t="e">
        <f>AC165/AC143</f>
        <v>#N/A</v>
      </c>
      <c r="AD153" s="232" t="e">
        <f t="shared" ref="AD153:AE153" si="454">AD165/AD143</f>
        <v>#N/A</v>
      </c>
      <c r="AE153" s="232" t="e">
        <f t="shared" si="454"/>
        <v>#N/A</v>
      </c>
      <c r="AF153" s="232"/>
      <c r="AG153" s="232"/>
      <c r="AH153" s="232"/>
      <c r="AJ153" s="232"/>
      <c r="AK153" s="232"/>
      <c r="AL153" s="232"/>
      <c r="AM153" s="232"/>
      <c r="AN153" s="232"/>
      <c r="AO153" s="232"/>
      <c r="AP153" s="232"/>
      <c r="AQ153" s="232"/>
      <c r="AR153" s="232"/>
      <c r="AS153" s="232"/>
      <c r="AT153" s="232"/>
      <c r="AU153" s="232"/>
    </row>
    <row r="154" spans="1:47">
      <c r="A154" s="185" t="s">
        <v>16</v>
      </c>
      <c r="B154" s="185" t="s">
        <v>131</v>
      </c>
      <c r="C154" s="185" t="s">
        <v>89</v>
      </c>
      <c r="D154" s="185" t="s">
        <v>86</v>
      </c>
      <c r="E154" s="297">
        <f t="shared" ref="E154" si="455">E$127/E144</f>
        <v>2.1087742850167138E-2</v>
      </c>
      <c r="F154" s="50">
        <f t="shared" si="428"/>
        <v>3.2055500417449041E-2</v>
      </c>
      <c r="G154" s="50">
        <f t="shared" si="429"/>
        <v>6.2982743372587108E-2</v>
      </c>
      <c r="H154" s="50">
        <f t="shared" si="430"/>
        <v>0.10097884850612647</v>
      </c>
      <c r="I154" s="50">
        <f t="shared" si="431"/>
        <v>0.10218816836006109</v>
      </c>
      <c r="J154" s="50">
        <f t="shared" si="432"/>
        <v>0.29500221022358109</v>
      </c>
      <c r="K154" s="50">
        <f t="shared" si="433"/>
        <v>0.57377458463856812</v>
      </c>
      <c r="L154" s="50">
        <f t="shared" si="434"/>
        <v>1.09923975034503</v>
      </c>
      <c r="M154" s="50">
        <f t="shared" si="435"/>
        <v>1.6146639358804129</v>
      </c>
      <c r="N154" s="246" t="str">
        <f t="shared" si="436"/>
        <v>BRT vehicle km</v>
      </c>
      <c r="O154" s="232">
        <f>O$127/O144</f>
        <v>3.2055500417449041E-2</v>
      </c>
      <c r="P154" s="232">
        <f t="shared" ref="P154:S154" si="456">P$127/P144</f>
        <v>6.2982743372587108E-2</v>
      </c>
      <c r="Q154" s="232">
        <f t="shared" si="456"/>
        <v>0.10097884850612647</v>
      </c>
      <c r="R154" s="232">
        <f t="shared" si="456"/>
        <v>0.10218816836006109</v>
      </c>
      <c r="S154" s="232">
        <f t="shared" si="456"/>
        <v>0.29500221022358109</v>
      </c>
      <c r="T154" s="303">
        <f>T$127/T144</f>
        <v>0.57377458463856812</v>
      </c>
      <c r="U154" s="303">
        <f>U$127/U144</f>
        <v>1.09923975034503</v>
      </c>
      <c r="V154" s="303">
        <f>V$127/V144</f>
        <v>1.6146639358804129</v>
      </c>
      <c r="W154" s="232"/>
      <c r="X154" s="232">
        <f t="shared" si="443"/>
        <v>3.2055500417449041E-2</v>
      </c>
      <c r="Y154" s="232">
        <f t="shared" si="444"/>
        <v>6.2982743372587108E-2</v>
      </c>
      <c r="Z154" s="232">
        <f t="shared" si="445"/>
        <v>0.10097884850612647</v>
      </c>
      <c r="AA154" s="232">
        <f t="shared" si="446"/>
        <v>0.10218816836006109</v>
      </c>
      <c r="AB154" s="232">
        <f t="shared" si="447"/>
        <v>0.29500221022358109</v>
      </c>
      <c r="AC154" s="232" t="e">
        <f>AC166/AC144</f>
        <v>#N/A</v>
      </c>
      <c r="AD154" s="232" t="e">
        <f t="shared" ref="AD154" si="457">AD166/AD144</f>
        <v>#N/A</v>
      </c>
      <c r="AE154" s="232" t="e">
        <f>AE166/AE144</f>
        <v>#N/A</v>
      </c>
      <c r="AF154" s="232"/>
      <c r="AG154" s="232"/>
      <c r="AH154" s="232"/>
      <c r="AJ154" s="232"/>
      <c r="AK154" s="232"/>
      <c r="AL154" s="232"/>
      <c r="AM154" s="232"/>
      <c r="AN154" s="232"/>
      <c r="AO154" s="232"/>
      <c r="AP154" s="232"/>
      <c r="AQ154" s="232"/>
      <c r="AR154" s="232"/>
      <c r="AS154" s="232"/>
      <c r="AT154" s="232"/>
      <c r="AU154" s="232"/>
    </row>
    <row r="155" spans="1:47">
      <c r="A155" s="185" t="s">
        <v>16</v>
      </c>
      <c r="B155" s="185" t="s">
        <v>132</v>
      </c>
      <c r="C155" s="185" t="s">
        <v>90</v>
      </c>
      <c r="D155" s="185" t="str">
        <f>D154</f>
        <v>billion</v>
      </c>
      <c r="E155" s="297">
        <f>E139*E$129</f>
        <v>15.023482841814213</v>
      </c>
      <c r="F155" s="50">
        <f t="shared" si="428"/>
        <v>12.322446292964566</v>
      </c>
      <c r="G155" s="50">
        <f t="shared" si="429"/>
        <v>8.6260563043864682</v>
      </c>
      <c r="H155" s="50">
        <f t="shared" si="430"/>
        <v>8.8235934445777957</v>
      </c>
      <c r="I155" s="50">
        <f t="shared" si="431"/>
        <v>8.9654013796389815</v>
      </c>
      <c r="J155" s="50">
        <f t="shared" si="432"/>
        <v>9.1875349175396703</v>
      </c>
      <c r="K155" s="50">
        <f t="shared" si="433"/>
        <v>9.4570075386668737</v>
      </c>
      <c r="L155" s="50">
        <f t="shared" si="434"/>
        <v>9.0018172320739467</v>
      </c>
      <c r="M155" s="50">
        <f t="shared" si="435"/>
        <v>8.3837060289112895</v>
      </c>
      <c r="N155" s="246" t="str">
        <f t="shared" si="436"/>
        <v>Metro Rail pkm</v>
      </c>
      <c r="O155" s="232">
        <f>O139*O$129</f>
        <v>12.322446292964566</v>
      </c>
      <c r="P155" s="232">
        <f t="shared" ref="P155:S155" si="458">P139*P$129</f>
        <v>8.6260563043864682</v>
      </c>
      <c r="Q155" s="232">
        <f t="shared" si="458"/>
        <v>8.8235934445777957</v>
      </c>
      <c r="R155" s="232">
        <f t="shared" si="458"/>
        <v>8.9654013796389815</v>
      </c>
      <c r="S155" s="232">
        <f t="shared" si="458"/>
        <v>9.1875349175396703</v>
      </c>
      <c r="T155" s="303">
        <f>T139*T$129</f>
        <v>9.4570075386668737</v>
      </c>
      <c r="U155" s="303">
        <f>U139*U$129</f>
        <v>9.0018172320739467</v>
      </c>
      <c r="V155" s="303">
        <f>V139*V$129</f>
        <v>8.3837060289112895</v>
      </c>
      <c r="W155" s="232"/>
      <c r="X155" s="232">
        <f t="shared" si="443"/>
        <v>12.322446292964566</v>
      </c>
      <c r="Y155" s="232">
        <f t="shared" si="444"/>
        <v>8.6260563043864682</v>
      </c>
      <c r="Z155" s="232">
        <f t="shared" si="445"/>
        <v>8.8235934445777957</v>
      </c>
      <c r="AA155" s="232">
        <f t="shared" si="446"/>
        <v>8.9654013796389815</v>
      </c>
      <c r="AB155" s="232">
        <f t="shared" si="447"/>
        <v>9.1875349175396703</v>
      </c>
      <c r="AC155" s="232" t="e">
        <f t="shared" ref="AC155:AE156" si="459">AC167</f>
        <v>#N/A</v>
      </c>
      <c r="AD155" s="232" t="e">
        <f t="shared" si="459"/>
        <v>#N/A</v>
      </c>
      <c r="AE155" s="232" t="e">
        <f t="shared" si="459"/>
        <v>#N/A</v>
      </c>
      <c r="AF155" s="232"/>
      <c r="AG155" s="232"/>
      <c r="AH155" s="232"/>
      <c r="AJ155" s="232"/>
      <c r="AK155" s="232"/>
      <c r="AL155" s="232"/>
      <c r="AM155" s="232"/>
      <c r="AN155" s="232"/>
      <c r="AO155" s="232"/>
      <c r="AP155" s="232"/>
      <c r="AQ155" s="232"/>
      <c r="AR155" s="232"/>
      <c r="AS155" s="232"/>
      <c r="AT155" s="232"/>
      <c r="AU155" s="232"/>
    </row>
    <row r="156" spans="1:47">
      <c r="A156" s="185" t="s">
        <v>16</v>
      </c>
      <c r="B156" s="185" t="s">
        <v>133</v>
      </c>
      <c r="C156" s="185" t="s">
        <v>91</v>
      </c>
      <c r="D156" s="185" t="s">
        <v>86</v>
      </c>
      <c r="E156" s="297">
        <f t="shared" ref="E156" si="460">E128</f>
        <v>0.53459848266953358</v>
      </c>
      <c r="F156" s="50">
        <f t="shared" si="428"/>
        <v>0.60923770891438467</v>
      </c>
      <c r="G156" s="50">
        <f t="shared" si="429"/>
        <v>0.64854136839212595</v>
      </c>
      <c r="H156" s="50">
        <f t="shared" si="430"/>
        <v>0.6995709084876961</v>
      </c>
      <c r="I156" s="50">
        <f t="shared" si="431"/>
        <v>0.64248252977129328</v>
      </c>
      <c r="J156" s="50">
        <f t="shared" si="432"/>
        <v>0.61616022953003824</v>
      </c>
      <c r="K156" s="50">
        <f t="shared" si="433"/>
        <v>0.76757877564341193</v>
      </c>
      <c r="L156" s="50">
        <f t="shared" si="434"/>
        <v>1.0009118217364845</v>
      </c>
      <c r="M156" s="50">
        <f t="shared" si="435"/>
        <v>1.1824455780963823</v>
      </c>
      <c r="N156" s="246" t="str">
        <f t="shared" si="436"/>
        <v>Gautrain pkm</v>
      </c>
      <c r="O156" s="232">
        <f>O128</f>
        <v>0.60923770891438467</v>
      </c>
      <c r="P156" s="232">
        <f t="shared" ref="P156:S156" si="461">P128</f>
        <v>0.64854136839212595</v>
      </c>
      <c r="Q156" s="232">
        <f t="shared" si="461"/>
        <v>0.6995709084876961</v>
      </c>
      <c r="R156" s="232">
        <f t="shared" si="461"/>
        <v>0.64248252977129328</v>
      </c>
      <c r="S156" s="232">
        <f t="shared" si="461"/>
        <v>0.61616022953003824</v>
      </c>
      <c r="T156" s="303">
        <f>T128</f>
        <v>0.76757877564341193</v>
      </c>
      <c r="U156" s="303">
        <f>U128</f>
        <v>1.0009118217364845</v>
      </c>
      <c r="V156" s="303">
        <f>V128</f>
        <v>1.1824455780963823</v>
      </c>
      <c r="W156" s="232"/>
      <c r="X156" s="232">
        <f t="shared" si="443"/>
        <v>0.60923770891438467</v>
      </c>
      <c r="Y156" s="232">
        <f t="shared" si="444"/>
        <v>0.64854136839212595</v>
      </c>
      <c r="Z156" s="232">
        <f t="shared" si="445"/>
        <v>0.6995709084876961</v>
      </c>
      <c r="AA156" s="232">
        <f t="shared" si="446"/>
        <v>0.64248252977129328</v>
      </c>
      <c r="AB156" s="232">
        <f t="shared" si="447"/>
        <v>0.61616022953003824</v>
      </c>
      <c r="AC156" s="232" t="e">
        <f t="shared" si="459"/>
        <v>#N/A</v>
      </c>
      <c r="AD156" s="232" t="e">
        <f t="shared" si="459"/>
        <v>#N/A</v>
      </c>
      <c r="AE156" s="232" t="e">
        <f t="shared" si="459"/>
        <v>#N/A</v>
      </c>
      <c r="AF156" s="232"/>
      <c r="AG156" s="232"/>
      <c r="AH156" s="232"/>
      <c r="AJ156" s="232"/>
      <c r="AK156" s="232"/>
      <c r="AL156" s="232"/>
      <c r="AM156" s="232"/>
      <c r="AN156" s="232"/>
      <c r="AO156" s="232"/>
      <c r="AP156" s="232"/>
      <c r="AQ156" s="232"/>
      <c r="AR156" s="232"/>
      <c r="AS156" s="232"/>
      <c r="AT156" s="232"/>
      <c r="AU156" s="232"/>
    </row>
    <row r="157" spans="1:47">
      <c r="A157" s="185" t="s">
        <v>16</v>
      </c>
      <c r="L157" s="185"/>
      <c r="N157" s="40"/>
      <c r="AI157" s="185" t="s">
        <v>624</v>
      </c>
    </row>
    <row r="158" spans="1:47">
      <c r="A158" s="185" t="s">
        <v>16</v>
      </c>
      <c r="L158" s="185"/>
      <c r="N158" s="40"/>
      <c r="X158" s="271"/>
      <c r="AA158" s="271"/>
      <c r="AB158" s="271"/>
      <c r="AD158" s="271"/>
      <c r="AI158" s="185" t="s">
        <v>614</v>
      </c>
      <c r="AM158" s="185" t="s">
        <v>619</v>
      </c>
      <c r="AQ158" s="185" t="s">
        <v>620</v>
      </c>
    </row>
    <row r="159" spans="1:47" ht="15.75" thickBot="1">
      <c r="A159" s="185" t="s">
        <v>16</v>
      </c>
      <c r="E159" s="245"/>
      <c r="L159" s="185"/>
      <c r="N159" s="40"/>
      <c r="O159" s="185" t="s">
        <v>41</v>
      </c>
      <c r="T159" s="10"/>
      <c r="X159" s="185" t="s">
        <v>197</v>
      </c>
      <c r="AB159" s="10"/>
      <c r="AI159" s="249">
        <v>1</v>
      </c>
      <c r="AJ159" s="249">
        <v>1</v>
      </c>
      <c r="AK159" s="249">
        <v>1</v>
      </c>
      <c r="AL159" s="249"/>
      <c r="AM159" s="249">
        <v>2</v>
      </c>
      <c r="AN159" s="249">
        <v>2</v>
      </c>
      <c r="AO159" s="249">
        <v>2</v>
      </c>
      <c r="AQ159" s="249">
        <v>3</v>
      </c>
      <c r="AR159" s="249">
        <v>3</v>
      </c>
      <c r="AS159" s="249">
        <v>3</v>
      </c>
    </row>
    <row r="160" spans="1:47" ht="15.75" thickBot="1">
      <c r="A160" s="185" t="s">
        <v>16</v>
      </c>
      <c r="C160" s="226" t="s">
        <v>141</v>
      </c>
      <c r="D160" s="226"/>
      <c r="E160" s="7">
        <v>2012</v>
      </c>
      <c r="F160" s="7">
        <f>F4</f>
        <v>2015</v>
      </c>
      <c r="G160" s="7">
        <f t="shared" ref="G160:M160" si="462">G4</f>
        <v>2017</v>
      </c>
      <c r="H160" s="7">
        <f t="shared" si="462"/>
        <v>2019</v>
      </c>
      <c r="I160" s="7">
        <f t="shared" si="462"/>
        <v>2020</v>
      </c>
      <c r="J160" s="7">
        <f t="shared" si="462"/>
        <v>2021</v>
      </c>
      <c r="K160" s="7">
        <f t="shared" si="462"/>
        <v>2030</v>
      </c>
      <c r="L160" s="7">
        <f t="shared" si="462"/>
        <v>2040</v>
      </c>
      <c r="M160" s="7">
        <f t="shared" si="462"/>
        <v>2050</v>
      </c>
      <c r="O160" s="295">
        <f>O$12</f>
        <v>2015</v>
      </c>
      <c r="P160" s="295">
        <f t="shared" ref="P160:V160" si="463">P$12</f>
        <v>2017</v>
      </c>
      <c r="Q160" s="295">
        <f t="shared" si="463"/>
        <v>2019</v>
      </c>
      <c r="R160" s="295">
        <f t="shared" si="463"/>
        <v>2020</v>
      </c>
      <c r="S160" s="295">
        <f t="shared" si="463"/>
        <v>2021</v>
      </c>
      <c r="T160" s="295">
        <f t="shared" si="463"/>
        <v>2030</v>
      </c>
      <c r="U160" s="295">
        <f t="shared" si="463"/>
        <v>2040</v>
      </c>
      <c r="V160" s="295">
        <f t="shared" si="463"/>
        <v>2050</v>
      </c>
      <c r="X160" s="295">
        <f>X$12</f>
        <v>2015</v>
      </c>
      <c r="Y160" s="295">
        <f t="shared" ref="Y160:AE160" si="464">Y$12</f>
        <v>2017</v>
      </c>
      <c r="Z160" s="295">
        <f t="shared" si="464"/>
        <v>2019</v>
      </c>
      <c r="AA160" s="295">
        <f t="shared" si="464"/>
        <v>2020</v>
      </c>
      <c r="AB160" s="295">
        <f t="shared" si="464"/>
        <v>2021</v>
      </c>
      <c r="AC160" s="295">
        <f t="shared" si="464"/>
        <v>2030</v>
      </c>
      <c r="AD160" s="295">
        <f t="shared" si="464"/>
        <v>2040</v>
      </c>
      <c r="AE160" s="295">
        <f t="shared" si="464"/>
        <v>2050</v>
      </c>
      <c r="AI160" s="249">
        <v>2030</v>
      </c>
      <c r="AJ160" s="249">
        <v>2040</v>
      </c>
      <c r="AK160" s="249">
        <v>2050</v>
      </c>
      <c r="AL160" s="249"/>
      <c r="AM160" s="249">
        <v>2030</v>
      </c>
      <c r="AN160" s="249">
        <v>2040</v>
      </c>
      <c r="AO160" s="249">
        <v>2050</v>
      </c>
      <c r="AQ160" s="249">
        <v>2030</v>
      </c>
      <c r="AR160" s="249">
        <v>2040</v>
      </c>
      <c r="AS160" s="249">
        <v>2050</v>
      </c>
    </row>
    <row r="161" spans="1:46">
      <c r="A161" s="185" t="s">
        <v>16</v>
      </c>
      <c r="B161" s="185" t="s">
        <v>128</v>
      </c>
      <c r="C161" s="185" t="s">
        <v>100</v>
      </c>
      <c r="D161" s="185" t="s">
        <v>86</v>
      </c>
      <c r="E161" s="297">
        <f>SUMPRODUCT(E$35:E$38,E$41:E$44,E$54:E$57)*E132</f>
        <v>108.6598655462619</v>
      </c>
      <c r="F161" s="50">
        <f t="shared" ref="F161:F168" si="465">IF($D$4,X161,O161)</f>
        <v>113.09321758673757</v>
      </c>
      <c r="G161" s="50">
        <f t="shared" ref="G161:G168" si="466">IF($D$4,Y161,P161)</f>
        <v>112.21357404370687</v>
      </c>
      <c r="H161" s="50">
        <f t="shared" ref="H161:H168" si="467">IF($D$4,Z161,Q161)</f>
        <v>117.77587315202406</v>
      </c>
      <c r="I161" s="50">
        <f t="shared" ref="I161:I168" si="468">IF($D$4,AA161,R161)</f>
        <v>109.43104058031604</v>
      </c>
      <c r="J161" s="50">
        <f t="shared" ref="J161:J168" si="469">IF($D$4,AB161,S161)</f>
        <v>106.70570786448829</v>
      </c>
      <c r="K161" s="50">
        <f t="shared" ref="K161:K168" si="470">IF($D$4,AC161,T161)</f>
        <v>135.00763447567468</v>
      </c>
      <c r="L161" s="50">
        <f t="shared" ref="L161:L168" si="471">IF($D$4,AD161,U161)</f>
        <v>180.67047790583734</v>
      </c>
      <c r="M161" s="50">
        <f t="shared" ref="M161:M168" si="472">IF($D$4,AE161,V161)</f>
        <v>222.45291002970728</v>
      </c>
      <c r="N161" s="185" t="str">
        <f t="shared" ref="N161:N168" si="473">C161</f>
        <v>Car</v>
      </c>
      <c r="O161" s="10">
        <f>SUMPRODUCT(O$35:O$38,O$41:O$44,O$54:O$57)*O132</f>
        <v>113.09321758673757</v>
      </c>
      <c r="P161" s="10">
        <f t="shared" ref="P161:S161" si="474">SUMPRODUCT(P$35:P$38,P$41:P$44,P$54:P$57)*P132</f>
        <v>112.21357404370687</v>
      </c>
      <c r="Q161" s="10">
        <f t="shared" si="474"/>
        <v>117.77587315202406</v>
      </c>
      <c r="R161" s="10">
        <f t="shared" si="474"/>
        <v>109.43104058031604</v>
      </c>
      <c r="S161" s="10">
        <f t="shared" si="474"/>
        <v>106.70570786448829</v>
      </c>
      <c r="T161" s="305">
        <f t="shared" ref="T161:V163" si="475">SUMPRODUCT(T$35:T$38,T$41:T$44,T$54:T$57)*T132</f>
        <v>135.00763447567468</v>
      </c>
      <c r="U161" s="305">
        <f t="shared" si="475"/>
        <v>180.67047790583734</v>
      </c>
      <c r="V161" s="305">
        <f t="shared" si="475"/>
        <v>222.45291002970728</v>
      </c>
      <c r="X161" s="10">
        <f>O161</f>
        <v>113.09321758673757</v>
      </c>
      <c r="Y161" s="10">
        <f t="shared" ref="Y161:AB161" si="476">P161</f>
        <v>112.21357404370687</v>
      </c>
      <c r="Z161" s="10">
        <f t="shared" si="476"/>
        <v>117.77587315202406</v>
      </c>
      <c r="AA161" s="10">
        <f t="shared" si="476"/>
        <v>109.43104058031604</v>
      </c>
      <c r="AB161" s="10">
        <f t="shared" si="476"/>
        <v>106.70570786448829</v>
      </c>
      <c r="AC161" s="309" t="e" cm="1">
        <f t="array" ref="AC161">T161*INDEX($AI$161:$AS$168,MATCH($C161,$C$161:$C$168,0),MATCH(AC$160&amp;$D$3,$AI$160:$AS$160&amp;$AI$159:$AS$159,0))</f>
        <v>#N/A</v>
      </c>
      <c r="AD161" s="309" t="e">
        <f t="array" ref="AD161">U161*INDEX($AI$161:$AS$168,MATCH($C161,$C$161:$C$168,0),MATCH(AD$160&amp;$D$3,$AI$160:$AS$160&amp;$AI$159:$AS$159,0))</f>
        <v>#N/A</v>
      </c>
      <c r="AE161" s="309" t="e" cm="1">
        <f t="array" ref="AE161">V161*INDEX($AI$161:$AS$168,MATCH($C161,$C$161:$C$168,0),MATCH(AE$160&amp;$D$3,$AI$160:$AS$160&amp;$AI$159:$AS$159,0))</f>
        <v>#N/A</v>
      </c>
      <c r="AI161" s="232">
        <v>0.8</v>
      </c>
      <c r="AJ161" s="232">
        <f>AVERAGE(AI161,AK161)</f>
        <v>0.8</v>
      </c>
      <c r="AK161" s="232">
        <v>0.8</v>
      </c>
      <c r="AL161" s="245"/>
      <c r="AM161" s="232">
        <f>AVERAGE(1,1,AO161)</f>
        <v>0.93333333333333324</v>
      </c>
      <c r="AN161" s="232">
        <f>AVERAGE(AM161,AO161)</f>
        <v>0.8666666666666667</v>
      </c>
      <c r="AO161" s="232">
        <v>0.8</v>
      </c>
      <c r="AQ161" s="232">
        <v>0.8</v>
      </c>
      <c r="AR161" s="232">
        <f>AVERAGE(AS161,AQ161)</f>
        <v>0.75</v>
      </c>
      <c r="AS161" s="232">
        <v>0.7</v>
      </c>
    </row>
    <row r="162" spans="1:46">
      <c r="A162" s="185" t="s">
        <v>16</v>
      </c>
      <c r="B162" s="185" t="s">
        <v>127</v>
      </c>
      <c r="C162" s="185" t="s">
        <v>99</v>
      </c>
      <c r="D162" s="185" t="s">
        <v>86</v>
      </c>
      <c r="E162" s="297">
        <f t="shared" ref="E162:E163" si="477">SUMPRODUCT(E$35:E$38,E$41:E$44,E$54:E$57)*E133</f>
        <v>13.915131557209829</v>
      </c>
      <c r="F162" s="50">
        <f t="shared" si="465"/>
        <v>18.547037936929154</v>
      </c>
      <c r="G162" s="50">
        <f t="shared" si="466"/>
        <v>23.845384484287713</v>
      </c>
      <c r="H162" s="50">
        <f t="shared" si="467"/>
        <v>25.027373044805117</v>
      </c>
      <c r="I162" s="50">
        <f t="shared" si="468"/>
        <v>23.254096123317161</v>
      </c>
      <c r="J162" s="50">
        <f t="shared" si="469"/>
        <v>22.674962921203765</v>
      </c>
      <c r="K162" s="50">
        <f t="shared" si="470"/>
        <v>28.689122326080874</v>
      </c>
      <c r="L162" s="50">
        <f t="shared" si="471"/>
        <v>38.392476554990438</v>
      </c>
      <c r="M162" s="50">
        <f t="shared" si="472"/>
        <v>47.271243381312807</v>
      </c>
      <c r="N162" s="185" t="str">
        <f t="shared" si="473"/>
        <v>SUV</v>
      </c>
      <c r="O162" s="10">
        <f>SUMPRODUCT(O$35:O$38,O$41:O$44,O$54:O$57)*O133</f>
        <v>18.547037936929154</v>
      </c>
      <c r="P162" s="10">
        <f t="shared" ref="P162:S162" si="478">SUMPRODUCT(P$35:P$38,P$41:P$44,P$54:P$57)*P133</f>
        <v>23.845384484287713</v>
      </c>
      <c r="Q162" s="10">
        <f t="shared" si="478"/>
        <v>25.027373044805117</v>
      </c>
      <c r="R162" s="10">
        <f t="shared" si="478"/>
        <v>23.254096123317161</v>
      </c>
      <c r="S162" s="10">
        <f t="shared" si="478"/>
        <v>22.674962921203765</v>
      </c>
      <c r="T162" s="305">
        <f t="shared" si="475"/>
        <v>28.689122326080874</v>
      </c>
      <c r="U162" s="305">
        <f t="shared" si="475"/>
        <v>38.392476554990438</v>
      </c>
      <c r="V162" s="305">
        <f>SUMPRODUCT(V$35:V$38,V$41:V$44,V$54:V$57)*V133</f>
        <v>47.271243381312807</v>
      </c>
      <c r="X162" s="10">
        <f t="shared" ref="X162:X168" si="479">O162</f>
        <v>18.547037936929154</v>
      </c>
      <c r="Y162" s="10">
        <f t="shared" ref="Y162:Y168" si="480">P162</f>
        <v>23.845384484287713</v>
      </c>
      <c r="Z162" s="10">
        <f t="shared" ref="Z162:Z168" si="481">Q162</f>
        <v>25.027373044805117</v>
      </c>
      <c r="AA162" s="10">
        <f t="shared" ref="AA162:AA168" si="482">R162</f>
        <v>23.254096123317161</v>
      </c>
      <c r="AB162" s="10">
        <f t="shared" ref="AB162:AB168" si="483">S162</f>
        <v>22.674962921203765</v>
      </c>
      <c r="AC162" s="309" t="e">
        <f t="array" ref="AC162">T162*INDEX($AI$161:$AS$168,MATCH($C162,$C$161:$C$168,0),MATCH(AC$160&amp;$D$3,$AI$160:$AS$160&amp;$AI$159:$AS$159,0))</f>
        <v>#N/A</v>
      </c>
      <c r="AD162" s="309" t="e">
        <f t="array" ref="AD162">U162*INDEX($AI$161:$AS$168,MATCH($C162,$C$161:$C$168,0),MATCH(AD$160&amp;$D$3,$AI$160:$AS$160&amp;$AI$159:$AS$159,0))</f>
        <v>#N/A</v>
      </c>
      <c r="AE162" s="309" t="e">
        <f t="array" ref="AE162">V162*INDEX($AI$161:$AS$168,MATCH($C162,$C$161:$C$168,0),MATCH(AE$160&amp;$D$3,$AI$160:$AS$160&amp;$AI$159:$AS$159,0))</f>
        <v>#N/A</v>
      </c>
      <c r="AI162" s="232">
        <f>AI161</f>
        <v>0.8</v>
      </c>
      <c r="AJ162" s="232">
        <f t="shared" ref="AJ162:AK162" si="484">AJ161</f>
        <v>0.8</v>
      </c>
      <c r="AK162" s="232">
        <f t="shared" si="484"/>
        <v>0.8</v>
      </c>
      <c r="AL162" s="245"/>
      <c r="AM162" s="232">
        <f>AM161</f>
        <v>0.93333333333333324</v>
      </c>
      <c r="AN162" s="232">
        <f t="shared" ref="AN162:AO162" si="485">AN161</f>
        <v>0.8666666666666667</v>
      </c>
      <c r="AO162" s="232">
        <f t="shared" si="485"/>
        <v>0.8</v>
      </c>
      <c r="AQ162" s="232">
        <f>AQ161</f>
        <v>0.8</v>
      </c>
      <c r="AR162" s="232">
        <f t="shared" ref="AR162:AS162" si="486">AR161</f>
        <v>0.75</v>
      </c>
      <c r="AS162" s="232">
        <f t="shared" si="486"/>
        <v>0.7</v>
      </c>
    </row>
    <row r="163" spans="1:46">
      <c r="A163" s="185" t="s">
        <v>16</v>
      </c>
      <c r="B163" s="185" t="s">
        <v>183</v>
      </c>
      <c r="C163" s="185" t="s">
        <v>212</v>
      </c>
      <c r="D163" s="185" t="s">
        <v>86</v>
      </c>
      <c r="E163" s="297">
        <f t="shared" si="477"/>
        <v>4.7105599865379668</v>
      </c>
      <c r="F163" s="50">
        <f t="shared" si="465"/>
        <v>3.9743652721991038</v>
      </c>
      <c r="G163" s="50">
        <f t="shared" si="466"/>
        <v>4.208009026639008</v>
      </c>
      <c r="H163" s="50">
        <f t="shared" si="467"/>
        <v>4.4165952432009021</v>
      </c>
      <c r="I163" s="50">
        <f t="shared" si="468"/>
        <v>4.1036640217618512</v>
      </c>
      <c r="J163" s="50">
        <f t="shared" si="469"/>
        <v>4.0014640449183112</v>
      </c>
      <c r="K163" s="50">
        <f t="shared" si="470"/>
        <v>5.0627862928378011</v>
      </c>
      <c r="L163" s="50">
        <f t="shared" si="471"/>
        <v>6.775142921468901</v>
      </c>
      <c r="M163" s="50">
        <f t="shared" si="472"/>
        <v>8.3419841261140242</v>
      </c>
      <c r="N163" s="185" t="str">
        <f t="shared" si="473"/>
        <v>Motorbike</v>
      </c>
      <c r="O163" s="10">
        <f>SUMPRODUCT(O$35:O$38,O$41:O$44,O$54:O$57)*O134</f>
        <v>3.9743652721991038</v>
      </c>
      <c r="P163" s="10">
        <f t="shared" ref="P163:S163" si="487">SUMPRODUCT(P$35:P$38,P$41:P$44,P$54:P$57)*P134</f>
        <v>4.208009026639008</v>
      </c>
      <c r="Q163" s="10">
        <f t="shared" si="487"/>
        <v>4.4165952432009021</v>
      </c>
      <c r="R163" s="10">
        <f t="shared" si="487"/>
        <v>4.1036640217618512</v>
      </c>
      <c r="S163" s="10">
        <f t="shared" si="487"/>
        <v>4.0014640449183112</v>
      </c>
      <c r="T163" s="305">
        <f t="shared" si="475"/>
        <v>5.0627862928378011</v>
      </c>
      <c r="U163" s="305">
        <f t="shared" si="475"/>
        <v>6.775142921468901</v>
      </c>
      <c r="V163" s="305">
        <f t="shared" si="475"/>
        <v>8.3419841261140242</v>
      </c>
      <c r="X163" s="10">
        <f t="shared" si="479"/>
        <v>3.9743652721991038</v>
      </c>
      <c r="Y163" s="10">
        <f t="shared" si="480"/>
        <v>4.208009026639008</v>
      </c>
      <c r="Z163" s="10">
        <f t="shared" si="481"/>
        <v>4.4165952432009021</v>
      </c>
      <c r="AA163" s="10">
        <f t="shared" si="482"/>
        <v>4.1036640217618512</v>
      </c>
      <c r="AB163" s="10">
        <f t="shared" si="483"/>
        <v>4.0014640449183112</v>
      </c>
      <c r="AC163" s="309" t="e">
        <f t="array" ref="AC163">T163*INDEX($AI$161:$AS$168,MATCH($C163,$C$161:$C$168,0),MATCH(AC$160&amp;$D$3,$AI$160:$AS$160&amp;$AI$159:$AS$159,0))</f>
        <v>#N/A</v>
      </c>
      <c r="AD163" s="309" t="e">
        <f t="array" ref="AD163">U163*INDEX($AI$161:$AS$168,MATCH($C163,$C$161:$C$168,0),MATCH(AD$160&amp;$D$3,$AI$160:$AS$160&amp;$AI$159:$AS$159,0))</f>
        <v>#N/A</v>
      </c>
      <c r="AE163" s="309" t="e">
        <f t="array" ref="AE163">V163*INDEX($AI$161:$AS$168,MATCH($C163,$C$161:$C$168,0),MATCH(AE$160&amp;$D$3,$AI$160:$AS$160&amp;$AI$159:$AS$159,0))</f>
        <v>#N/A</v>
      </c>
      <c r="AI163" s="245">
        <v>1</v>
      </c>
      <c r="AJ163" s="245">
        <v>1</v>
      </c>
      <c r="AK163" s="245">
        <v>1</v>
      </c>
      <c r="AL163" s="245"/>
      <c r="AM163" s="245">
        <v>1</v>
      </c>
      <c r="AN163" s="245">
        <v>1</v>
      </c>
      <c r="AO163" s="245">
        <v>1</v>
      </c>
      <c r="AP163" s="245"/>
      <c r="AQ163" s="245">
        <v>1</v>
      </c>
      <c r="AR163" s="245">
        <v>1</v>
      </c>
      <c r="AS163" s="245">
        <v>1</v>
      </c>
    </row>
    <row r="164" spans="1:46">
      <c r="A164" s="185" t="s">
        <v>16</v>
      </c>
      <c r="B164" s="185" t="s">
        <v>129</v>
      </c>
      <c r="C164" s="185" t="s">
        <v>62</v>
      </c>
      <c r="D164" s="185" t="s">
        <v>86</v>
      </c>
      <c r="E164" s="297">
        <f t="shared" ref="E164:E166" si="488">E152*E142</f>
        <v>15.449787242939724</v>
      </c>
      <c r="F164" s="50">
        <f t="shared" si="465"/>
        <v>28.167748821049805</v>
      </c>
      <c r="G164" s="50">
        <f t="shared" si="466"/>
        <v>18.502265696365193</v>
      </c>
      <c r="H164" s="50">
        <f t="shared" si="467"/>
        <v>18.925968547790067</v>
      </c>
      <c r="I164" s="50">
        <f t="shared" si="468"/>
        <v>19.230136292558988</v>
      </c>
      <c r="J164" s="50">
        <f t="shared" si="469"/>
        <v>19.706596634722786</v>
      </c>
      <c r="K164" s="50">
        <f t="shared" si="470"/>
        <v>20.28459588003911</v>
      </c>
      <c r="L164" s="50">
        <f t="shared" si="471"/>
        <v>19.308245657202104</v>
      </c>
      <c r="M164" s="50">
        <f t="shared" si="472"/>
        <v>17.982441917085101</v>
      </c>
      <c r="N164" s="185" t="str">
        <f t="shared" si="473"/>
        <v>Bus</v>
      </c>
      <c r="O164" s="10">
        <f>O152*O142</f>
        <v>28.167748821049805</v>
      </c>
      <c r="P164" s="10">
        <f t="shared" ref="P164:S164" si="489">P152*P142</f>
        <v>18.502265696365193</v>
      </c>
      <c r="Q164" s="10">
        <f t="shared" si="489"/>
        <v>18.925968547790067</v>
      </c>
      <c r="R164" s="10">
        <f t="shared" si="489"/>
        <v>19.230136292558988</v>
      </c>
      <c r="S164" s="10">
        <f t="shared" si="489"/>
        <v>19.706596634722786</v>
      </c>
      <c r="T164" s="305">
        <f t="shared" ref="T164:V166" si="490">T152*T142</f>
        <v>20.28459588003911</v>
      </c>
      <c r="U164" s="305">
        <f t="shared" si="490"/>
        <v>19.308245657202104</v>
      </c>
      <c r="V164" s="305">
        <f t="shared" si="490"/>
        <v>17.982441917085101</v>
      </c>
      <c r="X164" s="10">
        <f t="shared" si="479"/>
        <v>28.167748821049805</v>
      </c>
      <c r="Y164" s="10">
        <f t="shared" si="480"/>
        <v>18.502265696365193</v>
      </c>
      <c r="Z164" s="10">
        <f t="shared" si="481"/>
        <v>18.925968547790067</v>
      </c>
      <c r="AA164" s="10">
        <f t="shared" si="482"/>
        <v>19.230136292558988</v>
      </c>
      <c r="AB164" s="10">
        <f t="shared" si="483"/>
        <v>19.706596634722786</v>
      </c>
      <c r="AC164" s="309" t="e">
        <f t="array" ref="AC164">T164+INDEX($AI$161:$AS$168,MATCH($C164,$C$161:$C$168,0),MATCH(AC$160&amp;$D$3,$AI$160:$AS$160&amp;$AI$159:$AS$159,0))</f>
        <v>#N/A</v>
      </c>
      <c r="AD164" s="309" t="e">
        <f t="array" ref="AD164">U164+INDEX($AI$161:$AS$168,MATCH($C164,$C$161:$C$168,0),MATCH(AD$160&amp;$D$3,$AI$160:$AS$160&amp;$AI$159:$AS$159,0))</f>
        <v>#N/A</v>
      </c>
      <c r="AE164" s="309" t="e">
        <f t="array" ref="AE164">V164+INDEX($AI$161:$AS$168,MATCH($C164,$C$161:$C$168,0),MATCH(AE$160&amp;$D$3,$AI$160:$AS$160&amp;$AI$159:$AS$159,0))</f>
        <v>#N/A</v>
      </c>
      <c r="AI164" s="10">
        <f t="shared" ref="AI164:AK168" si="491">SUM(T$161:T$162)*(1-AI$161) *AI175</f>
        <v>4.3642269070932072</v>
      </c>
      <c r="AJ164" s="10">
        <f t="shared" si="491"/>
        <v>5.8403138759987057</v>
      </c>
      <c r="AK164" s="10">
        <f t="shared" si="491"/>
        <v>7.1909635279755637</v>
      </c>
      <c r="AL164" s="10"/>
      <c r="AM164" s="10">
        <f t="shared" ref="AM164:AO168" si="492">SUM(T$161:T$162)*(1-AM$161) *AM175</f>
        <v>1.4547423023644048</v>
      </c>
      <c r="AN164" s="10">
        <f t="shared" si="492"/>
        <v>3.8935425839991371</v>
      </c>
      <c r="AO164" s="10">
        <f t="shared" si="492"/>
        <v>7.1909635279755637</v>
      </c>
      <c r="AP164" s="10"/>
      <c r="AQ164" s="10">
        <f t="shared" ref="AQ164:AS168" si="493">SUM(T$161:T$162)*(1-AQ$161) *AQ175</f>
        <v>4.3642269070932072</v>
      </c>
      <c r="AR164" s="10">
        <f t="shared" si="493"/>
        <v>7.3003923449983841</v>
      </c>
      <c r="AS164" s="10">
        <f t="shared" si="493"/>
        <v>10.786445291963348</v>
      </c>
    </row>
    <row r="165" spans="1:46">
      <c r="A165" s="185" t="s">
        <v>16</v>
      </c>
      <c r="B165" s="185" t="s">
        <v>130</v>
      </c>
      <c r="C165" s="185" t="s">
        <v>61</v>
      </c>
      <c r="D165" s="185" t="s">
        <v>86</v>
      </c>
      <c r="E165" s="297">
        <f t="shared" si="488"/>
        <v>82.177558676317133</v>
      </c>
      <c r="F165" s="50">
        <f t="shared" si="465"/>
        <v>94.847852582060455</v>
      </c>
      <c r="G165" s="50">
        <f t="shared" si="466"/>
        <v>97.886986758472602</v>
      </c>
      <c r="H165" s="50">
        <f t="shared" si="467"/>
        <v>100.12860387107854</v>
      </c>
      <c r="I165" s="50">
        <f t="shared" si="468"/>
        <v>101.7378156559033</v>
      </c>
      <c r="J165" s="50">
        <f t="shared" si="469"/>
        <v>104.25854841208069</v>
      </c>
      <c r="K165" s="50">
        <f t="shared" si="470"/>
        <v>107.31647685182853</v>
      </c>
      <c r="L165" s="50">
        <f t="shared" si="471"/>
        <v>102.15105641614355</v>
      </c>
      <c r="M165" s="50">
        <f t="shared" si="472"/>
        <v>95.136837980254271</v>
      </c>
      <c r="N165" s="185" t="str">
        <f t="shared" si="473"/>
        <v>Minibus</v>
      </c>
      <c r="O165" s="10">
        <f>O153*O143</f>
        <v>94.847852582060455</v>
      </c>
      <c r="P165" s="10">
        <f t="shared" ref="P165:S165" si="494">P153*P143</f>
        <v>97.886986758472602</v>
      </c>
      <c r="Q165" s="10">
        <f t="shared" si="494"/>
        <v>100.12860387107854</v>
      </c>
      <c r="R165" s="10">
        <f t="shared" si="494"/>
        <v>101.7378156559033</v>
      </c>
      <c r="S165" s="10">
        <f t="shared" si="494"/>
        <v>104.25854841208069</v>
      </c>
      <c r="T165" s="305">
        <f t="shared" si="490"/>
        <v>107.31647685182853</v>
      </c>
      <c r="U165" s="305">
        <f t="shared" si="490"/>
        <v>102.15105641614355</v>
      </c>
      <c r="V165" s="305">
        <f t="shared" si="490"/>
        <v>95.136837980254271</v>
      </c>
      <c r="X165" s="10">
        <f t="shared" si="479"/>
        <v>94.847852582060455</v>
      </c>
      <c r="Y165" s="10">
        <f t="shared" si="480"/>
        <v>97.886986758472602</v>
      </c>
      <c r="Z165" s="10">
        <f t="shared" si="481"/>
        <v>100.12860387107854</v>
      </c>
      <c r="AA165" s="10">
        <f t="shared" si="482"/>
        <v>101.7378156559033</v>
      </c>
      <c r="AB165" s="10">
        <f t="shared" si="483"/>
        <v>104.25854841208069</v>
      </c>
      <c r="AC165" s="309" t="e">
        <f t="array" ref="AC165">T165+INDEX($AI$161:$AS$168,MATCH($C165,$C$161:$C$168,0),MATCH(AC$160&amp;$D$3,$AI$160:$AS$160&amp;$AI$159:$AS$159,0))</f>
        <v>#N/A</v>
      </c>
      <c r="AD165" s="309" t="e">
        <f t="array" ref="AD165">U165+INDEX($AI$161:$AS$168,MATCH($C165,$C$161:$C$168,0),MATCH(AD$160&amp;$D$3,$AI$160:$AS$160&amp;$AI$159:$AS$159,0))</f>
        <v>#N/A</v>
      </c>
      <c r="AE165" s="309" t="e" cm="1">
        <f t="array" ref="AE165">V165+INDEX($AI$161:$AS$168,MATCH($C165,$C$161:$C$168,0),MATCH(AE$160&amp;$D$3,$AI$160:$AS$160&amp;$AI$159:$AS$159,0))</f>
        <v>#N/A</v>
      </c>
      <c r="AI165" s="10">
        <f t="shared" si="491"/>
        <v>23.08911938009447</v>
      </c>
      <c r="AJ165" s="10">
        <f t="shared" si="491"/>
        <v>30.89841733045262</v>
      </c>
      <c r="AK165" s="10">
        <f t="shared" si="491"/>
        <v>38.044084070303157</v>
      </c>
      <c r="AL165" s="10"/>
      <c r="AM165" s="10">
        <f t="shared" si="492"/>
        <v>7.6963731266981696</v>
      </c>
      <c r="AN165" s="10">
        <f t="shared" si="492"/>
        <v>20.598944886968411</v>
      </c>
      <c r="AO165" s="10">
        <f t="shared" si="492"/>
        <v>38.044084070303157</v>
      </c>
      <c r="AP165" s="10"/>
      <c r="AQ165" s="10">
        <f t="shared" si="493"/>
        <v>23.08911938009447</v>
      </c>
      <c r="AR165" s="10">
        <f t="shared" si="493"/>
        <v>38.623021663065785</v>
      </c>
      <c r="AS165" s="10">
        <f t="shared" si="493"/>
        <v>57.066126105454757</v>
      </c>
    </row>
    <row r="166" spans="1:46">
      <c r="A166" s="185" t="s">
        <v>16</v>
      </c>
      <c r="B166" s="185" t="s">
        <v>131</v>
      </c>
      <c r="C166" s="185" t="s">
        <v>63</v>
      </c>
      <c r="D166" s="185" t="s">
        <v>86</v>
      </c>
      <c r="E166" s="297">
        <f t="shared" si="488"/>
        <v>0.52719357125417843</v>
      </c>
      <c r="F166" s="50">
        <f t="shared" si="465"/>
        <v>0.80138751043622602</v>
      </c>
      <c r="G166" s="50">
        <f t="shared" si="466"/>
        <v>1.5745685843146777</v>
      </c>
      <c r="H166" s="50">
        <f t="shared" si="467"/>
        <v>2.5244712126531619</v>
      </c>
      <c r="I166" s="50">
        <f t="shared" si="468"/>
        <v>2.5547042090015273</v>
      </c>
      <c r="J166" s="50">
        <f t="shared" si="469"/>
        <v>7.375055255589527</v>
      </c>
      <c r="K166" s="50">
        <f t="shared" si="470"/>
        <v>14.344364615964203</v>
      </c>
      <c r="L166" s="50">
        <f t="shared" si="471"/>
        <v>27.48099375862575</v>
      </c>
      <c r="M166" s="50">
        <f t="shared" si="472"/>
        <v>40.366598397010321</v>
      </c>
      <c r="N166" s="185" t="str">
        <f t="shared" si="473"/>
        <v>BRT</v>
      </c>
      <c r="O166" s="10">
        <f>O154*O144</f>
        <v>0.80138751043622602</v>
      </c>
      <c r="P166" s="10">
        <f t="shared" ref="P166:S166" si="495">P154*P144</f>
        <v>1.5745685843146777</v>
      </c>
      <c r="Q166" s="10">
        <f t="shared" si="495"/>
        <v>2.5244712126531619</v>
      </c>
      <c r="R166" s="10">
        <f t="shared" si="495"/>
        <v>2.5547042090015273</v>
      </c>
      <c r="S166" s="10">
        <f t="shared" si="495"/>
        <v>7.375055255589527</v>
      </c>
      <c r="T166" s="305">
        <f t="shared" si="490"/>
        <v>14.344364615964203</v>
      </c>
      <c r="U166" s="305">
        <f t="shared" si="490"/>
        <v>27.48099375862575</v>
      </c>
      <c r="V166" s="305">
        <f t="shared" si="490"/>
        <v>40.366598397010321</v>
      </c>
      <c r="X166" s="10">
        <f t="shared" si="479"/>
        <v>0.80138751043622602</v>
      </c>
      <c r="Y166" s="10">
        <f t="shared" si="480"/>
        <v>1.5745685843146777</v>
      </c>
      <c r="Z166" s="10">
        <f t="shared" si="481"/>
        <v>2.5244712126531619</v>
      </c>
      <c r="AA166" s="10">
        <f t="shared" si="482"/>
        <v>2.5547042090015273</v>
      </c>
      <c r="AB166" s="10">
        <f t="shared" si="483"/>
        <v>7.375055255589527</v>
      </c>
      <c r="AC166" s="309" t="e">
        <f t="array" ref="AC166">T166+INDEX($AI$161:$AS$168,MATCH($C166,$C$161:$C$168,0),MATCH(AC$160&amp;$D$3,$AI$160:$AS$160&amp;$AI$159:$AS$159,0))</f>
        <v>#N/A</v>
      </c>
      <c r="AD166" s="309" t="e">
        <f t="array" ref="AD166">U166+INDEX($AI$161:$AS$168,MATCH($C166,$C$161:$C$168,0),MATCH(AD$160&amp;$D$3,$AI$160:$AS$160&amp;$AI$159:$AS$159,0))</f>
        <v>#N/A</v>
      </c>
      <c r="AE166" s="309" t="e">
        <f t="array" ref="AE166">V166+INDEX($AI$161:$AS$168,MATCH($C166,$C$161:$C$168,0),MATCH(AE$160&amp;$D$3,$AI$160:$AS$160&amp;$AI$159:$AS$159,0))</f>
        <v>#N/A</v>
      </c>
      <c r="AI166" s="10">
        <f t="shared" si="491"/>
        <v>3.0861872916950612</v>
      </c>
      <c r="AJ166" s="10">
        <f t="shared" si="491"/>
        <v>4.130010388397201</v>
      </c>
      <c r="AK166" s="10">
        <f t="shared" si="491"/>
        <v>5.0851297898858077</v>
      </c>
      <c r="AL166" s="10"/>
      <c r="AM166" s="10">
        <f t="shared" si="492"/>
        <v>1.0287290972316887</v>
      </c>
      <c r="AN166" s="10">
        <f t="shared" si="492"/>
        <v>2.7533402589314675</v>
      </c>
      <c r="AO166" s="10">
        <f t="shared" si="492"/>
        <v>5.0851297898858077</v>
      </c>
      <c r="AP166" s="10"/>
      <c r="AQ166" s="10">
        <f t="shared" si="493"/>
        <v>3.0861872916950612</v>
      </c>
      <c r="AR166" s="10">
        <f t="shared" si="493"/>
        <v>5.1625129854965026</v>
      </c>
      <c r="AS166" s="10">
        <f t="shared" si="493"/>
        <v>7.6276946848287137</v>
      </c>
    </row>
    <row r="167" spans="1:46">
      <c r="A167" s="185" t="s">
        <v>16</v>
      </c>
      <c r="B167" s="185" t="s">
        <v>132</v>
      </c>
      <c r="C167" s="185" t="s">
        <v>85</v>
      </c>
      <c r="D167" s="185" t="str">
        <f>D166</f>
        <v>billion</v>
      </c>
      <c r="E167" s="297">
        <f t="shared" ref="E167:E168" si="496">E155</f>
        <v>15.023482841814213</v>
      </c>
      <c r="F167" s="50">
        <f t="shared" si="465"/>
        <v>12.322446292964566</v>
      </c>
      <c r="G167" s="50">
        <f t="shared" si="466"/>
        <v>8.6260563043864682</v>
      </c>
      <c r="H167" s="50">
        <f t="shared" si="467"/>
        <v>8.8235934445777957</v>
      </c>
      <c r="I167" s="50">
        <f t="shared" si="468"/>
        <v>8.9654013796389815</v>
      </c>
      <c r="J167" s="50">
        <f t="shared" si="469"/>
        <v>9.1875349175396703</v>
      </c>
      <c r="K167" s="50">
        <f t="shared" si="470"/>
        <v>9.4570075386668737</v>
      </c>
      <c r="L167" s="50">
        <f t="shared" si="471"/>
        <v>9.0018172320739467</v>
      </c>
      <c r="M167" s="50">
        <f t="shared" si="472"/>
        <v>8.3837060289112895</v>
      </c>
      <c r="N167" s="185" t="str">
        <f t="shared" si="473"/>
        <v>Metro Rail</v>
      </c>
      <c r="O167" s="10">
        <f>O155</f>
        <v>12.322446292964566</v>
      </c>
      <c r="P167" s="10">
        <f t="shared" ref="P167:S167" si="497">P155</f>
        <v>8.6260563043864682</v>
      </c>
      <c r="Q167" s="10">
        <f t="shared" si="497"/>
        <v>8.8235934445777957</v>
      </c>
      <c r="R167" s="10">
        <f t="shared" si="497"/>
        <v>8.9654013796389815</v>
      </c>
      <c r="S167" s="10">
        <f t="shared" si="497"/>
        <v>9.1875349175396703</v>
      </c>
      <c r="T167" s="305">
        <f t="shared" ref="T167:V168" si="498">T155</f>
        <v>9.4570075386668737</v>
      </c>
      <c r="U167" s="305">
        <f t="shared" si="498"/>
        <v>9.0018172320739467</v>
      </c>
      <c r="V167" s="305">
        <f t="shared" si="498"/>
        <v>8.3837060289112895</v>
      </c>
      <c r="X167" s="10">
        <f t="shared" si="479"/>
        <v>12.322446292964566</v>
      </c>
      <c r="Y167" s="10">
        <f t="shared" si="480"/>
        <v>8.6260563043864682</v>
      </c>
      <c r="Z167" s="10">
        <f t="shared" si="481"/>
        <v>8.8235934445777957</v>
      </c>
      <c r="AA167" s="10">
        <f t="shared" si="482"/>
        <v>8.9654013796389815</v>
      </c>
      <c r="AB167" s="10">
        <f t="shared" si="483"/>
        <v>9.1875349175396703</v>
      </c>
      <c r="AC167" s="309" t="e">
        <f t="array" ref="AC167">T167+INDEX($AI$161:$AS$168,MATCH($C167,$C$161:$C$168,0),MATCH(AC$160&amp;$D$3,$AI$160:$AS$160&amp;$AI$159:$AS$159,0))</f>
        <v>#N/A</v>
      </c>
      <c r="AD167" s="309" t="e">
        <f t="array" ref="AD167">U167+INDEX($AI$161:$AS$168,MATCH($C167,$C$161:$C$168,0),MATCH(AD$160&amp;$D$3,$AI$160:$AS$160&amp;$AI$159:$AS$159,0))</f>
        <v>#N/A</v>
      </c>
      <c r="AE167" s="309" t="e">
        <f t="array" ref="AE167">V167+INDEX($AI$161:$AS$168,MATCH($C167,$C$161:$C$168,0),MATCH(AE$160&amp;$D$3,$AI$160:$AS$160&amp;$AI$159:$AS$159,0))</f>
        <v>#N/A</v>
      </c>
      <c r="AI167" s="10">
        <f t="shared" si="491"/>
        <v>2.0346733553339935</v>
      </c>
      <c r="AJ167" s="10">
        <f t="shared" si="491"/>
        <v>2.7228490367831779</v>
      </c>
      <c r="AK167" s="10">
        <f t="shared" si="491"/>
        <v>3.3525438069615774</v>
      </c>
      <c r="AL167" s="10"/>
      <c r="AM167" s="10">
        <f t="shared" si="492"/>
        <v>0.67822445177799895</v>
      </c>
      <c r="AN167" s="10">
        <f t="shared" si="492"/>
        <v>1.8152326911887853</v>
      </c>
      <c r="AO167" s="10">
        <f t="shared" si="492"/>
        <v>3.3525438069615774</v>
      </c>
      <c r="AP167" s="10"/>
      <c r="AQ167" s="10">
        <f t="shared" si="493"/>
        <v>2.0346733553339935</v>
      </c>
      <c r="AR167" s="10">
        <f t="shared" si="493"/>
        <v>3.4035612959789732</v>
      </c>
      <c r="AS167" s="10">
        <f t="shared" si="493"/>
        <v>5.0288157104423679</v>
      </c>
    </row>
    <row r="168" spans="1:46">
      <c r="A168" s="185" t="s">
        <v>16</v>
      </c>
      <c r="B168" s="185" t="s">
        <v>133</v>
      </c>
      <c r="C168" s="185" t="s">
        <v>82</v>
      </c>
      <c r="D168" s="185" t="s">
        <v>86</v>
      </c>
      <c r="E168" s="297">
        <f t="shared" si="496"/>
        <v>0.53459848266953358</v>
      </c>
      <c r="F168" s="50">
        <f t="shared" si="465"/>
        <v>0.60923770891438467</v>
      </c>
      <c r="G168" s="50">
        <f t="shared" si="466"/>
        <v>0.64854136839212595</v>
      </c>
      <c r="H168" s="50">
        <f t="shared" si="467"/>
        <v>0.6995709084876961</v>
      </c>
      <c r="I168" s="50">
        <f t="shared" si="468"/>
        <v>0.64248252977129328</v>
      </c>
      <c r="J168" s="50">
        <f t="shared" si="469"/>
        <v>0.61616022953003824</v>
      </c>
      <c r="K168" s="50">
        <f t="shared" si="470"/>
        <v>0.76757877564341193</v>
      </c>
      <c r="L168" s="50">
        <f t="shared" si="471"/>
        <v>1.0009118217364845</v>
      </c>
      <c r="M168" s="50">
        <f t="shared" si="472"/>
        <v>1.1824455780963823</v>
      </c>
      <c r="N168" s="185" t="str">
        <f t="shared" si="473"/>
        <v>Gautrain</v>
      </c>
      <c r="O168" s="10">
        <f>O156</f>
        <v>0.60923770891438467</v>
      </c>
      <c r="P168" s="10">
        <f t="shared" ref="P168:S168" si="499">P156</f>
        <v>0.64854136839212595</v>
      </c>
      <c r="Q168" s="10">
        <f t="shared" si="499"/>
        <v>0.6995709084876961</v>
      </c>
      <c r="R168" s="10">
        <f t="shared" si="499"/>
        <v>0.64248252977129328</v>
      </c>
      <c r="S168" s="10">
        <f t="shared" si="499"/>
        <v>0.61616022953003824</v>
      </c>
      <c r="T168" s="305">
        <f t="shared" si="498"/>
        <v>0.76757877564341193</v>
      </c>
      <c r="U168" s="305">
        <f t="shared" si="498"/>
        <v>1.0009118217364845</v>
      </c>
      <c r="V168" s="305">
        <f t="shared" si="498"/>
        <v>1.1824455780963823</v>
      </c>
      <c r="X168" s="10">
        <f t="shared" si="479"/>
        <v>0.60923770891438467</v>
      </c>
      <c r="Y168" s="10">
        <f t="shared" si="480"/>
        <v>0.64854136839212595</v>
      </c>
      <c r="Z168" s="10">
        <f t="shared" si="481"/>
        <v>0.6995709084876961</v>
      </c>
      <c r="AA168" s="10">
        <f t="shared" si="482"/>
        <v>0.64248252977129328</v>
      </c>
      <c r="AB168" s="10">
        <f t="shared" si="483"/>
        <v>0.61616022953003824</v>
      </c>
      <c r="AC168" s="309" t="e">
        <f t="array" ref="AC168">T168+INDEX($AI$161:$AS$168,MATCH($C168,$C$161:$C$168,0),MATCH(AC$160&amp;$D$3,$AI$160:$AS$160&amp;$AI$159:$AS$159,0))</f>
        <v>#N/A</v>
      </c>
      <c r="AD168" s="309" t="e">
        <f t="array" ref="AD168">U168+INDEX($AI$161:$AS$168,MATCH($C168,$C$161:$C$168,0),MATCH(AD$160&amp;$D$3,$AI$160:$AS$160&amp;$AI$159:$AS$159,0))</f>
        <v>#N/A</v>
      </c>
      <c r="AE168" s="309" t="e">
        <f t="array" ref="AE168">V168+INDEX($AI$161:$AS$168,MATCH($C168,$C$161:$C$168,0),MATCH(AE$160&amp;$D$3,$AI$160:$AS$160&amp;$AI$159:$AS$159,0))</f>
        <v>#N/A</v>
      </c>
      <c r="AI168" s="10">
        <f t="shared" si="491"/>
        <v>0.16514442613436869</v>
      </c>
      <c r="AJ168" s="10">
        <f t="shared" si="491"/>
        <v>0.22100026053384078</v>
      </c>
      <c r="AK168" s="10">
        <f t="shared" si="491"/>
        <v>0.27210948707789939</v>
      </c>
      <c r="AL168" s="10"/>
      <c r="AM168" s="10">
        <f t="shared" si="492"/>
        <v>5.5048142044789659E-2</v>
      </c>
      <c r="AN168" s="10">
        <f t="shared" si="492"/>
        <v>0.14733350702256051</v>
      </c>
      <c r="AO168" s="10">
        <f t="shared" si="492"/>
        <v>0.27210948707789939</v>
      </c>
      <c r="AP168" s="10"/>
      <c r="AQ168" s="10">
        <f t="shared" si="493"/>
        <v>0.16514442613436869</v>
      </c>
      <c r="AR168" s="10">
        <f t="shared" si="493"/>
        <v>0.27625032566730101</v>
      </c>
      <c r="AS168" s="10">
        <f t="shared" si="493"/>
        <v>0.4081642306168492</v>
      </c>
    </row>
    <row r="169" spans="1:46">
      <c r="A169" s="185" t="s">
        <v>16</v>
      </c>
      <c r="C169" s="5" t="s">
        <v>5</v>
      </c>
      <c r="E169" s="10">
        <f t="shared" ref="E169:M169" si="500">SUM(E161:E168)</f>
        <v>240.9981779050045</v>
      </c>
      <c r="F169" s="10">
        <f t="shared" si="500"/>
        <v>272.36329371129125</v>
      </c>
      <c r="G169" s="10">
        <f t="shared" si="500"/>
        <v>267.50538626656464</v>
      </c>
      <c r="H169" s="10">
        <f t="shared" si="500"/>
        <v>278.32204942461738</v>
      </c>
      <c r="I169" s="10">
        <f t="shared" si="500"/>
        <v>269.91934079226917</v>
      </c>
      <c r="J169" s="10">
        <f t="shared" si="500"/>
        <v>274.52603028007303</v>
      </c>
      <c r="K169" s="10">
        <f t="shared" si="500"/>
        <v>320.92956675673548</v>
      </c>
      <c r="L169" s="10">
        <f t="shared" si="500"/>
        <v>384.78112226807855</v>
      </c>
      <c r="M169" s="10">
        <f t="shared" si="500"/>
        <v>441.11816743849147</v>
      </c>
      <c r="N169" s="39"/>
      <c r="O169" s="10">
        <f>SUM(O161:O168)</f>
        <v>272.36329371129125</v>
      </c>
      <c r="P169" s="10">
        <f t="shared" ref="P169:S169" si="501">SUM(P161:P168)</f>
        <v>267.50538626656464</v>
      </c>
      <c r="Q169" s="10">
        <f t="shared" si="501"/>
        <v>278.32204942461738</v>
      </c>
      <c r="R169" s="10">
        <f t="shared" si="501"/>
        <v>269.91934079226917</v>
      </c>
      <c r="S169" s="10">
        <f t="shared" si="501"/>
        <v>274.52603028007303</v>
      </c>
      <c r="T169" s="10">
        <f>SUM(T161:T168)</f>
        <v>320.92956675673548</v>
      </c>
      <c r="U169" s="10">
        <f>SUM(U161:U168)</f>
        <v>384.78112226807855</v>
      </c>
      <c r="V169" s="10">
        <f>SUM(V161:V168)</f>
        <v>441.11816743849147</v>
      </c>
      <c r="W169" s="280"/>
      <c r="X169" s="10">
        <f>SUM(X161:X168)</f>
        <v>272.36329371129125</v>
      </c>
      <c r="Y169" s="10">
        <f t="shared" ref="Y169:AB169" si="502">SUM(Y161:Y168)</f>
        <v>267.50538626656464</v>
      </c>
      <c r="Z169" s="10">
        <f t="shared" si="502"/>
        <v>278.32204942461738</v>
      </c>
      <c r="AA169" s="10">
        <f t="shared" si="502"/>
        <v>269.91934079226917</v>
      </c>
      <c r="AB169" s="10">
        <f t="shared" si="502"/>
        <v>274.52603028007303</v>
      </c>
      <c r="AC169" s="10" t="e">
        <f>SUM(AC161:AC168)</f>
        <v>#N/A</v>
      </c>
      <c r="AD169" s="10" t="e">
        <f>SUM(AD161:AD168)</f>
        <v>#N/A</v>
      </c>
      <c r="AE169" s="10" t="e">
        <f>SUM(AE161:AE168)</f>
        <v>#N/A</v>
      </c>
      <c r="AQ169" s="185" t="s">
        <v>620</v>
      </c>
    </row>
    <row r="170" spans="1:46" ht="15.75" thickBot="1">
      <c r="A170" s="185" t="s">
        <v>16</v>
      </c>
      <c r="L170" s="185"/>
      <c r="N170" s="40"/>
      <c r="W170" s="280"/>
      <c r="AE170" s="126"/>
      <c r="AI170" s="249">
        <v>1</v>
      </c>
      <c r="AJ170" s="249">
        <v>1</v>
      </c>
      <c r="AK170" s="249">
        <v>1</v>
      </c>
      <c r="AL170" s="249"/>
      <c r="AM170" s="249">
        <v>2</v>
      </c>
      <c r="AN170" s="249">
        <v>2</v>
      </c>
      <c r="AO170" s="249">
        <v>2</v>
      </c>
      <c r="AQ170" s="249">
        <v>2</v>
      </c>
      <c r="AR170" s="249">
        <v>2</v>
      </c>
      <c r="AS170" s="249">
        <v>2</v>
      </c>
    </row>
    <row r="171" spans="1:46" ht="15.75" thickBot="1">
      <c r="A171" s="185" t="s">
        <v>16</v>
      </c>
      <c r="C171" s="226" t="s">
        <v>143</v>
      </c>
      <c r="D171" s="226"/>
      <c r="E171" s="249">
        <v>2012</v>
      </c>
      <c r="F171" s="249">
        <f>F4</f>
        <v>2015</v>
      </c>
      <c r="G171" s="249">
        <f>G4</f>
        <v>2017</v>
      </c>
      <c r="H171" s="279">
        <f t="shared" ref="H171:J171" si="503">H4</f>
        <v>2019</v>
      </c>
      <c r="I171" s="279">
        <f t="shared" si="503"/>
        <v>2020</v>
      </c>
      <c r="J171" s="279">
        <f t="shared" si="503"/>
        <v>2021</v>
      </c>
      <c r="K171" s="249">
        <v>2030</v>
      </c>
      <c r="L171" s="249">
        <v>2040</v>
      </c>
      <c r="M171" s="249">
        <v>2050</v>
      </c>
      <c r="N171" s="249"/>
      <c r="O171" s="296">
        <f>O160</f>
        <v>2015</v>
      </c>
      <c r="P171" s="296">
        <f t="shared" ref="P171:V171" si="504">P160</f>
        <v>2017</v>
      </c>
      <c r="Q171" s="296">
        <f t="shared" si="504"/>
        <v>2019</v>
      </c>
      <c r="R171" s="296">
        <f t="shared" si="504"/>
        <v>2020</v>
      </c>
      <c r="S171" s="296">
        <f t="shared" si="504"/>
        <v>2021</v>
      </c>
      <c r="T171" s="296">
        <f t="shared" si="504"/>
        <v>2030</v>
      </c>
      <c r="U171" s="296">
        <f t="shared" si="504"/>
        <v>2040</v>
      </c>
      <c r="V171" s="296">
        <f t="shared" si="504"/>
        <v>2050</v>
      </c>
      <c r="W171" s="280"/>
      <c r="X171" s="296">
        <f>X160</f>
        <v>2015</v>
      </c>
      <c r="Y171" s="296">
        <f t="shared" ref="Y171:AE171" si="505">Y160</f>
        <v>2017</v>
      </c>
      <c r="Z171" s="296">
        <f t="shared" si="505"/>
        <v>2019</v>
      </c>
      <c r="AA171" s="296">
        <f t="shared" si="505"/>
        <v>2020</v>
      </c>
      <c r="AB171" s="296">
        <f t="shared" si="505"/>
        <v>2021</v>
      </c>
      <c r="AC171" s="296">
        <f t="shared" si="505"/>
        <v>2030</v>
      </c>
      <c r="AD171" s="296">
        <f t="shared" si="505"/>
        <v>2040</v>
      </c>
      <c r="AE171" s="296">
        <f t="shared" si="505"/>
        <v>2050</v>
      </c>
      <c r="AF171" s="249"/>
      <c r="AI171" s="249">
        <v>2030</v>
      </c>
      <c r="AJ171" s="249">
        <v>2040</v>
      </c>
      <c r="AK171" s="249">
        <v>2050</v>
      </c>
      <c r="AL171" s="249"/>
      <c r="AM171" s="249">
        <v>2030</v>
      </c>
      <c r="AN171" s="249">
        <v>2040</v>
      </c>
      <c r="AO171" s="249">
        <v>2050</v>
      </c>
      <c r="AP171" s="249"/>
      <c r="AQ171" s="249">
        <v>2030</v>
      </c>
      <c r="AR171" s="249">
        <v>2040</v>
      </c>
      <c r="AS171" s="249">
        <v>2050</v>
      </c>
      <c r="AT171" s="249"/>
    </row>
    <row r="172" spans="1:46">
      <c r="A172" s="185" t="s">
        <v>16</v>
      </c>
      <c r="B172" s="185" t="str">
        <f t="shared" ref="B172:C179" si="506">B161</f>
        <v>TPPRCAR</v>
      </c>
      <c r="C172" s="185" t="str">
        <f t="shared" si="506"/>
        <v>Car</v>
      </c>
      <c r="E172" s="239">
        <f t="shared" ref="E172:G179" si="507">E161/E$169</f>
        <v>0.45087422025693868</v>
      </c>
      <c r="F172" s="239">
        <f>F161/F$169</f>
        <v>0.41522929189796737</v>
      </c>
      <c r="G172" s="239">
        <f t="shared" si="507"/>
        <v>0.41948154992246744</v>
      </c>
      <c r="H172" s="239">
        <f>H161/H$169</f>
        <v>0.42316400513543673</v>
      </c>
      <c r="I172" s="239">
        <f t="shared" ref="I172:J172" si="508">I161/I$169</f>
        <v>0.40542126495683217</v>
      </c>
      <c r="J172" s="239">
        <f t="shared" si="508"/>
        <v>0.38869067445308014</v>
      </c>
      <c r="K172" s="239">
        <f t="shared" ref="K172:M179" si="509">K161/K$169</f>
        <v>0.42067683523223159</v>
      </c>
      <c r="L172" s="239">
        <f t="shared" si="509"/>
        <v>0.46954090897412454</v>
      </c>
      <c r="M172" s="239">
        <f t="shared" si="509"/>
        <v>0.5042932403384307</v>
      </c>
      <c r="N172" s="40" t="str">
        <f>C172</f>
        <v>Car</v>
      </c>
      <c r="O172" s="239">
        <f t="shared" ref="O172:O179" si="510">O161/O$169</f>
        <v>0.41522929189796737</v>
      </c>
      <c r="P172" s="239">
        <f t="shared" ref="P172:S172" si="511">P161/P$169</f>
        <v>0.41948154992246744</v>
      </c>
      <c r="Q172" s="239">
        <f t="shared" si="511"/>
        <v>0.42316400513543673</v>
      </c>
      <c r="R172" s="239">
        <f t="shared" si="511"/>
        <v>0.40542126495683217</v>
      </c>
      <c r="S172" s="239">
        <f t="shared" si="511"/>
        <v>0.38869067445308014</v>
      </c>
      <c r="T172" s="306">
        <f t="shared" ref="T172:V179" si="512">T161/T$169</f>
        <v>0.42067683523223159</v>
      </c>
      <c r="U172" s="306">
        <f t="shared" si="512"/>
        <v>0.46954090897412454</v>
      </c>
      <c r="V172" s="306">
        <f t="shared" si="512"/>
        <v>0.5042932403384307</v>
      </c>
      <c r="W172" s="280"/>
      <c r="X172" s="239">
        <f>O172</f>
        <v>0.41522929189796737</v>
      </c>
      <c r="Y172" s="239">
        <f t="shared" ref="Y172:AB172" si="513">P172</f>
        <v>0.41948154992246744</v>
      </c>
      <c r="Z172" s="239">
        <f t="shared" si="513"/>
        <v>0.42316400513543673</v>
      </c>
      <c r="AA172" s="239">
        <f t="shared" si="513"/>
        <v>0.40542126495683217</v>
      </c>
      <c r="AB172" s="239">
        <f t="shared" si="513"/>
        <v>0.38869067445308014</v>
      </c>
      <c r="AC172" s="239" t="e">
        <f t="shared" ref="AC172:AE179" si="514">AC161/AC$169</f>
        <v>#N/A</v>
      </c>
      <c r="AD172" s="239" t="e">
        <f t="shared" si="514"/>
        <v>#N/A</v>
      </c>
      <c r="AE172" s="239" t="e">
        <f t="shared" si="514"/>
        <v>#N/A</v>
      </c>
      <c r="AI172" s="190"/>
      <c r="AJ172" s="190"/>
      <c r="AK172" s="190"/>
      <c r="AM172" s="190"/>
      <c r="AN172" s="190"/>
      <c r="AO172" s="190"/>
      <c r="AQ172" s="232"/>
      <c r="AR172" s="232"/>
      <c r="AS172" s="232"/>
    </row>
    <row r="173" spans="1:46">
      <c r="A173" s="185" t="s">
        <v>16</v>
      </c>
      <c r="B173" s="185" t="str">
        <f t="shared" si="506"/>
        <v>TPPRSUV</v>
      </c>
      <c r="C173" s="185" t="str">
        <f t="shared" si="506"/>
        <v>SUV</v>
      </c>
      <c r="E173" s="239">
        <f t="shared" si="507"/>
        <v>5.7739571635661201E-2</v>
      </c>
      <c r="F173" s="239">
        <f t="shared" si="507"/>
        <v>6.8096686907411483E-2</v>
      </c>
      <c r="G173" s="239">
        <f t="shared" si="507"/>
        <v>8.9139829358524339E-2</v>
      </c>
      <c r="H173" s="239">
        <f t="shared" ref="H173:J173" si="515">H162/H$169</f>
        <v>8.9922351091280314E-2</v>
      </c>
      <c r="I173" s="239">
        <f t="shared" si="515"/>
        <v>8.6152018803326846E-2</v>
      </c>
      <c r="J173" s="239">
        <f t="shared" si="515"/>
        <v>8.2596768321279546E-2</v>
      </c>
      <c r="K173" s="239">
        <f t="shared" si="509"/>
        <v>8.9393827486849223E-2</v>
      </c>
      <c r="L173" s="239">
        <f t="shared" si="509"/>
        <v>9.9777443157001461E-2</v>
      </c>
      <c r="M173" s="239">
        <f t="shared" si="509"/>
        <v>0.10716231357191654</v>
      </c>
      <c r="N173" s="40"/>
      <c r="O173" s="239">
        <f t="shared" si="510"/>
        <v>6.8096686907411483E-2</v>
      </c>
      <c r="P173" s="239">
        <f t="shared" ref="P173:S173" si="516">P162/P$169</f>
        <v>8.9139829358524339E-2</v>
      </c>
      <c r="Q173" s="239">
        <f t="shared" si="516"/>
        <v>8.9922351091280314E-2</v>
      </c>
      <c r="R173" s="239">
        <f t="shared" si="516"/>
        <v>8.6152018803326846E-2</v>
      </c>
      <c r="S173" s="239">
        <f t="shared" si="516"/>
        <v>8.2596768321279546E-2</v>
      </c>
      <c r="T173" s="306">
        <f t="shared" si="512"/>
        <v>8.9393827486849223E-2</v>
      </c>
      <c r="U173" s="306">
        <f t="shared" si="512"/>
        <v>9.9777443157001461E-2</v>
      </c>
      <c r="V173" s="306">
        <f t="shared" si="512"/>
        <v>0.10716231357191654</v>
      </c>
      <c r="W173" s="280"/>
      <c r="X173" s="239">
        <f t="shared" ref="X173:X182" si="517">O173</f>
        <v>6.8096686907411483E-2</v>
      </c>
      <c r="Y173" s="239">
        <f t="shared" ref="Y173:Y182" si="518">P173</f>
        <v>8.9139829358524339E-2</v>
      </c>
      <c r="Z173" s="239">
        <f t="shared" ref="Z173:Z182" si="519">Q173</f>
        <v>8.9922351091280314E-2</v>
      </c>
      <c r="AA173" s="239">
        <f t="shared" ref="AA173:AA182" si="520">R173</f>
        <v>8.6152018803326846E-2</v>
      </c>
      <c r="AB173" s="239">
        <f t="shared" ref="AB173:AB182" si="521">S173</f>
        <v>8.2596768321279546E-2</v>
      </c>
      <c r="AC173" s="306" t="e">
        <f t="shared" si="514"/>
        <v>#N/A</v>
      </c>
      <c r="AD173" s="306" t="e">
        <f t="shared" si="514"/>
        <v>#N/A</v>
      </c>
      <c r="AE173" s="306" t="e">
        <f t="shared" si="514"/>
        <v>#N/A</v>
      </c>
      <c r="AI173" s="190"/>
      <c r="AJ173" s="190"/>
      <c r="AK173" s="190"/>
      <c r="AM173" s="190"/>
      <c r="AN173" s="190"/>
      <c r="AO173" s="190"/>
      <c r="AQ173" s="232"/>
      <c r="AR173" s="232"/>
      <c r="AS173" s="232"/>
    </row>
    <row r="174" spans="1:46">
      <c r="A174" s="185" t="s">
        <v>16</v>
      </c>
      <c r="B174" s="185" t="str">
        <f t="shared" si="506"/>
        <v>TPPRMOT</v>
      </c>
      <c r="C174" s="185" t="str">
        <f t="shared" si="506"/>
        <v>Motorbike</v>
      </c>
      <c r="E174" s="239">
        <f t="shared" si="507"/>
        <v>1.9546039839333361E-2</v>
      </c>
      <c r="F174" s="239">
        <f t="shared" si="507"/>
        <v>1.4592147194445316E-2</v>
      </c>
      <c r="G174" s="239">
        <f t="shared" si="507"/>
        <v>1.5730558122092529E-2</v>
      </c>
      <c r="H174" s="239">
        <f t="shared" ref="H174:J174" si="522">H163/H$169</f>
        <v>1.5868650192578878E-2</v>
      </c>
      <c r="I174" s="239">
        <f t="shared" si="522"/>
        <v>1.5203297435881205E-2</v>
      </c>
      <c r="J174" s="239">
        <f t="shared" si="522"/>
        <v>1.4575900291990507E-2</v>
      </c>
      <c r="K174" s="239">
        <f t="shared" si="509"/>
        <v>1.5775381321208686E-2</v>
      </c>
      <c r="L174" s="239">
        <f t="shared" si="509"/>
        <v>1.760778408652967E-2</v>
      </c>
      <c r="M174" s="239">
        <f t="shared" si="509"/>
        <v>1.8910996512691153E-2</v>
      </c>
      <c r="N174" s="40"/>
      <c r="O174" s="239">
        <f t="shared" si="510"/>
        <v>1.4592147194445316E-2</v>
      </c>
      <c r="P174" s="239">
        <f t="shared" ref="P174:S174" si="523">P163/P$169</f>
        <v>1.5730558122092529E-2</v>
      </c>
      <c r="Q174" s="239">
        <f t="shared" si="523"/>
        <v>1.5868650192578878E-2</v>
      </c>
      <c r="R174" s="239">
        <f t="shared" si="523"/>
        <v>1.5203297435881205E-2</v>
      </c>
      <c r="S174" s="239">
        <f t="shared" si="523"/>
        <v>1.4575900291990507E-2</v>
      </c>
      <c r="T174" s="306">
        <f t="shared" si="512"/>
        <v>1.5775381321208686E-2</v>
      </c>
      <c r="U174" s="306">
        <f t="shared" si="512"/>
        <v>1.760778408652967E-2</v>
      </c>
      <c r="V174" s="306">
        <f t="shared" si="512"/>
        <v>1.8910996512691153E-2</v>
      </c>
      <c r="W174" s="280"/>
      <c r="X174" s="239">
        <f t="shared" si="517"/>
        <v>1.4592147194445316E-2</v>
      </c>
      <c r="Y174" s="239">
        <f t="shared" si="518"/>
        <v>1.5730558122092529E-2</v>
      </c>
      <c r="Z174" s="239">
        <f t="shared" si="519"/>
        <v>1.5868650192578878E-2</v>
      </c>
      <c r="AA174" s="239">
        <f t="shared" si="520"/>
        <v>1.5203297435881205E-2</v>
      </c>
      <c r="AB174" s="239">
        <f t="shared" si="521"/>
        <v>1.4575900291990507E-2</v>
      </c>
      <c r="AC174" s="306" t="e">
        <f t="shared" si="514"/>
        <v>#N/A</v>
      </c>
      <c r="AD174" s="306" t="e">
        <f t="shared" si="514"/>
        <v>#N/A</v>
      </c>
      <c r="AE174" s="306" t="e">
        <f t="shared" si="514"/>
        <v>#N/A</v>
      </c>
      <c r="AI174" s="190"/>
      <c r="AJ174" s="190"/>
      <c r="AK174" s="190"/>
      <c r="AM174" s="190"/>
      <c r="AN174" s="190"/>
      <c r="AO174" s="190"/>
    </row>
    <row r="175" spans="1:46">
      <c r="A175" s="185" t="s">
        <v>16</v>
      </c>
      <c r="B175" s="185" t="str">
        <f t="shared" si="506"/>
        <v>TPPUBUS</v>
      </c>
      <c r="C175" s="185" t="str">
        <f t="shared" si="506"/>
        <v>Bus</v>
      </c>
      <c r="E175" s="239">
        <f t="shared" si="507"/>
        <v>6.4107485696550143E-2</v>
      </c>
      <c r="F175" s="239">
        <f t="shared" si="507"/>
        <v>0.10341976863779595</v>
      </c>
      <c r="G175" s="239">
        <f t="shared" si="507"/>
        <v>6.9165955701273221E-2</v>
      </c>
      <c r="H175" s="239">
        <f t="shared" ref="H175:J175" si="524">H164/H$169</f>
        <v>6.8000248585824333E-2</v>
      </c>
      <c r="I175" s="239">
        <f t="shared" si="524"/>
        <v>7.1244010288831303E-2</v>
      </c>
      <c r="J175" s="239">
        <f t="shared" si="524"/>
        <v>7.178407313367699E-2</v>
      </c>
      <c r="K175" s="239">
        <f t="shared" si="509"/>
        <v>6.320575597017157E-2</v>
      </c>
      <c r="L175" s="239">
        <f t="shared" si="509"/>
        <v>5.0179815328232166E-2</v>
      </c>
      <c r="M175" s="239">
        <f t="shared" si="509"/>
        <v>4.0765589006470773E-2</v>
      </c>
      <c r="N175" s="40"/>
      <c r="O175" s="239">
        <f t="shared" si="510"/>
        <v>0.10341976863779595</v>
      </c>
      <c r="P175" s="239">
        <f t="shared" ref="P175:S175" si="525">P164/P$169</f>
        <v>6.9165955701273221E-2</v>
      </c>
      <c r="Q175" s="239">
        <f t="shared" si="525"/>
        <v>6.8000248585824333E-2</v>
      </c>
      <c r="R175" s="239">
        <f t="shared" si="525"/>
        <v>7.1244010288831303E-2</v>
      </c>
      <c r="S175" s="239">
        <f t="shared" si="525"/>
        <v>7.178407313367699E-2</v>
      </c>
      <c r="T175" s="306">
        <f t="shared" si="512"/>
        <v>6.320575597017157E-2</v>
      </c>
      <c r="U175" s="306">
        <f t="shared" si="512"/>
        <v>5.0179815328232166E-2</v>
      </c>
      <c r="V175" s="306">
        <f t="shared" si="512"/>
        <v>4.0765589006470773E-2</v>
      </c>
      <c r="W175" s="280"/>
      <c r="X175" s="239">
        <f t="shared" si="517"/>
        <v>0.10341976863779595</v>
      </c>
      <c r="Y175" s="239">
        <f t="shared" si="518"/>
        <v>6.9165955701273221E-2</v>
      </c>
      <c r="Z175" s="239">
        <f t="shared" si="519"/>
        <v>6.8000248585824333E-2</v>
      </c>
      <c r="AA175" s="239">
        <f t="shared" si="520"/>
        <v>7.1244010288831303E-2</v>
      </c>
      <c r="AB175" s="239">
        <f t="shared" si="521"/>
        <v>7.178407313367699E-2</v>
      </c>
      <c r="AC175" s="306" t="e">
        <f t="shared" si="514"/>
        <v>#N/A</v>
      </c>
      <c r="AD175" s="306" t="e">
        <f t="shared" si="514"/>
        <v>#N/A</v>
      </c>
      <c r="AE175" s="306" t="e">
        <f t="shared" si="514"/>
        <v>#N/A</v>
      </c>
      <c r="AG175" s="254">
        <f>T175</f>
        <v>6.320575597017157E-2</v>
      </c>
      <c r="AI175" s="307">
        <f>AG175/$AG$180</f>
        <v>0.1333021799686139</v>
      </c>
      <c r="AJ175" s="307">
        <f>AI175</f>
        <v>0.1333021799686139</v>
      </c>
      <c r="AK175" s="307">
        <f>AJ175</f>
        <v>0.1333021799686139</v>
      </c>
      <c r="AL175" s="308"/>
      <c r="AM175" s="307">
        <f>AI175</f>
        <v>0.1333021799686139</v>
      </c>
      <c r="AN175" s="307">
        <f t="shared" ref="AN175:AO179" si="526">AJ175</f>
        <v>0.1333021799686139</v>
      </c>
      <c r="AO175" s="307">
        <f t="shared" si="526"/>
        <v>0.1333021799686139</v>
      </c>
      <c r="AP175" s="308"/>
      <c r="AQ175" s="307">
        <f>AM175</f>
        <v>0.1333021799686139</v>
      </c>
      <c r="AR175" s="307">
        <f t="shared" ref="AR175:AS179" si="527">AN175</f>
        <v>0.1333021799686139</v>
      </c>
      <c r="AS175" s="307">
        <f t="shared" si="527"/>
        <v>0.1333021799686139</v>
      </c>
    </row>
    <row r="176" spans="1:46">
      <c r="A176" s="185" t="s">
        <v>16</v>
      </c>
      <c r="B176" s="185" t="str">
        <f t="shared" si="506"/>
        <v>TPPUMBT</v>
      </c>
      <c r="C176" s="185" t="str">
        <f t="shared" si="506"/>
        <v>Minibus</v>
      </c>
      <c r="E176" s="239">
        <f t="shared" si="507"/>
        <v>0.34098829871116076</v>
      </c>
      <c r="F176" s="239">
        <f t="shared" si="507"/>
        <v>0.34824021728346571</v>
      </c>
      <c r="G176" s="239">
        <f t="shared" si="507"/>
        <v>0.36592529266281709</v>
      </c>
      <c r="H176" s="239">
        <f t="shared" ref="H176:J176" si="528">H165/H$169</f>
        <v>0.3597580719101382</v>
      </c>
      <c r="I176" s="239">
        <f t="shared" si="528"/>
        <v>0.37691932470374945</v>
      </c>
      <c r="J176" s="239">
        <f t="shared" si="528"/>
        <v>0.37977654907884517</v>
      </c>
      <c r="K176" s="239">
        <f t="shared" si="509"/>
        <v>0.334392614355705</v>
      </c>
      <c r="L176" s="239">
        <f t="shared" si="509"/>
        <v>0.26547834731084985</v>
      </c>
      <c r="M176" s="239">
        <f t="shared" si="509"/>
        <v>0.21567200129774736</v>
      </c>
      <c r="N176" s="40"/>
      <c r="O176" s="239">
        <f t="shared" si="510"/>
        <v>0.34824021728346571</v>
      </c>
      <c r="P176" s="239">
        <f t="shared" ref="P176:S176" si="529">P165/P$169</f>
        <v>0.36592529266281709</v>
      </c>
      <c r="Q176" s="239">
        <f t="shared" si="529"/>
        <v>0.3597580719101382</v>
      </c>
      <c r="R176" s="239">
        <f t="shared" si="529"/>
        <v>0.37691932470374945</v>
      </c>
      <c r="S176" s="239">
        <f t="shared" si="529"/>
        <v>0.37977654907884517</v>
      </c>
      <c r="T176" s="306">
        <f t="shared" si="512"/>
        <v>0.334392614355705</v>
      </c>
      <c r="U176" s="306">
        <f t="shared" si="512"/>
        <v>0.26547834731084985</v>
      </c>
      <c r="V176" s="306">
        <f t="shared" si="512"/>
        <v>0.21567200129774736</v>
      </c>
      <c r="W176" s="280"/>
      <c r="X176" s="239">
        <f t="shared" si="517"/>
        <v>0.34824021728346571</v>
      </c>
      <c r="Y176" s="239">
        <f t="shared" si="518"/>
        <v>0.36592529266281709</v>
      </c>
      <c r="Z176" s="239">
        <f t="shared" si="519"/>
        <v>0.3597580719101382</v>
      </c>
      <c r="AA176" s="239">
        <f t="shared" si="520"/>
        <v>0.37691932470374945</v>
      </c>
      <c r="AB176" s="239">
        <f t="shared" si="521"/>
        <v>0.37977654907884517</v>
      </c>
      <c r="AC176" s="306" t="e">
        <f t="shared" si="514"/>
        <v>#N/A</v>
      </c>
      <c r="AD176" s="306" t="e">
        <f t="shared" si="514"/>
        <v>#N/A</v>
      </c>
      <c r="AE176" s="306" t="e">
        <f t="shared" si="514"/>
        <v>#N/A</v>
      </c>
      <c r="AG176" s="254">
        <f>T176</f>
        <v>0.334392614355705</v>
      </c>
      <c r="AI176" s="307">
        <f>1-SUM(AI177:AI179,AI175)</f>
        <v>0.70524058726638317</v>
      </c>
      <c r="AJ176" s="307">
        <f t="shared" ref="AJ176:AK176" si="530">1-SUM(AJ177:AJ179,AJ175)</f>
        <v>0.70524058726638317</v>
      </c>
      <c r="AK176" s="307">
        <f t="shared" si="530"/>
        <v>0.70524058726638317</v>
      </c>
      <c r="AL176" s="308"/>
      <c r="AM176" s="307">
        <f t="shared" ref="AM176:AM179" si="531">AI176</f>
        <v>0.70524058726638317</v>
      </c>
      <c r="AN176" s="307">
        <f t="shared" si="526"/>
        <v>0.70524058726638317</v>
      </c>
      <c r="AO176" s="307">
        <f t="shared" si="526"/>
        <v>0.70524058726638317</v>
      </c>
      <c r="AP176" s="308"/>
      <c r="AQ176" s="307">
        <f t="shared" ref="AQ176:AQ178" si="532">AM176</f>
        <v>0.70524058726638317</v>
      </c>
      <c r="AR176" s="307">
        <f t="shared" si="527"/>
        <v>0.70524058726638317</v>
      </c>
      <c r="AS176" s="307">
        <f t="shared" si="527"/>
        <v>0.70524058726638317</v>
      </c>
    </row>
    <row r="177" spans="1:47">
      <c r="A177" s="185" t="s">
        <v>16</v>
      </c>
      <c r="B177" s="185" t="str">
        <f t="shared" si="506"/>
        <v>TPPUBRT</v>
      </c>
      <c r="C177" s="185" t="str">
        <f t="shared" si="506"/>
        <v>BRT</v>
      </c>
      <c r="E177" s="239">
        <f t="shared" si="507"/>
        <v>2.1875417309668833E-3</v>
      </c>
      <c r="F177" s="239">
        <f t="shared" si="507"/>
        <v>2.9423476986062138E-3</v>
      </c>
      <c r="G177" s="239">
        <f t="shared" si="507"/>
        <v>5.886119177972912E-3</v>
      </c>
      <c r="H177" s="239">
        <f t="shared" ref="H177:J177" si="533">H166/H$169</f>
        <v>9.0703241725622122E-3</v>
      </c>
      <c r="I177" s="239">
        <f t="shared" si="533"/>
        <v>9.4646949029400466E-3</v>
      </c>
      <c r="J177" s="239">
        <f t="shared" si="533"/>
        <v>2.6864684737055548E-2</v>
      </c>
      <c r="K177" s="239">
        <f t="shared" si="509"/>
        <v>4.4696301312858552E-2</v>
      </c>
      <c r="L177" s="239">
        <f t="shared" si="509"/>
        <v>7.1419807699088816E-2</v>
      </c>
      <c r="M177" s="239">
        <f t="shared" si="509"/>
        <v>9.1509716390538259E-2</v>
      </c>
      <c r="N177" s="40"/>
      <c r="O177" s="239">
        <f t="shared" si="510"/>
        <v>2.9423476986062138E-3</v>
      </c>
      <c r="P177" s="239">
        <f t="shared" ref="P177:S177" si="534">P166/P$169</f>
        <v>5.886119177972912E-3</v>
      </c>
      <c r="Q177" s="239">
        <f t="shared" si="534"/>
        <v>9.0703241725622122E-3</v>
      </c>
      <c r="R177" s="239">
        <f t="shared" si="534"/>
        <v>9.4646949029400466E-3</v>
      </c>
      <c r="S177" s="239">
        <f t="shared" si="534"/>
        <v>2.6864684737055548E-2</v>
      </c>
      <c r="T177" s="306">
        <f t="shared" si="512"/>
        <v>4.4696301312858552E-2</v>
      </c>
      <c r="U177" s="306">
        <f t="shared" si="512"/>
        <v>7.1419807699088816E-2</v>
      </c>
      <c r="V177" s="306">
        <f t="shared" si="512"/>
        <v>9.1509716390538259E-2</v>
      </c>
      <c r="W177" s="280"/>
      <c r="X177" s="239">
        <f t="shared" si="517"/>
        <v>2.9423476986062138E-3</v>
      </c>
      <c r="Y177" s="239">
        <f t="shared" si="518"/>
        <v>5.886119177972912E-3</v>
      </c>
      <c r="Z177" s="239">
        <f t="shared" si="519"/>
        <v>9.0703241725622122E-3</v>
      </c>
      <c r="AA177" s="239">
        <f t="shared" si="520"/>
        <v>9.4646949029400466E-3</v>
      </c>
      <c r="AB177" s="239">
        <f t="shared" si="521"/>
        <v>2.6864684737055548E-2</v>
      </c>
      <c r="AC177" s="306" t="e">
        <f t="shared" si="514"/>
        <v>#N/A</v>
      </c>
      <c r="AD177" s="306" t="e">
        <f t="shared" si="514"/>
        <v>#N/A</v>
      </c>
      <c r="AE177" s="306" t="e">
        <f t="shared" si="514"/>
        <v>#N/A</v>
      </c>
      <c r="AG177" s="254">
        <f>T177</f>
        <v>4.4696301312858552E-2</v>
      </c>
      <c r="AI177" s="307">
        <f>AG177/$AG$180</f>
        <v>9.426537678546007E-2</v>
      </c>
      <c r="AJ177" s="307">
        <f t="shared" ref="AJ177:AK177" si="535">AI177</f>
        <v>9.426537678546007E-2</v>
      </c>
      <c r="AK177" s="307">
        <f t="shared" si="535"/>
        <v>9.426537678546007E-2</v>
      </c>
      <c r="AL177" s="308"/>
      <c r="AM177" s="307">
        <f t="shared" si="531"/>
        <v>9.426537678546007E-2</v>
      </c>
      <c r="AN177" s="307">
        <f t="shared" si="526"/>
        <v>9.426537678546007E-2</v>
      </c>
      <c r="AO177" s="307">
        <f t="shared" si="526"/>
        <v>9.426537678546007E-2</v>
      </c>
      <c r="AP177" s="308"/>
      <c r="AQ177" s="307">
        <f t="shared" si="532"/>
        <v>9.426537678546007E-2</v>
      </c>
      <c r="AR177" s="307">
        <f t="shared" si="527"/>
        <v>9.426537678546007E-2</v>
      </c>
      <c r="AS177" s="307">
        <f t="shared" si="527"/>
        <v>9.426537678546007E-2</v>
      </c>
    </row>
    <row r="178" spans="1:47">
      <c r="A178" s="185" t="s">
        <v>16</v>
      </c>
      <c r="B178" s="185" t="str">
        <f t="shared" si="506"/>
        <v>TPPUMER</v>
      </c>
      <c r="C178" s="185" t="str">
        <f t="shared" si="506"/>
        <v>Metro Rail</v>
      </c>
      <c r="D178" s="253">
        <f>INDEX($BK$4:$BK$7,MATCH($D$3,$BB$4:$BB$7,0))</f>
        <v>0</v>
      </c>
      <c r="E178" s="239">
        <f t="shared" si="507"/>
        <v>6.2338574392608467E-2</v>
      </c>
      <c r="F178" s="239">
        <f t="shared" si="507"/>
        <v>4.5242683494738922E-2</v>
      </c>
      <c r="G178" s="239">
        <f t="shared" si="507"/>
        <v>3.2246290158026006E-2</v>
      </c>
      <c r="H178" s="239">
        <f t="shared" ref="H178:J178" si="536">H167/H$169</f>
        <v>3.1702818597445108E-2</v>
      </c>
      <c r="I178" s="239">
        <f t="shared" si="536"/>
        <v>3.3215112904928089E-2</v>
      </c>
      <c r="J178" s="239">
        <f t="shared" si="536"/>
        <v>3.3466898960971006E-2</v>
      </c>
      <c r="K178" s="239">
        <f t="shared" si="509"/>
        <v>2.9467548391498882E-2</v>
      </c>
      <c r="L178" s="239">
        <f t="shared" si="509"/>
        <v>2.3394643632756871E-2</v>
      </c>
      <c r="M178" s="239">
        <f t="shared" si="509"/>
        <v>1.9005578658422166E-2</v>
      </c>
      <c r="N178" s="40"/>
      <c r="O178" s="239">
        <f t="shared" si="510"/>
        <v>4.5242683494738922E-2</v>
      </c>
      <c r="P178" s="239">
        <f t="shared" ref="P178:S178" si="537">P167/P$169</f>
        <v>3.2246290158026006E-2</v>
      </c>
      <c r="Q178" s="239">
        <f t="shared" si="537"/>
        <v>3.1702818597445108E-2</v>
      </c>
      <c r="R178" s="239">
        <f t="shared" si="537"/>
        <v>3.3215112904928089E-2</v>
      </c>
      <c r="S178" s="239">
        <f t="shared" si="537"/>
        <v>3.3466898960971006E-2</v>
      </c>
      <c r="T178" s="306">
        <f t="shared" si="512"/>
        <v>2.9467548391498882E-2</v>
      </c>
      <c r="U178" s="306">
        <f t="shared" si="512"/>
        <v>2.3394643632756871E-2</v>
      </c>
      <c r="V178" s="306">
        <f t="shared" si="512"/>
        <v>1.9005578658422166E-2</v>
      </c>
      <c r="W178" s="280"/>
      <c r="X178" s="239">
        <f t="shared" si="517"/>
        <v>4.5242683494738922E-2</v>
      </c>
      <c r="Y178" s="239">
        <f t="shared" si="518"/>
        <v>3.2246290158026006E-2</v>
      </c>
      <c r="Z178" s="239">
        <f t="shared" si="519"/>
        <v>3.1702818597445108E-2</v>
      </c>
      <c r="AA178" s="239">
        <f t="shared" si="520"/>
        <v>3.3215112904928089E-2</v>
      </c>
      <c r="AB178" s="239">
        <f t="shared" si="521"/>
        <v>3.3466898960971006E-2</v>
      </c>
      <c r="AC178" s="306" t="e">
        <f t="shared" si="514"/>
        <v>#N/A</v>
      </c>
      <c r="AD178" s="306" t="e">
        <f t="shared" si="514"/>
        <v>#N/A</v>
      </c>
      <c r="AE178" s="306" t="e">
        <f t="shared" si="514"/>
        <v>#N/A</v>
      </c>
      <c r="AG178" s="254">
        <f>T178</f>
        <v>2.9467548391498882E-2</v>
      </c>
      <c r="AI178" s="307">
        <f>AG178/$AG$180</f>
        <v>6.2147637958340211E-2</v>
      </c>
      <c r="AJ178" s="307">
        <f>AI178*(1+$D$178)</f>
        <v>6.2147637958340211E-2</v>
      </c>
      <c r="AK178" s="307">
        <f>AJ178*(1+$D$178)</f>
        <v>6.2147637958340211E-2</v>
      </c>
      <c r="AL178" s="308"/>
      <c r="AM178" s="307">
        <f>AI178</f>
        <v>6.2147637958340211E-2</v>
      </c>
      <c r="AN178" s="307">
        <f t="shared" si="526"/>
        <v>6.2147637958340211E-2</v>
      </c>
      <c r="AO178" s="307">
        <f>AK178</f>
        <v>6.2147637958340211E-2</v>
      </c>
      <c r="AP178" s="308"/>
      <c r="AQ178" s="307">
        <f t="shared" si="532"/>
        <v>6.2147637958340211E-2</v>
      </c>
      <c r="AR178" s="307">
        <f t="shared" si="527"/>
        <v>6.2147637958340211E-2</v>
      </c>
      <c r="AS178" s="307">
        <f>AO178</f>
        <v>6.2147637958340211E-2</v>
      </c>
      <c r="AU178" s="273"/>
    </row>
    <row r="179" spans="1:47">
      <c r="A179" s="185" t="s">
        <v>16</v>
      </c>
      <c r="B179" s="185" t="str">
        <f t="shared" si="506"/>
        <v>TPPUGAT</v>
      </c>
      <c r="C179" s="185" t="str">
        <f t="shared" si="506"/>
        <v>Gautrain</v>
      </c>
      <c r="E179" s="239">
        <f t="shared" si="507"/>
        <v>2.2182677367803961E-3</v>
      </c>
      <c r="F179" s="239">
        <f t="shared" si="507"/>
        <v>2.2368568855691134E-3</v>
      </c>
      <c r="G179" s="239">
        <f t="shared" si="507"/>
        <v>2.4244048968265087E-3</v>
      </c>
      <c r="H179" s="239">
        <f t="shared" ref="H179:J179" si="538">H168/H$169</f>
        <v>2.5135303147340925E-3</v>
      </c>
      <c r="I179" s="239">
        <f t="shared" si="538"/>
        <v>2.3802760035108042E-3</v>
      </c>
      <c r="J179" s="239">
        <f t="shared" si="538"/>
        <v>2.2444510231012633E-3</v>
      </c>
      <c r="K179" s="239">
        <f t="shared" si="509"/>
        <v>2.3917359294765021E-3</v>
      </c>
      <c r="L179" s="239">
        <f t="shared" si="509"/>
        <v>2.6012498114165415E-3</v>
      </c>
      <c r="M179" s="239">
        <f t="shared" si="509"/>
        <v>2.6805642237830974E-3</v>
      </c>
      <c r="N179" s="40"/>
      <c r="O179" s="239">
        <f t="shared" si="510"/>
        <v>2.2368568855691134E-3</v>
      </c>
      <c r="P179" s="239">
        <f t="shared" ref="P179:S179" si="539">P168/P$169</f>
        <v>2.4244048968265087E-3</v>
      </c>
      <c r="Q179" s="239">
        <f t="shared" si="539"/>
        <v>2.5135303147340925E-3</v>
      </c>
      <c r="R179" s="239">
        <f t="shared" si="539"/>
        <v>2.3802760035108042E-3</v>
      </c>
      <c r="S179" s="239">
        <f t="shared" si="539"/>
        <v>2.2444510231012633E-3</v>
      </c>
      <c r="T179" s="306">
        <f t="shared" si="512"/>
        <v>2.3917359294765021E-3</v>
      </c>
      <c r="U179" s="306">
        <f t="shared" si="512"/>
        <v>2.6012498114165415E-3</v>
      </c>
      <c r="V179" s="306">
        <f t="shared" si="512"/>
        <v>2.6805642237830974E-3</v>
      </c>
      <c r="W179" s="280"/>
      <c r="X179" s="239">
        <f t="shared" si="517"/>
        <v>2.2368568855691134E-3</v>
      </c>
      <c r="Y179" s="239">
        <f t="shared" si="518"/>
        <v>2.4244048968265087E-3</v>
      </c>
      <c r="Z179" s="239">
        <f t="shared" si="519"/>
        <v>2.5135303147340925E-3</v>
      </c>
      <c r="AA179" s="239">
        <f t="shared" si="520"/>
        <v>2.3802760035108042E-3</v>
      </c>
      <c r="AB179" s="239">
        <f t="shared" si="521"/>
        <v>2.2444510231012633E-3</v>
      </c>
      <c r="AC179" s="306" t="e">
        <f t="shared" si="514"/>
        <v>#N/A</v>
      </c>
      <c r="AD179" s="306" t="e">
        <f t="shared" si="514"/>
        <v>#N/A</v>
      </c>
      <c r="AE179" s="306" t="e">
        <f t="shared" si="514"/>
        <v>#N/A</v>
      </c>
      <c r="AG179" s="254">
        <f>T179</f>
        <v>2.3917359294765021E-3</v>
      </c>
      <c r="AI179" s="307">
        <f>AG179/$AG$180</f>
        <v>5.0442180212026556E-3</v>
      </c>
      <c r="AJ179" s="307">
        <f t="shared" ref="AJ179:AK179" si="540">AI179</f>
        <v>5.0442180212026556E-3</v>
      </c>
      <c r="AK179" s="307">
        <f t="shared" si="540"/>
        <v>5.0442180212026556E-3</v>
      </c>
      <c r="AL179" s="308"/>
      <c r="AM179" s="307">
        <f t="shared" si="531"/>
        <v>5.0442180212026556E-3</v>
      </c>
      <c r="AN179" s="307">
        <f t="shared" si="526"/>
        <v>5.0442180212026556E-3</v>
      </c>
      <c r="AO179" s="307">
        <f t="shared" si="526"/>
        <v>5.0442180212026556E-3</v>
      </c>
      <c r="AP179" s="308"/>
      <c r="AQ179" s="307">
        <f>AM179</f>
        <v>5.0442180212026556E-3</v>
      </c>
      <c r="AR179" s="307">
        <f t="shared" si="527"/>
        <v>5.0442180212026556E-3</v>
      </c>
      <c r="AS179" s="307">
        <f t="shared" si="527"/>
        <v>5.0442180212026556E-3</v>
      </c>
      <c r="AU179" s="273"/>
    </row>
    <row r="180" spans="1:47">
      <c r="A180" s="185" t="s">
        <v>16</v>
      </c>
      <c r="H180" s="280"/>
      <c r="I180" s="280"/>
      <c r="J180" s="280"/>
      <c r="L180" s="185"/>
      <c r="N180" s="40"/>
      <c r="P180" s="280"/>
      <c r="Q180" s="280"/>
      <c r="R180" s="280"/>
      <c r="S180" s="280"/>
      <c r="T180" s="280"/>
      <c r="X180" s="280"/>
      <c r="Y180" s="280"/>
      <c r="Z180" s="280"/>
      <c r="AA180" s="280"/>
      <c r="AB180" s="280"/>
      <c r="AC180" s="280"/>
      <c r="AD180" s="280"/>
      <c r="AG180" s="254">
        <f>SUM(AG175:AG179)</f>
        <v>0.47415395595971055</v>
      </c>
      <c r="AI180" s="33"/>
      <c r="AJ180" s="33"/>
      <c r="AK180" s="33"/>
    </row>
    <row r="181" spans="1:47">
      <c r="A181" s="185" t="s">
        <v>16</v>
      </c>
      <c r="C181" s="185" t="s">
        <v>145</v>
      </c>
      <c r="E181" s="33">
        <f>SUM(E172:E174)</f>
        <v>0.52815983173193326</v>
      </c>
      <c r="F181" s="33">
        <f t="shared" ref="F181:G181" si="541">SUM(F172:F174)</f>
        <v>0.49791812599982416</v>
      </c>
      <c r="G181" s="33">
        <f t="shared" si="541"/>
        <v>0.52435193740308439</v>
      </c>
      <c r="H181" s="33">
        <f t="shared" ref="H181:J181" si="542">SUM(H172:H174)</f>
        <v>0.52895500641929594</v>
      </c>
      <c r="I181" s="33">
        <f t="shared" si="542"/>
        <v>0.50677658119604019</v>
      </c>
      <c r="J181" s="33">
        <f t="shared" si="542"/>
        <v>0.48586334306635021</v>
      </c>
      <c r="K181" s="33">
        <f>SUM(K172:K174)</f>
        <v>0.52584604404028956</v>
      </c>
      <c r="L181" s="33">
        <f>SUM(L172:L174)</f>
        <v>0.58692613621765566</v>
      </c>
      <c r="M181" s="33">
        <f>SUM(M172:M174)</f>
        <v>0.63036655042303835</v>
      </c>
      <c r="N181" s="40"/>
      <c r="O181" s="33">
        <f>SUM(O172:O174)</f>
        <v>0.49791812599982416</v>
      </c>
      <c r="P181" s="33">
        <f t="shared" ref="P181:S181" si="543">SUM(P172:P174)</f>
        <v>0.52435193740308439</v>
      </c>
      <c r="Q181" s="33">
        <f t="shared" si="543"/>
        <v>0.52895500641929594</v>
      </c>
      <c r="R181" s="33">
        <f t="shared" si="543"/>
        <v>0.50677658119604019</v>
      </c>
      <c r="S181" s="33">
        <f t="shared" si="543"/>
        <v>0.48586334306635021</v>
      </c>
      <c r="T181" s="33">
        <f>SUM(T172:T174)</f>
        <v>0.52584604404028956</v>
      </c>
      <c r="U181" s="33">
        <f>SUM(U172:U174)</f>
        <v>0.58692613621765566</v>
      </c>
      <c r="V181" s="33">
        <f>SUM(V172:V174)</f>
        <v>0.63036655042303835</v>
      </c>
      <c r="X181" s="239">
        <f t="shared" si="517"/>
        <v>0.49791812599982416</v>
      </c>
      <c r="Y181" s="239">
        <f t="shared" si="518"/>
        <v>0.52435193740308439</v>
      </c>
      <c r="Z181" s="239">
        <f t="shared" si="519"/>
        <v>0.52895500641929594</v>
      </c>
      <c r="AA181" s="239">
        <f t="shared" si="520"/>
        <v>0.50677658119604019</v>
      </c>
      <c r="AB181" s="239">
        <f t="shared" si="521"/>
        <v>0.48586334306635021</v>
      </c>
      <c r="AC181" s="306" t="e">
        <f>SUM(AC172:AC174)</f>
        <v>#N/A</v>
      </c>
      <c r="AD181" s="306" t="e">
        <f>SUM(AD172:AD174)</f>
        <v>#N/A</v>
      </c>
      <c r="AE181" s="306" t="e">
        <f>SUM(AE172:AE174)</f>
        <v>#N/A</v>
      </c>
    </row>
    <row r="182" spans="1:47">
      <c r="A182" s="185" t="s">
        <v>16</v>
      </c>
      <c r="B182" s="272"/>
      <c r="C182" s="185" t="s">
        <v>146</v>
      </c>
      <c r="E182" s="33">
        <f t="shared" ref="E182:G182" si="544">1-E181</f>
        <v>0.47184016826806674</v>
      </c>
      <c r="F182" s="33">
        <f t="shared" si="544"/>
        <v>0.50208187400017579</v>
      </c>
      <c r="G182" s="33">
        <f t="shared" si="544"/>
        <v>0.47564806259691561</v>
      </c>
      <c r="H182" s="33">
        <f t="shared" ref="H182:J182" si="545">1-H181</f>
        <v>0.47104499358070406</v>
      </c>
      <c r="I182" s="33">
        <f t="shared" si="545"/>
        <v>0.49322341880395981</v>
      </c>
      <c r="J182" s="33">
        <f t="shared" si="545"/>
        <v>0.51413665693364985</v>
      </c>
      <c r="K182" s="33">
        <f>1-K181</f>
        <v>0.47415395595971044</v>
      </c>
      <c r="L182" s="33">
        <f>1-L181</f>
        <v>0.41307386378234434</v>
      </c>
      <c r="M182" s="33">
        <f>1-M181</f>
        <v>0.36963344957696165</v>
      </c>
      <c r="N182" s="40"/>
      <c r="O182" s="33">
        <f>1-O181</f>
        <v>0.50208187400017579</v>
      </c>
      <c r="P182" s="33">
        <f t="shared" ref="P182:S182" si="546">1-P181</f>
        <v>0.47564806259691561</v>
      </c>
      <c r="Q182" s="33">
        <f t="shared" si="546"/>
        <v>0.47104499358070406</v>
      </c>
      <c r="R182" s="33">
        <f t="shared" si="546"/>
        <v>0.49322341880395981</v>
      </c>
      <c r="S182" s="33">
        <f t="shared" si="546"/>
        <v>0.51413665693364985</v>
      </c>
      <c r="T182" s="33">
        <f>1-T181</f>
        <v>0.47415395595971044</v>
      </c>
      <c r="U182" s="33">
        <f>1-U181</f>
        <v>0.41307386378234434</v>
      </c>
      <c r="V182" s="33">
        <f>1-V181</f>
        <v>0.36963344957696165</v>
      </c>
      <c r="X182" s="239">
        <f t="shared" si="517"/>
        <v>0.50208187400017579</v>
      </c>
      <c r="Y182" s="239">
        <f t="shared" si="518"/>
        <v>0.47564806259691561</v>
      </c>
      <c r="Z182" s="239">
        <f t="shared" si="519"/>
        <v>0.47104499358070406</v>
      </c>
      <c r="AA182" s="239">
        <f t="shared" si="520"/>
        <v>0.49322341880395981</v>
      </c>
      <c r="AB182" s="239">
        <f t="shared" si="521"/>
        <v>0.51413665693364985</v>
      </c>
      <c r="AC182" s="306" t="e">
        <f>1-AC181</f>
        <v>#N/A</v>
      </c>
      <c r="AD182" s="306" t="e">
        <f>1-AD181</f>
        <v>#N/A</v>
      </c>
      <c r="AE182" s="306" t="e">
        <f>1-AE181</f>
        <v>#N/A</v>
      </c>
    </row>
    <row r="183" spans="1:47">
      <c r="A183" s="185" t="s">
        <v>16</v>
      </c>
      <c r="B183" s="272"/>
      <c r="L183" s="185"/>
      <c r="N183" s="40"/>
      <c r="X183" s="24">
        <f t="shared" ref="X183:AB183" si="547">SUM(X161:X162)/SUM(O161:O162)</f>
        <v>1</v>
      </c>
      <c r="Y183" s="24">
        <f t="shared" si="547"/>
        <v>1</v>
      </c>
      <c r="Z183" s="24">
        <f t="shared" si="547"/>
        <v>1</v>
      </c>
      <c r="AA183" s="24">
        <f t="shared" si="547"/>
        <v>1</v>
      </c>
      <c r="AB183" s="24">
        <f t="shared" si="547"/>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6" t="s">
        <v>204</v>
      </c>
      <c r="E185" s="7">
        <v>2012</v>
      </c>
      <c r="F185" s="7">
        <f>F4</f>
        <v>2015</v>
      </c>
      <c r="G185" s="7">
        <f>G4</f>
        <v>2017</v>
      </c>
      <c r="H185" s="7">
        <f t="shared" ref="H185:J185" si="548">H4</f>
        <v>2019</v>
      </c>
      <c r="I185" s="7">
        <f t="shared" si="548"/>
        <v>2020</v>
      </c>
      <c r="J185" s="7">
        <f t="shared" si="548"/>
        <v>2021</v>
      </c>
      <c r="K185" s="7">
        <v>2030</v>
      </c>
      <c r="L185" s="7">
        <v>2040</v>
      </c>
      <c r="M185" s="7">
        <v>2050</v>
      </c>
      <c r="N185" s="40"/>
      <c r="O185" s="8">
        <f>O171</f>
        <v>2015</v>
      </c>
      <c r="P185" s="8">
        <f t="shared" ref="P185:V185" si="549">P171</f>
        <v>2017</v>
      </c>
      <c r="Q185" s="8">
        <f t="shared" si="549"/>
        <v>2019</v>
      </c>
      <c r="R185" s="8">
        <f t="shared" si="549"/>
        <v>2020</v>
      </c>
      <c r="S185" s="8">
        <f t="shared" si="549"/>
        <v>2021</v>
      </c>
      <c r="T185" s="8">
        <f t="shared" si="549"/>
        <v>2030</v>
      </c>
      <c r="U185" s="8">
        <f t="shared" si="549"/>
        <v>2040</v>
      </c>
      <c r="V185" s="8">
        <f t="shared" si="549"/>
        <v>2050</v>
      </c>
      <c r="W185" s="185">
        <f>W4</f>
        <v>0</v>
      </c>
      <c r="X185" s="185">
        <f>X4</f>
        <v>0</v>
      </c>
      <c r="Y185" s="280">
        <f t="shared" ref="Y185:AR185" si="550">Y4</f>
        <v>0</v>
      </c>
      <c r="Z185" s="280">
        <f t="shared" si="550"/>
        <v>0</v>
      </c>
      <c r="AA185" s="280">
        <f t="shared" si="550"/>
        <v>0</v>
      </c>
      <c r="AB185" s="280">
        <f t="shared" si="550"/>
        <v>0</v>
      </c>
      <c r="AC185" s="280">
        <f t="shared" si="550"/>
        <v>0</v>
      </c>
      <c r="AD185" s="280">
        <f t="shared" si="550"/>
        <v>0</v>
      </c>
      <c r="AE185" s="280">
        <f t="shared" si="550"/>
        <v>0</v>
      </c>
      <c r="AF185" s="280">
        <f t="shared" si="550"/>
        <v>0</v>
      </c>
      <c r="AG185" s="280">
        <f t="shared" si="550"/>
        <v>0</v>
      </c>
      <c r="AH185" s="280">
        <f t="shared" si="550"/>
        <v>0</v>
      </c>
      <c r="AI185" s="280">
        <f t="shared" si="550"/>
        <v>0</v>
      </c>
      <c r="AJ185" s="280">
        <f t="shared" si="550"/>
        <v>0</v>
      </c>
      <c r="AK185" s="280">
        <f t="shared" si="550"/>
        <v>0</v>
      </c>
      <c r="AL185" s="280">
        <f t="shared" si="550"/>
        <v>0</v>
      </c>
      <c r="AM185" s="280">
        <f t="shared" si="550"/>
        <v>0</v>
      </c>
      <c r="AN185" s="280">
        <f t="shared" si="550"/>
        <v>0</v>
      </c>
      <c r="AO185" s="280">
        <f t="shared" si="550"/>
        <v>0</v>
      </c>
      <c r="AP185" s="280">
        <f t="shared" si="550"/>
        <v>0</v>
      </c>
      <c r="AQ185" s="280">
        <f t="shared" si="550"/>
        <v>0</v>
      </c>
      <c r="AR185" s="280">
        <f t="shared" si="550"/>
        <v>0</v>
      </c>
    </row>
    <row r="186" spans="1:47">
      <c r="A186" s="185" t="s">
        <v>16</v>
      </c>
      <c r="B186" s="185" t="str">
        <f>B149</f>
        <v>TPPRCAR</v>
      </c>
      <c r="C186" s="185" t="str">
        <f>C149</f>
        <v>Car Priv.Veh. Vehicle km</v>
      </c>
      <c r="E186" s="297">
        <f t="shared" ref="E186:G193" si="551">E149</f>
        <v>77.614189675901358</v>
      </c>
      <c r="F186" s="10">
        <f>F149</f>
        <v>80.780869704812559</v>
      </c>
      <c r="G186" s="186">
        <f>G149</f>
        <v>80.152552888362095</v>
      </c>
      <c r="H186" s="186">
        <f>H149</f>
        <v>84.125623680017213</v>
      </c>
      <c r="I186" s="186">
        <f t="shared" ref="I186:J186" si="552">I149</f>
        <v>78.16502898594004</v>
      </c>
      <c r="J186" s="186">
        <f t="shared" si="552"/>
        <v>76.218362760348782</v>
      </c>
      <c r="K186" s="10">
        <f t="shared" ref="K186:M193" si="553">K149</f>
        <v>96.434024625481939</v>
      </c>
      <c r="L186" s="10">
        <f t="shared" si="553"/>
        <v>129.05034136131238</v>
      </c>
      <c r="M186" s="10">
        <f t="shared" si="553"/>
        <v>158.89493573550521</v>
      </c>
      <c r="N186" s="40"/>
      <c r="O186" s="232">
        <f>IF(O$113&lt;=$I$148,($I186-$F186)/10,IF(AND(O$113&gt;$I$148,O$113&lt;=$K$148),($K186-$I186)/10,IF(AND(O$113&gt;$K$148,O$113&lt;=$L$148),($L186-$K186)/2,($M186-$L186)/2)))+E186</f>
        <v>77.352605604014101</v>
      </c>
      <c r="P186" s="232">
        <f>IF(P$148&lt;=$I$148,($I186-$F186)/10,IF(AND(P$148&gt;$I$148,P$148&lt;=$K$148),($K186-$I186)/10,IF(AND(P$148&gt;$K$148,P$148&lt;=$L$148),($L186-$K186)/2,($M186-$L186)/2)))+O186</f>
        <v>77.091021532126845</v>
      </c>
      <c r="Q186" s="232">
        <f t="shared" ref="Q186:V186" si="554">IF(Q$148&lt;=$I$148,($I186-$F186)/10,IF(AND(Q$148&gt;$I$148,Q$148&lt;=$K$148),($K186-$I186)/10,IF(AND(Q$148&gt;$K$148,Q$148&lt;=$L$148),($L186-$K186)/2,($M186-$L186)/2)))+P186</f>
        <v>76.829437460239589</v>
      </c>
      <c r="R186" s="232">
        <f t="shared" si="554"/>
        <v>76.567853388352333</v>
      </c>
      <c r="S186" s="232">
        <f t="shared" si="554"/>
        <v>78.394752952306519</v>
      </c>
      <c r="T186" s="303">
        <f t="shared" si="554"/>
        <v>80.221652516260704</v>
      </c>
      <c r="U186" s="303">
        <f t="shared" si="554"/>
        <v>96.52981088417593</v>
      </c>
      <c r="V186" s="303">
        <f t="shared" si="554"/>
        <v>111.45210807127235</v>
      </c>
      <c r="W186" s="232">
        <f>E186</f>
        <v>77.614189675901358</v>
      </c>
      <c r="X186" s="232">
        <f t="shared" ref="X186:X187" si="555">IF(X$148&lt;=$I$148,($I186-$F186)/10,IF(AND(X$148&gt;$I$148,X$148&lt;=$K$148),($K186-$I186)/10,IF(AND(X$148&gt;$K$148,X$148&lt;=$L$148),($L186-$K186)/2,($M186-$L186)/2)))+W186</f>
        <v>77.352605604014101</v>
      </c>
      <c r="Y186" s="232">
        <f t="shared" ref="Y186:AR186" si="556">IF(Y$148&lt;=$I$148,($I186-$F186)/10,IF(AND(Y$148&gt;$I$148,Y$148&lt;=$K$148),($K186-$I186)/10,IF(AND(Y$148&gt;$K$148,Y$148&lt;=$L$148),($L186-$K186)/2,($M186-$L186)/2)))+X186</f>
        <v>77.091021532126845</v>
      </c>
      <c r="Z186" s="232">
        <f t="shared" si="556"/>
        <v>76.829437460239589</v>
      </c>
      <c r="AA186" s="232">
        <f t="shared" si="556"/>
        <v>76.567853388352333</v>
      </c>
      <c r="AB186" s="232">
        <f t="shared" si="556"/>
        <v>78.394752952306519</v>
      </c>
      <c r="AC186" s="232">
        <f t="shared" si="556"/>
        <v>80.221652516260704</v>
      </c>
      <c r="AD186" s="232">
        <f t="shared" si="556"/>
        <v>96.52981088417593</v>
      </c>
      <c r="AE186" s="232">
        <f t="shared" si="556"/>
        <v>111.45210807127235</v>
      </c>
      <c r="AF186" s="232">
        <f t="shared" si="556"/>
        <v>111.19052399938509</v>
      </c>
      <c r="AG186" s="232">
        <f t="shared" si="556"/>
        <v>110.92893992749784</v>
      </c>
      <c r="AH186" s="232">
        <f t="shared" si="556"/>
        <v>110.66735585561058</v>
      </c>
      <c r="AI186" s="232">
        <f t="shared" si="556"/>
        <v>110.40577178372332</v>
      </c>
      <c r="AJ186" s="232">
        <f t="shared" si="556"/>
        <v>110.14418771183607</v>
      </c>
      <c r="AK186" s="232">
        <f t="shared" si="556"/>
        <v>109.88260363994881</v>
      </c>
      <c r="AL186" s="232">
        <f t="shared" si="556"/>
        <v>109.62101956806156</v>
      </c>
      <c r="AM186" s="232">
        <f t="shared" si="556"/>
        <v>109.3594354961743</v>
      </c>
      <c r="AN186" s="232">
        <f t="shared" si="556"/>
        <v>109.09785142428704</v>
      </c>
      <c r="AO186" s="232">
        <f t="shared" si="556"/>
        <v>108.83626735239979</v>
      </c>
      <c r="AP186" s="232">
        <f t="shared" si="556"/>
        <v>108.57468328051253</v>
      </c>
      <c r="AQ186" s="232">
        <f t="shared" si="556"/>
        <v>108.31309920862527</v>
      </c>
      <c r="AR186" s="232">
        <f t="shared" si="556"/>
        <v>108.05151513673802</v>
      </c>
      <c r="AS186" s="232"/>
      <c r="AT186" s="232"/>
      <c r="AU186" s="232"/>
    </row>
    <row r="187" spans="1:47">
      <c r="A187" s="185" t="s">
        <v>16</v>
      </c>
      <c r="B187" s="185" t="str">
        <f t="shared" ref="B187:C193" si="557">B150</f>
        <v>TPPRSUV</v>
      </c>
      <c r="C187" s="185" t="str">
        <f t="shared" si="557"/>
        <v>SUV Priv.Veh. Vehicle km</v>
      </c>
      <c r="E187" s="297">
        <f t="shared" si="551"/>
        <v>9.939379683721306</v>
      </c>
      <c r="F187" s="10">
        <f t="shared" si="551"/>
        <v>13.247884240663684</v>
      </c>
      <c r="G187" s="10">
        <f t="shared" si="551"/>
        <v>17.032417488776947</v>
      </c>
      <c r="H187" s="10">
        <f t="shared" ref="H187:J187" si="558">H150</f>
        <v>17.87669503200366</v>
      </c>
      <c r="I187" s="10">
        <f t="shared" si="558"/>
        <v>16.610068659512262</v>
      </c>
      <c r="J187" s="10">
        <f t="shared" si="558"/>
        <v>16.196402086574118</v>
      </c>
      <c r="K187" s="10">
        <f t="shared" si="553"/>
        <v>20.492230232914917</v>
      </c>
      <c r="L187" s="10">
        <f t="shared" si="553"/>
        <v>27.423197539278885</v>
      </c>
      <c r="M187" s="10">
        <f t="shared" si="553"/>
        <v>33.765173843794862</v>
      </c>
      <c r="N187" s="40"/>
      <c r="O187" s="232">
        <f t="shared" ref="O187:O193" si="559">IF(O$113&lt;=$I$148,($I187-$F187)/10,IF(AND(O$113&gt;$I$148,O$113&lt;=$K$148),($K187-$I187)/10,IF(AND(O$113&gt;$K$148,O$113&lt;=$L$148),($L187-$K187)/2,($M187-$L187)/2)))+E187</f>
        <v>10.275598125606164</v>
      </c>
      <c r="P187" s="232">
        <f t="shared" ref="P187:V193" si="560">IF(P$148&lt;=$I$148,($I187-$F187)/10,IF(AND(P$148&gt;$I$148,P$148&lt;=$K$148),($K187-$I187)/10,IF(AND(P$148&gt;$K$148,P$148&lt;=$L$148),($L187-$K187)/2,($M187-$L187)/2)))+O187</f>
        <v>10.611816567491022</v>
      </c>
      <c r="Q187" s="232">
        <f t="shared" si="560"/>
        <v>10.94803500937588</v>
      </c>
      <c r="R187" s="232">
        <f t="shared" si="560"/>
        <v>11.284253451260739</v>
      </c>
      <c r="S187" s="232">
        <f t="shared" si="560"/>
        <v>11.672469608601004</v>
      </c>
      <c r="T187" s="303">
        <f t="shared" si="560"/>
        <v>12.060685765941269</v>
      </c>
      <c r="U187" s="303">
        <f t="shared" si="560"/>
        <v>15.526169419123253</v>
      </c>
      <c r="V187" s="303">
        <f t="shared" si="560"/>
        <v>18.69715757138124</v>
      </c>
      <c r="W187" s="232">
        <f t="shared" ref="W187:W193" si="561">E187</f>
        <v>9.939379683721306</v>
      </c>
      <c r="X187" s="232">
        <f t="shared" si="555"/>
        <v>10.275598125606164</v>
      </c>
      <c r="Y187" s="232">
        <f t="shared" ref="Y187:AR187" si="562">IF(Y$148&lt;=$I$148,($I187-$F187)/10,IF(AND(Y$148&gt;$I$148,Y$148&lt;=$K$148),($K187-$I187)/10,IF(AND(Y$148&gt;$K$148,Y$148&lt;=$L$148),($L187-$K187)/2,($M187-$L187)/2)))+X187</f>
        <v>10.611816567491022</v>
      </c>
      <c r="Z187" s="232">
        <f t="shared" si="562"/>
        <v>10.94803500937588</v>
      </c>
      <c r="AA187" s="232">
        <f t="shared" si="562"/>
        <v>11.284253451260739</v>
      </c>
      <c r="AB187" s="232">
        <f t="shared" si="562"/>
        <v>11.672469608601004</v>
      </c>
      <c r="AC187" s="232">
        <f t="shared" si="562"/>
        <v>12.060685765941269</v>
      </c>
      <c r="AD187" s="232">
        <f t="shared" si="562"/>
        <v>15.526169419123253</v>
      </c>
      <c r="AE187" s="232">
        <f t="shared" si="562"/>
        <v>18.69715757138124</v>
      </c>
      <c r="AF187" s="232">
        <f t="shared" si="562"/>
        <v>19.033376013266096</v>
      </c>
      <c r="AG187" s="232">
        <f t="shared" si="562"/>
        <v>19.369594455150953</v>
      </c>
      <c r="AH187" s="232">
        <f t="shared" si="562"/>
        <v>19.705812897035809</v>
      </c>
      <c r="AI187" s="232">
        <f t="shared" si="562"/>
        <v>20.042031338920665</v>
      </c>
      <c r="AJ187" s="232">
        <f t="shared" si="562"/>
        <v>20.378249780805522</v>
      </c>
      <c r="AK187" s="232">
        <f t="shared" si="562"/>
        <v>20.714468222690378</v>
      </c>
      <c r="AL187" s="232">
        <f t="shared" si="562"/>
        <v>21.050686664575235</v>
      </c>
      <c r="AM187" s="232">
        <f t="shared" si="562"/>
        <v>21.386905106460091</v>
      </c>
      <c r="AN187" s="232">
        <f t="shared" si="562"/>
        <v>21.723123548344947</v>
      </c>
      <c r="AO187" s="232">
        <f t="shared" si="562"/>
        <v>22.059341990229804</v>
      </c>
      <c r="AP187" s="232">
        <f t="shared" si="562"/>
        <v>22.39556043211466</v>
      </c>
      <c r="AQ187" s="232">
        <f t="shared" si="562"/>
        <v>22.731778873999517</v>
      </c>
      <c r="AR187" s="232">
        <f t="shared" si="562"/>
        <v>23.067997315884373</v>
      </c>
      <c r="AS187" s="232"/>
      <c r="AT187" s="232"/>
      <c r="AU187" s="232"/>
    </row>
    <row r="188" spans="1:47">
      <c r="A188" s="185" t="s">
        <v>16</v>
      </c>
      <c r="B188" s="185" t="str">
        <f t="shared" si="557"/>
        <v>TPPRMOT</v>
      </c>
      <c r="C188" s="185" t="str">
        <f t="shared" si="557"/>
        <v>Motorbikes Priv.Veh. Vehicle km</v>
      </c>
      <c r="E188" s="297">
        <f t="shared" si="551"/>
        <v>3.3646857046699763</v>
      </c>
      <c r="F188" s="10">
        <f t="shared" si="551"/>
        <v>2.838832337285075</v>
      </c>
      <c r="G188" s="10">
        <f t="shared" si="551"/>
        <v>3.0057207333135785</v>
      </c>
      <c r="H188" s="10">
        <f t="shared" ref="H188:J188" si="563">H151</f>
        <v>3.1547108880006456</v>
      </c>
      <c r="I188" s="10">
        <f t="shared" si="563"/>
        <v>2.9311885869727514</v>
      </c>
      <c r="J188" s="10">
        <f t="shared" si="563"/>
        <v>2.8581886035130792</v>
      </c>
      <c r="K188" s="10">
        <f t="shared" si="553"/>
        <v>3.6162759234555728</v>
      </c>
      <c r="L188" s="10">
        <f t="shared" si="553"/>
        <v>4.8393878010492148</v>
      </c>
      <c r="M188" s="10">
        <f t="shared" si="553"/>
        <v>5.9585600900814466</v>
      </c>
      <c r="N188" s="40"/>
      <c r="O188" s="232">
        <f t="shared" si="559"/>
        <v>3.373921329638744</v>
      </c>
      <c r="P188" s="232">
        <f t="shared" si="560"/>
        <v>3.3831569546075118</v>
      </c>
      <c r="Q188" s="232">
        <f t="shared" si="560"/>
        <v>3.3923925795762795</v>
      </c>
      <c r="R188" s="232">
        <f t="shared" si="560"/>
        <v>3.4016282045450472</v>
      </c>
      <c r="S188" s="232">
        <f t="shared" si="560"/>
        <v>3.4701369381933294</v>
      </c>
      <c r="T188" s="303">
        <f t="shared" si="560"/>
        <v>3.5386456718416115</v>
      </c>
      <c r="U188" s="303">
        <f t="shared" si="560"/>
        <v>4.1502016106384323</v>
      </c>
      <c r="V188" s="303">
        <f t="shared" si="560"/>
        <v>4.7097877551545482</v>
      </c>
      <c r="W188" s="232">
        <f t="shared" si="561"/>
        <v>3.3646857046699763</v>
      </c>
      <c r="X188" s="232">
        <f t="shared" ref="X188" si="564">IF(X$148&lt;=$I$148,($I188-$F188)/10,IF(AND(X$148&gt;$I$148,X$148&lt;=$K$148),($K188-$I188)/10,IF(AND(X$148&gt;$K$148,X$148&lt;=$L$148),($L188-$K188)/2,($M188-$L188)/2)))+W188</f>
        <v>3.373921329638744</v>
      </c>
      <c r="Y188" s="232">
        <f t="shared" ref="Y188:AR188" si="565">IF(Y$148&lt;=$I$148,($I188-$F188)/10,IF(AND(Y$148&gt;$I$148,Y$148&lt;=$K$148),($K188-$I188)/10,IF(AND(Y$148&gt;$K$148,Y$148&lt;=$L$148),($L188-$K188)/2,($M188-$L188)/2)))+X188</f>
        <v>3.3831569546075118</v>
      </c>
      <c r="Z188" s="232">
        <f t="shared" si="565"/>
        <v>3.3923925795762795</v>
      </c>
      <c r="AA188" s="232">
        <f t="shared" si="565"/>
        <v>3.4016282045450472</v>
      </c>
      <c r="AB188" s="232">
        <f t="shared" si="565"/>
        <v>3.4701369381933294</v>
      </c>
      <c r="AC188" s="232">
        <f t="shared" si="565"/>
        <v>3.5386456718416115</v>
      </c>
      <c r="AD188" s="232">
        <f t="shared" si="565"/>
        <v>4.1502016106384323</v>
      </c>
      <c r="AE188" s="232">
        <f t="shared" si="565"/>
        <v>4.7097877551545482</v>
      </c>
      <c r="AF188" s="232">
        <f t="shared" si="565"/>
        <v>4.7190233801233159</v>
      </c>
      <c r="AG188" s="232">
        <f t="shared" si="565"/>
        <v>4.7282590050920836</v>
      </c>
      <c r="AH188" s="232">
        <f t="shared" si="565"/>
        <v>4.7374946300608514</v>
      </c>
      <c r="AI188" s="232">
        <f t="shared" si="565"/>
        <v>4.7467302550296191</v>
      </c>
      <c r="AJ188" s="232">
        <f t="shared" si="565"/>
        <v>4.7559658799983868</v>
      </c>
      <c r="AK188" s="232">
        <f t="shared" si="565"/>
        <v>4.7652015049671546</v>
      </c>
      <c r="AL188" s="232">
        <f t="shared" si="565"/>
        <v>4.7744371299359223</v>
      </c>
      <c r="AM188" s="232">
        <f t="shared" si="565"/>
        <v>4.78367275490469</v>
      </c>
      <c r="AN188" s="232">
        <f t="shared" si="565"/>
        <v>4.7929083798734577</v>
      </c>
      <c r="AO188" s="232">
        <f t="shared" si="565"/>
        <v>4.8021440048422255</v>
      </c>
      <c r="AP188" s="232">
        <f t="shared" si="565"/>
        <v>4.8113796298109932</v>
      </c>
      <c r="AQ188" s="232">
        <f t="shared" si="565"/>
        <v>4.8206152547797609</v>
      </c>
      <c r="AR188" s="232">
        <f t="shared" si="565"/>
        <v>4.8298508797485287</v>
      </c>
      <c r="AS188" s="232"/>
      <c r="AT188" s="232"/>
      <c r="AU188" s="232"/>
    </row>
    <row r="189" spans="1:47">
      <c r="A189" s="185" t="s">
        <v>16</v>
      </c>
      <c r="B189" s="185" t="str">
        <f t="shared" si="557"/>
        <v>TPPUBUS</v>
      </c>
      <c r="C189" s="185" t="str">
        <f t="shared" si="557"/>
        <v>Bus vehicle km</v>
      </c>
      <c r="E189" s="297">
        <f t="shared" si="551"/>
        <v>0.61799148971758899</v>
      </c>
      <c r="F189" s="10">
        <f t="shared" si="551"/>
        <v>1.1267099528419922</v>
      </c>
      <c r="G189" s="10">
        <f t="shared" si="551"/>
        <v>0.74009062785460766</v>
      </c>
      <c r="H189" s="10">
        <f t="shared" ref="H189:J189" si="566">H152</f>
        <v>0.7570387419116027</v>
      </c>
      <c r="I189" s="10">
        <f t="shared" si="566"/>
        <v>0.76920545170235954</v>
      </c>
      <c r="J189" s="10">
        <f t="shared" si="566"/>
        <v>0.78826386538891147</v>
      </c>
      <c r="K189" s="10">
        <f t="shared" si="553"/>
        <v>0.81138383520156443</v>
      </c>
      <c r="L189" s="10">
        <f t="shared" si="553"/>
        <v>0.77232982628808411</v>
      </c>
      <c r="M189" s="10">
        <f t="shared" si="553"/>
        <v>0.71929767668340405</v>
      </c>
      <c r="N189" s="40"/>
      <c r="O189" s="232">
        <f t="shared" si="559"/>
        <v>0.58224103960362572</v>
      </c>
      <c r="P189" s="232">
        <f t="shared" si="560"/>
        <v>0.54649058948966245</v>
      </c>
      <c r="Q189" s="232">
        <f t="shared" si="560"/>
        <v>0.51074013937569918</v>
      </c>
      <c r="R189" s="232">
        <f t="shared" si="560"/>
        <v>0.4749896892617359</v>
      </c>
      <c r="S189" s="232">
        <f t="shared" si="560"/>
        <v>0.47920752761165641</v>
      </c>
      <c r="T189" s="303">
        <f t="shared" si="560"/>
        <v>0.48342536596157692</v>
      </c>
      <c r="U189" s="303">
        <f t="shared" si="560"/>
        <v>0.46389836150483676</v>
      </c>
      <c r="V189" s="303">
        <f t="shared" si="560"/>
        <v>0.43738228670249674</v>
      </c>
      <c r="W189" s="232">
        <f t="shared" si="561"/>
        <v>0.61799148971758899</v>
      </c>
      <c r="X189" s="232">
        <f t="shared" ref="X189" si="567">IF(X$148&lt;=$I$148,($I189-$F189)/10,IF(AND(X$148&gt;$I$148,X$148&lt;=$K$148),($K189-$I189)/10,IF(AND(X$148&gt;$K$148,X$148&lt;=$L$148),($L189-$K189)/2,($M189-$L189)/2)))+W189</f>
        <v>0.58224103960362572</v>
      </c>
      <c r="Y189" s="232">
        <f t="shared" ref="Y189:AR189" si="568">IF(Y$148&lt;=$I$148,($I189-$F189)/10,IF(AND(Y$148&gt;$I$148,Y$148&lt;=$K$148),($K189-$I189)/10,IF(AND(Y$148&gt;$K$148,Y$148&lt;=$L$148),($L189-$K189)/2,($M189-$L189)/2)))+X189</f>
        <v>0.54649058948966245</v>
      </c>
      <c r="Z189" s="232">
        <f t="shared" si="568"/>
        <v>0.51074013937569918</v>
      </c>
      <c r="AA189" s="232">
        <f t="shared" si="568"/>
        <v>0.4749896892617359</v>
      </c>
      <c r="AB189" s="232">
        <f t="shared" si="568"/>
        <v>0.47920752761165641</v>
      </c>
      <c r="AC189" s="232">
        <f t="shared" si="568"/>
        <v>0.48342536596157692</v>
      </c>
      <c r="AD189" s="232">
        <f t="shared" si="568"/>
        <v>0.46389836150483676</v>
      </c>
      <c r="AE189" s="232">
        <f t="shared" si="568"/>
        <v>0.43738228670249674</v>
      </c>
      <c r="AF189" s="232">
        <f t="shared" si="568"/>
        <v>0.40163183658853346</v>
      </c>
      <c r="AG189" s="232">
        <f t="shared" si="568"/>
        <v>0.36588138647457019</v>
      </c>
      <c r="AH189" s="232">
        <f t="shared" si="568"/>
        <v>0.33013093636060692</v>
      </c>
      <c r="AI189" s="232">
        <f t="shared" si="568"/>
        <v>0.29438048624664365</v>
      </c>
      <c r="AJ189" s="232">
        <f t="shared" si="568"/>
        <v>0.25863003613268037</v>
      </c>
      <c r="AK189" s="232">
        <f t="shared" si="568"/>
        <v>0.2228795860187171</v>
      </c>
      <c r="AL189" s="232">
        <f t="shared" si="568"/>
        <v>0.18712913590475383</v>
      </c>
      <c r="AM189" s="232">
        <f t="shared" si="568"/>
        <v>0.15137868579079056</v>
      </c>
      <c r="AN189" s="232">
        <f t="shared" si="568"/>
        <v>0.1156282356768273</v>
      </c>
      <c r="AO189" s="232">
        <f t="shared" si="568"/>
        <v>7.987778556286404E-2</v>
      </c>
      <c r="AP189" s="232">
        <f t="shared" si="568"/>
        <v>4.4127335448900781E-2</v>
      </c>
      <c r="AQ189" s="232">
        <f t="shared" si="568"/>
        <v>8.3768853349375227E-3</v>
      </c>
      <c r="AR189" s="232">
        <f t="shared" si="568"/>
        <v>-2.7373564779025736E-2</v>
      </c>
      <c r="AS189" s="232"/>
      <c r="AT189" s="232"/>
      <c r="AU189" s="232"/>
    </row>
    <row r="190" spans="1:47">
      <c r="A190" s="185" t="s">
        <v>16</v>
      </c>
      <c r="B190" s="185" t="str">
        <f t="shared" si="557"/>
        <v>TPPUMBT</v>
      </c>
      <c r="C190" s="185" t="str">
        <f t="shared" si="557"/>
        <v>Minibus vehicle km</v>
      </c>
      <c r="E190" s="297">
        <f t="shared" si="551"/>
        <v>5.8698256197369378</v>
      </c>
      <c r="F190" s="10">
        <f t="shared" si="551"/>
        <v>6.7748466130043186</v>
      </c>
      <c r="G190" s="10">
        <f t="shared" si="551"/>
        <v>6.9919276256051859</v>
      </c>
      <c r="H190" s="10">
        <f t="shared" ref="H190:J190" si="569">H153</f>
        <v>7.1520431336484673</v>
      </c>
      <c r="I190" s="10">
        <f t="shared" si="569"/>
        <v>7.2669868325645215</v>
      </c>
      <c r="J190" s="10">
        <f t="shared" si="569"/>
        <v>7.4470391722914773</v>
      </c>
      <c r="K190" s="10">
        <f t="shared" si="553"/>
        <v>7.6654626322734662</v>
      </c>
      <c r="L190" s="10">
        <f t="shared" si="553"/>
        <v>7.2965040297245389</v>
      </c>
      <c r="M190" s="10">
        <f t="shared" si="553"/>
        <v>6.7954884271610192</v>
      </c>
      <c r="N190" s="40"/>
      <c r="O190" s="232">
        <f t="shared" si="559"/>
        <v>5.919039641692958</v>
      </c>
      <c r="P190" s="232">
        <f t="shared" si="560"/>
        <v>5.9682536636489782</v>
      </c>
      <c r="Q190" s="232">
        <f t="shared" si="560"/>
        <v>6.0174676856049985</v>
      </c>
      <c r="R190" s="232">
        <f t="shared" si="560"/>
        <v>6.0666817075610187</v>
      </c>
      <c r="S190" s="232">
        <f t="shared" si="560"/>
        <v>6.106529287531913</v>
      </c>
      <c r="T190" s="303">
        <f t="shared" si="560"/>
        <v>6.1463768675028074</v>
      </c>
      <c r="U190" s="303">
        <f t="shared" si="560"/>
        <v>5.9618975662283438</v>
      </c>
      <c r="V190" s="303">
        <f t="shared" si="560"/>
        <v>5.7113897649465839</v>
      </c>
      <c r="W190" s="232">
        <f t="shared" si="561"/>
        <v>5.8698256197369378</v>
      </c>
      <c r="X190" s="232">
        <f t="shared" ref="X190" si="570">IF(X$148&lt;=$I$148,($I190-$F190)/10,IF(AND(X$148&gt;$I$148,X$148&lt;=$K$148),($K190-$I190)/10,IF(AND(X$148&gt;$K$148,X$148&lt;=$L$148),($L190-$K190)/2,($M190-$L190)/2)))+W190</f>
        <v>5.919039641692958</v>
      </c>
      <c r="Y190" s="232">
        <f t="shared" ref="Y190:AR190" si="571">IF(Y$148&lt;=$I$148,($I190-$F190)/10,IF(AND(Y$148&gt;$I$148,Y$148&lt;=$K$148),($K190-$I190)/10,IF(AND(Y$148&gt;$K$148,Y$148&lt;=$L$148),($L190-$K190)/2,($M190-$L190)/2)))+X190</f>
        <v>5.9682536636489782</v>
      </c>
      <c r="Z190" s="232">
        <f t="shared" si="571"/>
        <v>6.0174676856049985</v>
      </c>
      <c r="AA190" s="232">
        <f t="shared" si="571"/>
        <v>6.0666817075610187</v>
      </c>
      <c r="AB190" s="232">
        <f t="shared" si="571"/>
        <v>6.106529287531913</v>
      </c>
      <c r="AC190" s="232">
        <f t="shared" si="571"/>
        <v>6.1463768675028074</v>
      </c>
      <c r="AD190" s="232">
        <f t="shared" si="571"/>
        <v>5.9618975662283438</v>
      </c>
      <c r="AE190" s="232">
        <f t="shared" si="571"/>
        <v>5.7113897649465839</v>
      </c>
      <c r="AF190" s="232">
        <f t="shared" si="571"/>
        <v>5.7606037869026041</v>
      </c>
      <c r="AG190" s="232">
        <f t="shared" si="571"/>
        <v>5.8098178088586243</v>
      </c>
      <c r="AH190" s="232">
        <f t="shared" si="571"/>
        <v>5.8590318308146445</v>
      </c>
      <c r="AI190" s="232">
        <f t="shared" si="571"/>
        <v>5.9082458527706647</v>
      </c>
      <c r="AJ190" s="232">
        <f t="shared" si="571"/>
        <v>5.9574598747266849</v>
      </c>
      <c r="AK190" s="232">
        <f t="shared" si="571"/>
        <v>6.0066738966827051</v>
      </c>
      <c r="AL190" s="232">
        <f t="shared" si="571"/>
        <v>6.0558879186387253</v>
      </c>
      <c r="AM190" s="232">
        <f t="shared" si="571"/>
        <v>6.1051019405947455</v>
      </c>
      <c r="AN190" s="232">
        <f t="shared" si="571"/>
        <v>6.1543159625507657</v>
      </c>
      <c r="AO190" s="232">
        <f t="shared" si="571"/>
        <v>6.2035299845067859</v>
      </c>
      <c r="AP190" s="232">
        <f t="shared" si="571"/>
        <v>6.2527440064628061</v>
      </c>
      <c r="AQ190" s="232">
        <f t="shared" si="571"/>
        <v>6.3019580284188264</v>
      </c>
      <c r="AR190" s="232">
        <f t="shared" si="571"/>
        <v>6.3511720503748466</v>
      </c>
      <c r="AS190" s="232"/>
      <c r="AT190" s="232"/>
      <c r="AU190" s="232"/>
    </row>
    <row r="191" spans="1:47">
      <c r="A191" s="185" t="s">
        <v>16</v>
      </c>
      <c r="B191" s="185" t="str">
        <f t="shared" si="557"/>
        <v>TPPUBRT</v>
      </c>
      <c r="C191" s="185" t="str">
        <f t="shared" si="557"/>
        <v>BRT vehicle km</v>
      </c>
      <c r="E191" s="297">
        <f t="shared" si="551"/>
        <v>2.1087742850167138E-2</v>
      </c>
      <c r="F191" s="10">
        <f t="shared" si="551"/>
        <v>3.2055500417449041E-2</v>
      </c>
      <c r="G191" s="10">
        <f t="shared" si="551"/>
        <v>6.2982743372587108E-2</v>
      </c>
      <c r="H191" s="10">
        <f t="shared" ref="H191:J191" si="572">H154</f>
        <v>0.10097884850612647</v>
      </c>
      <c r="I191" s="10">
        <f t="shared" si="572"/>
        <v>0.10218816836006109</v>
      </c>
      <c r="J191" s="10">
        <f t="shared" si="572"/>
        <v>0.29500221022358109</v>
      </c>
      <c r="K191" s="10">
        <f t="shared" si="553"/>
        <v>0.57377458463856812</v>
      </c>
      <c r="L191" s="10">
        <f t="shared" si="553"/>
        <v>1.09923975034503</v>
      </c>
      <c r="M191" s="10">
        <f t="shared" si="553"/>
        <v>1.6146639358804129</v>
      </c>
      <c r="N191" s="40"/>
      <c r="O191" s="232">
        <f t="shared" si="559"/>
        <v>2.8101009644428344E-2</v>
      </c>
      <c r="P191" s="232">
        <f t="shared" si="560"/>
        <v>3.511427643868955E-2</v>
      </c>
      <c r="Q191" s="232">
        <f t="shared" si="560"/>
        <v>4.2127543232950752E-2</v>
      </c>
      <c r="R191" s="232">
        <f t="shared" si="560"/>
        <v>4.9140810027211955E-2</v>
      </c>
      <c r="S191" s="232">
        <f t="shared" si="560"/>
        <v>9.6299451655062651E-2</v>
      </c>
      <c r="T191" s="303">
        <f t="shared" si="560"/>
        <v>0.14345809328291337</v>
      </c>
      <c r="U191" s="303">
        <f t="shared" si="560"/>
        <v>0.40619067613614429</v>
      </c>
      <c r="V191" s="303">
        <f t="shared" si="560"/>
        <v>0.6639027689038357</v>
      </c>
      <c r="W191" s="232">
        <f t="shared" si="561"/>
        <v>2.1087742850167138E-2</v>
      </c>
      <c r="X191" s="232">
        <f t="shared" ref="X191" si="573">IF(X$148&lt;=$I$148,($I191-$F191)/10,IF(AND(X$148&gt;$I$148,X$148&lt;=$K$148),($K191-$I191)/10,IF(AND(X$148&gt;$K$148,X$148&lt;=$L$148),($L191-$K191)/2,($M191-$L191)/2)))+W191</f>
        <v>2.8101009644428344E-2</v>
      </c>
      <c r="Y191" s="232">
        <f t="shared" ref="Y191:AR191" si="574">IF(Y$148&lt;=$I$148,($I191-$F191)/10,IF(AND(Y$148&gt;$I$148,Y$148&lt;=$K$148),($K191-$I191)/10,IF(AND(Y$148&gt;$K$148,Y$148&lt;=$L$148),($L191-$K191)/2,($M191-$L191)/2)))+X191</f>
        <v>3.511427643868955E-2</v>
      </c>
      <c r="Z191" s="232">
        <f t="shared" si="574"/>
        <v>4.2127543232950752E-2</v>
      </c>
      <c r="AA191" s="232">
        <f t="shared" si="574"/>
        <v>4.9140810027211955E-2</v>
      </c>
      <c r="AB191" s="232">
        <f t="shared" si="574"/>
        <v>9.6299451655062651E-2</v>
      </c>
      <c r="AC191" s="232">
        <f t="shared" si="574"/>
        <v>0.14345809328291337</v>
      </c>
      <c r="AD191" s="232">
        <f t="shared" si="574"/>
        <v>0.40619067613614429</v>
      </c>
      <c r="AE191" s="232">
        <f t="shared" si="574"/>
        <v>0.6639027689038357</v>
      </c>
      <c r="AF191" s="232">
        <f t="shared" si="574"/>
        <v>0.67091603569809688</v>
      </c>
      <c r="AG191" s="232">
        <f t="shared" si="574"/>
        <v>0.67792930249235805</v>
      </c>
      <c r="AH191" s="232">
        <f t="shared" si="574"/>
        <v>0.68494256928661923</v>
      </c>
      <c r="AI191" s="232">
        <f t="shared" si="574"/>
        <v>0.6919558360808804</v>
      </c>
      <c r="AJ191" s="232">
        <f t="shared" si="574"/>
        <v>0.69896910287514158</v>
      </c>
      <c r="AK191" s="232">
        <f t="shared" si="574"/>
        <v>0.70598236966940275</v>
      </c>
      <c r="AL191" s="232">
        <f t="shared" si="574"/>
        <v>0.71299563646366393</v>
      </c>
      <c r="AM191" s="232">
        <f t="shared" si="574"/>
        <v>0.7200089032579251</v>
      </c>
      <c r="AN191" s="232">
        <f t="shared" si="574"/>
        <v>0.72702217005218628</v>
      </c>
      <c r="AO191" s="232">
        <f t="shared" si="574"/>
        <v>0.73403543684644745</v>
      </c>
      <c r="AP191" s="232">
        <f t="shared" si="574"/>
        <v>0.74104870364070863</v>
      </c>
      <c r="AQ191" s="232">
        <f t="shared" si="574"/>
        <v>0.7480619704349698</v>
      </c>
      <c r="AR191" s="232">
        <f t="shared" si="574"/>
        <v>0.75507523722923098</v>
      </c>
      <c r="AS191" s="232"/>
      <c r="AT191" s="232"/>
      <c r="AU191" s="232"/>
    </row>
    <row r="192" spans="1:47">
      <c r="A192" s="185" t="s">
        <v>16</v>
      </c>
      <c r="B192" s="185" t="str">
        <f t="shared" si="557"/>
        <v>TPPUMER</v>
      </c>
      <c r="C192" s="185" t="str">
        <f t="shared" si="557"/>
        <v>Metro Rail pkm</v>
      </c>
      <c r="E192" s="297">
        <f t="shared" si="551"/>
        <v>15.023482841814213</v>
      </c>
      <c r="F192" s="10">
        <f t="shared" si="551"/>
        <v>12.322446292964566</v>
      </c>
      <c r="G192" s="10">
        <f t="shared" si="551"/>
        <v>8.6260563043864682</v>
      </c>
      <c r="H192" s="10">
        <f t="shared" ref="H192:J192" si="575">H155</f>
        <v>8.8235934445777957</v>
      </c>
      <c r="I192" s="10">
        <f t="shared" si="575"/>
        <v>8.9654013796389815</v>
      </c>
      <c r="J192" s="10">
        <f t="shared" si="575"/>
        <v>9.1875349175396703</v>
      </c>
      <c r="K192" s="10">
        <f t="shared" si="553"/>
        <v>9.4570075386668737</v>
      </c>
      <c r="L192" s="10">
        <f t="shared" si="553"/>
        <v>9.0018172320739467</v>
      </c>
      <c r="M192" s="10">
        <f t="shared" si="553"/>
        <v>8.3837060289112895</v>
      </c>
      <c r="N192" s="40"/>
      <c r="O192" s="232">
        <f t="shared" si="559"/>
        <v>14.687778350481654</v>
      </c>
      <c r="P192" s="232">
        <f t="shared" si="560"/>
        <v>14.352073859149096</v>
      </c>
      <c r="Q192" s="232">
        <f t="shared" si="560"/>
        <v>14.016369367816537</v>
      </c>
      <c r="R192" s="232">
        <f t="shared" si="560"/>
        <v>13.680664876483979</v>
      </c>
      <c r="S192" s="232">
        <f t="shared" si="560"/>
        <v>13.729825492386768</v>
      </c>
      <c r="T192" s="303">
        <f t="shared" si="560"/>
        <v>13.778986108289557</v>
      </c>
      <c r="U192" s="303">
        <f t="shared" si="560"/>
        <v>13.551390954993092</v>
      </c>
      <c r="V192" s="303">
        <f t="shared" si="560"/>
        <v>13.242335353411764</v>
      </c>
      <c r="W192" s="232">
        <f t="shared" si="561"/>
        <v>15.023482841814213</v>
      </c>
      <c r="X192" s="232">
        <f t="shared" ref="X192" si="576">IF(X$148&lt;=$I$148,($I192-$F192)/10,IF(AND(X$148&gt;$I$148,X$148&lt;=$K$148),($K192-$I192)/10,IF(AND(X$148&gt;$K$148,X$148&lt;=$L$148),($L192-$K192)/2,($M192-$L192)/2)))+W192</f>
        <v>14.687778350481654</v>
      </c>
      <c r="Y192" s="232">
        <f t="shared" ref="Y192:AR192" si="577">IF(Y$148&lt;=$I$148,($I192-$F192)/10,IF(AND(Y$148&gt;$I$148,Y$148&lt;=$K$148),($K192-$I192)/10,IF(AND(Y$148&gt;$K$148,Y$148&lt;=$L$148),($L192-$K192)/2,($M192-$L192)/2)))+X192</f>
        <v>14.352073859149096</v>
      </c>
      <c r="Z192" s="232">
        <f t="shared" si="577"/>
        <v>14.016369367816537</v>
      </c>
      <c r="AA192" s="232">
        <f t="shared" si="577"/>
        <v>13.680664876483979</v>
      </c>
      <c r="AB192" s="232">
        <f t="shared" si="577"/>
        <v>13.729825492386768</v>
      </c>
      <c r="AC192" s="232">
        <f t="shared" si="577"/>
        <v>13.778986108289557</v>
      </c>
      <c r="AD192" s="232">
        <f t="shared" si="577"/>
        <v>13.551390954993092</v>
      </c>
      <c r="AE192" s="232">
        <f t="shared" si="577"/>
        <v>13.242335353411764</v>
      </c>
      <c r="AF192" s="232">
        <f t="shared" si="577"/>
        <v>12.906630862079206</v>
      </c>
      <c r="AG192" s="232">
        <f t="shared" si="577"/>
        <v>12.570926370746648</v>
      </c>
      <c r="AH192" s="232">
        <f t="shared" si="577"/>
        <v>12.235221879414089</v>
      </c>
      <c r="AI192" s="232">
        <f t="shared" si="577"/>
        <v>11.899517388081531</v>
      </c>
      <c r="AJ192" s="232">
        <f t="shared" si="577"/>
        <v>11.563812896748972</v>
      </c>
      <c r="AK192" s="232">
        <f t="shared" si="577"/>
        <v>11.228108405416414</v>
      </c>
      <c r="AL192" s="232">
        <f t="shared" si="577"/>
        <v>10.892403914083856</v>
      </c>
      <c r="AM192" s="232">
        <f t="shared" si="577"/>
        <v>10.556699422751297</v>
      </c>
      <c r="AN192" s="232">
        <f t="shared" si="577"/>
        <v>10.220994931418739</v>
      </c>
      <c r="AO192" s="232">
        <f t="shared" si="577"/>
        <v>9.8852904400861803</v>
      </c>
      <c r="AP192" s="232">
        <f t="shared" si="577"/>
        <v>9.5495859487536219</v>
      </c>
      <c r="AQ192" s="232">
        <f t="shared" si="577"/>
        <v>9.2138814574210635</v>
      </c>
      <c r="AR192" s="232">
        <f t="shared" si="577"/>
        <v>8.878176966088505</v>
      </c>
      <c r="AS192" s="232"/>
      <c r="AT192" s="232"/>
      <c r="AU192" s="232"/>
    </row>
    <row r="193" spans="1:61">
      <c r="A193" s="185" t="s">
        <v>16</v>
      </c>
      <c r="B193" s="185" t="str">
        <f t="shared" si="557"/>
        <v>TPPUGAT</v>
      </c>
      <c r="C193" s="185" t="str">
        <f t="shared" si="557"/>
        <v>Gautrain pkm</v>
      </c>
      <c r="E193" s="297">
        <f t="shared" si="551"/>
        <v>0.53459848266953358</v>
      </c>
      <c r="F193" s="10">
        <f t="shared" si="551"/>
        <v>0.60923770891438467</v>
      </c>
      <c r="G193" s="10">
        <f t="shared" si="551"/>
        <v>0.64854136839212595</v>
      </c>
      <c r="H193" s="10">
        <f t="shared" ref="H193:J193" si="578">H156</f>
        <v>0.6995709084876961</v>
      </c>
      <c r="I193" s="10">
        <f t="shared" si="578"/>
        <v>0.64248252977129328</v>
      </c>
      <c r="J193" s="10">
        <f t="shared" si="578"/>
        <v>0.61616022953003824</v>
      </c>
      <c r="K193" s="10">
        <f t="shared" si="553"/>
        <v>0.76757877564341193</v>
      </c>
      <c r="L193" s="10">
        <f t="shared" si="553"/>
        <v>1.0009118217364845</v>
      </c>
      <c r="M193" s="10">
        <f t="shared" si="553"/>
        <v>1.1824455780963823</v>
      </c>
      <c r="N193" s="40"/>
      <c r="O193" s="232">
        <f t="shared" si="559"/>
        <v>0.53792296475522439</v>
      </c>
      <c r="P193" s="232">
        <f t="shared" si="560"/>
        <v>0.54124744684091519</v>
      </c>
      <c r="Q193" s="232">
        <f t="shared" si="560"/>
        <v>0.544571928926606</v>
      </c>
      <c r="R193" s="232">
        <f t="shared" si="560"/>
        <v>0.5478964110122968</v>
      </c>
      <c r="S193" s="232">
        <f t="shared" si="560"/>
        <v>0.56040603559950863</v>
      </c>
      <c r="T193" s="303">
        <f t="shared" si="560"/>
        <v>0.57291566018672047</v>
      </c>
      <c r="U193" s="303">
        <f t="shared" si="560"/>
        <v>0.68958218323325671</v>
      </c>
      <c r="V193" s="303">
        <f t="shared" si="560"/>
        <v>0.78034906141320559</v>
      </c>
      <c r="W193" s="232">
        <f t="shared" si="561"/>
        <v>0.53459848266953358</v>
      </c>
      <c r="X193" s="232">
        <f t="shared" ref="X193" si="579">IF(X$148&lt;=$I$148,($I193-$F193)/10,IF(AND(X$148&gt;$I$148,X$148&lt;=$K$148),($K193-$I193)/10,IF(AND(X$148&gt;$K$148,X$148&lt;=$L$148),($L193-$K193)/2,($M193-$L193)/2)))+W193</f>
        <v>0.53792296475522439</v>
      </c>
      <c r="Y193" s="232">
        <f t="shared" ref="Y193:AR193" si="580">IF(Y$148&lt;=$I$148,($I193-$F193)/10,IF(AND(Y$148&gt;$I$148,Y$148&lt;=$K$148),($K193-$I193)/10,IF(AND(Y$148&gt;$K$148,Y$148&lt;=$L$148),($L193-$K193)/2,($M193-$L193)/2)))+X193</f>
        <v>0.54124744684091519</v>
      </c>
      <c r="Z193" s="232">
        <f t="shared" si="580"/>
        <v>0.544571928926606</v>
      </c>
      <c r="AA193" s="232">
        <f t="shared" si="580"/>
        <v>0.5478964110122968</v>
      </c>
      <c r="AB193" s="232">
        <f t="shared" si="580"/>
        <v>0.56040603559950863</v>
      </c>
      <c r="AC193" s="232">
        <f t="shared" si="580"/>
        <v>0.57291566018672047</v>
      </c>
      <c r="AD193" s="232">
        <f t="shared" si="580"/>
        <v>0.68958218323325671</v>
      </c>
      <c r="AE193" s="232">
        <f t="shared" si="580"/>
        <v>0.78034906141320559</v>
      </c>
      <c r="AF193" s="232">
        <f t="shared" si="580"/>
        <v>0.7836735434988964</v>
      </c>
      <c r="AG193" s="232">
        <f t="shared" si="580"/>
        <v>0.7869980255845872</v>
      </c>
      <c r="AH193" s="232">
        <f t="shared" si="580"/>
        <v>0.79032250767027801</v>
      </c>
      <c r="AI193" s="232">
        <f t="shared" si="580"/>
        <v>0.79364698975596881</v>
      </c>
      <c r="AJ193" s="232">
        <f t="shared" si="580"/>
        <v>0.79697147184165962</v>
      </c>
      <c r="AK193" s="232">
        <f t="shared" si="580"/>
        <v>0.80029595392735042</v>
      </c>
      <c r="AL193" s="232">
        <f t="shared" si="580"/>
        <v>0.80362043601304123</v>
      </c>
      <c r="AM193" s="232">
        <f t="shared" si="580"/>
        <v>0.80694491809873203</v>
      </c>
      <c r="AN193" s="232">
        <f t="shared" si="580"/>
        <v>0.81026940018442284</v>
      </c>
      <c r="AO193" s="232">
        <f t="shared" si="580"/>
        <v>0.81359388227011364</v>
      </c>
      <c r="AP193" s="232">
        <f t="shared" si="580"/>
        <v>0.81691836435580445</v>
      </c>
      <c r="AQ193" s="232">
        <f t="shared" si="580"/>
        <v>0.82024284644149525</v>
      </c>
      <c r="AR193" s="232">
        <f t="shared" si="580"/>
        <v>0.82356732852718606</v>
      </c>
      <c r="AS193" s="232"/>
      <c r="AT193" s="232"/>
      <c r="AU193" s="232"/>
    </row>
    <row r="194" spans="1:61">
      <c r="E194" s="10"/>
      <c r="F194" s="10"/>
      <c r="G194" s="10"/>
      <c r="I194" s="10"/>
      <c r="K194" s="10"/>
      <c r="L194" s="10"/>
      <c r="M194" s="10"/>
      <c r="N194" s="40"/>
      <c r="O194" s="232"/>
      <c r="R194" s="232"/>
      <c r="T194" s="232"/>
      <c r="U194" s="232"/>
      <c r="V194" s="232"/>
      <c r="W194" s="232"/>
      <c r="X194" s="232"/>
      <c r="AA194" s="232"/>
      <c r="AB194" s="232"/>
      <c r="AD194" s="232"/>
      <c r="AE194" s="232"/>
      <c r="AF194" s="232"/>
      <c r="AG194" s="232"/>
      <c r="AH194" s="232"/>
      <c r="AI194" s="232"/>
      <c r="AJ194" s="232"/>
      <c r="AK194" s="232"/>
      <c r="AL194" s="232"/>
      <c r="AM194" s="232"/>
      <c r="AN194" s="232"/>
      <c r="AO194" s="232"/>
      <c r="AP194" s="232"/>
      <c r="AQ194" s="232"/>
      <c r="AR194" s="232"/>
      <c r="AS194" s="232"/>
      <c r="AT194" s="232"/>
      <c r="AU194" s="232"/>
    </row>
    <row r="195" spans="1:61" ht="23.25">
      <c r="A195" s="185" t="s">
        <v>16</v>
      </c>
      <c r="B195" s="16" t="s">
        <v>18</v>
      </c>
      <c r="C195" s="16" t="s">
        <v>19</v>
      </c>
      <c r="D195" s="16" t="s">
        <v>20</v>
      </c>
      <c r="E195" s="16" t="s">
        <v>21</v>
      </c>
      <c r="F195" s="16" t="s">
        <v>22</v>
      </c>
      <c r="G195" s="16" t="s">
        <v>23</v>
      </c>
      <c r="H195" s="16" t="s">
        <v>24</v>
      </c>
      <c r="I195" s="16" t="s">
        <v>612</v>
      </c>
      <c r="J195" s="16" t="s">
        <v>642</v>
      </c>
      <c r="K195" s="16" t="s">
        <v>643</v>
      </c>
      <c r="L195" s="17" t="s">
        <v>25</v>
      </c>
      <c r="M195" s="18">
        <v>2012</v>
      </c>
      <c r="N195" s="18">
        <f t="shared" ref="N195:AO195" si="581">1+M195</f>
        <v>2013</v>
      </c>
      <c r="O195" s="18">
        <f t="shared" si="581"/>
        <v>2014</v>
      </c>
      <c r="P195" s="18">
        <f>1+O195</f>
        <v>2015</v>
      </c>
      <c r="Q195" s="18">
        <f t="shared" si="581"/>
        <v>2016</v>
      </c>
      <c r="R195" s="18">
        <f t="shared" si="581"/>
        <v>2017</v>
      </c>
      <c r="S195" s="18">
        <f t="shared" si="581"/>
        <v>2018</v>
      </c>
      <c r="T195" s="18">
        <f t="shared" si="581"/>
        <v>2019</v>
      </c>
      <c r="U195" s="18">
        <f t="shared" si="581"/>
        <v>2020</v>
      </c>
      <c r="V195" s="18">
        <f t="shared" si="581"/>
        <v>2021</v>
      </c>
      <c r="W195" s="18">
        <f t="shared" si="581"/>
        <v>2022</v>
      </c>
      <c r="X195" s="18">
        <f t="shared" si="581"/>
        <v>2023</v>
      </c>
      <c r="Y195" s="18">
        <f t="shared" si="581"/>
        <v>2024</v>
      </c>
      <c r="Z195" s="18">
        <f t="shared" si="581"/>
        <v>2025</v>
      </c>
      <c r="AA195" s="18">
        <f t="shared" si="581"/>
        <v>2026</v>
      </c>
      <c r="AB195" s="18">
        <f t="shared" si="581"/>
        <v>2027</v>
      </c>
      <c r="AC195" s="18">
        <f t="shared" si="581"/>
        <v>2028</v>
      </c>
      <c r="AD195" s="18">
        <f t="shared" si="581"/>
        <v>2029</v>
      </c>
      <c r="AE195" s="18">
        <f t="shared" si="581"/>
        <v>2030</v>
      </c>
      <c r="AF195" s="18">
        <f t="shared" si="581"/>
        <v>2031</v>
      </c>
      <c r="AG195" s="18">
        <f t="shared" si="581"/>
        <v>2032</v>
      </c>
      <c r="AH195" s="18">
        <f t="shared" si="581"/>
        <v>2033</v>
      </c>
      <c r="AI195" s="18">
        <f t="shared" si="581"/>
        <v>2034</v>
      </c>
      <c r="AJ195" s="18">
        <f t="shared" si="581"/>
        <v>2035</v>
      </c>
      <c r="AK195" s="18">
        <f t="shared" si="581"/>
        <v>2036</v>
      </c>
      <c r="AL195" s="18">
        <f t="shared" si="581"/>
        <v>2037</v>
      </c>
      <c r="AM195" s="18">
        <f t="shared" si="581"/>
        <v>2038</v>
      </c>
      <c r="AN195" s="18">
        <f t="shared" si="581"/>
        <v>2039</v>
      </c>
      <c r="AO195" s="18">
        <f t="shared" si="581"/>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5">
        <v>2050</v>
      </c>
      <c r="M196" s="114">
        <f t="shared" ref="M196:V197" si="582">MATCH(J$214,$E$185:$M$185,$C196)</f>
        <v>1</v>
      </c>
      <c r="N196" s="114">
        <f t="shared" si="582"/>
        <v>1</v>
      </c>
      <c r="O196" s="114">
        <f t="shared" si="582"/>
        <v>1</v>
      </c>
      <c r="P196" s="114">
        <f t="shared" si="582"/>
        <v>2</v>
      </c>
      <c r="Q196" s="114">
        <f t="shared" si="582"/>
        <v>2</v>
      </c>
      <c r="R196" s="114">
        <f t="shared" si="582"/>
        <v>3</v>
      </c>
      <c r="S196" s="114">
        <f t="shared" si="582"/>
        <v>3</v>
      </c>
      <c r="T196" s="114">
        <f t="shared" si="582"/>
        <v>4</v>
      </c>
      <c r="U196" s="114">
        <f t="shared" si="582"/>
        <v>5</v>
      </c>
      <c r="V196" s="114">
        <f t="shared" si="582"/>
        <v>6</v>
      </c>
      <c r="W196" s="114">
        <f t="shared" ref="W196:AF197" si="583">MATCH(T$214,$E$185:$M$185,$C196)</f>
        <v>6</v>
      </c>
      <c r="X196" s="114">
        <f t="shared" si="583"/>
        <v>6</v>
      </c>
      <c r="Y196" s="114">
        <f t="shared" si="583"/>
        <v>6</v>
      </c>
      <c r="Z196" s="114">
        <f t="shared" si="583"/>
        <v>6</v>
      </c>
      <c r="AA196" s="114">
        <f t="shared" si="583"/>
        <v>6</v>
      </c>
      <c r="AB196" s="114">
        <f t="shared" si="583"/>
        <v>6</v>
      </c>
      <c r="AC196" s="114">
        <f t="shared" si="583"/>
        <v>6</v>
      </c>
      <c r="AD196" s="114">
        <f t="shared" si="583"/>
        <v>6</v>
      </c>
      <c r="AE196" s="114">
        <f t="shared" si="583"/>
        <v>7</v>
      </c>
      <c r="AF196" s="114">
        <f t="shared" si="583"/>
        <v>7</v>
      </c>
      <c r="AG196" s="114">
        <f t="shared" ref="AG196:AP197" si="584">MATCH(AD$214,$E$185:$M$185,$C196)</f>
        <v>7</v>
      </c>
      <c r="AH196" s="114">
        <f t="shared" si="584"/>
        <v>7</v>
      </c>
      <c r="AI196" s="114">
        <f t="shared" si="584"/>
        <v>7</v>
      </c>
      <c r="AJ196" s="114">
        <f t="shared" si="584"/>
        <v>7</v>
      </c>
      <c r="AK196" s="114">
        <f t="shared" si="584"/>
        <v>7</v>
      </c>
      <c r="AL196" s="114">
        <f t="shared" si="584"/>
        <v>7</v>
      </c>
      <c r="AM196" s="114">
        <f t="shared" si="584"/>
        <v>7</v>
      </c>
      <c r="AN196" s="114">
        <f t="shared" si="584"/>
        <v>7</v>
      </c>
      <c r="AO196" s="114">
        <f t="shared" si="584"/>
        <v>8</v>
      </c>
      <c r="AP196" s="114">
        <f t="shared" si="584"/>
        <v>8</v>
      </c>
      <c r="AQ196" s="114">
        <f t="shared" ref="AQ196:AQ197" si="585">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0" cm="1">
        <f t="array" ref="E197">INDEX($D196:$L196,0,COUNT($D196:$L196)-E198)</f>
        <v>2040</v>
      </c>
      <c r="F197" s="280" cm="1">
        <f t="array" ref="F197">INDEX($D196:$L196,0,COUNT($D196:$L196)-F198)</f>
        <v>2030</v>
      </c>
      <c r="G197" s="280" cm="1">
        <f t="array" ref="G197">INDEX($D196:$L196,0,COUNT($D196:$L196)-G198)</f>
        <v>2021</v>
      </c>
      <c r="H197" s="280" cm="1">
        <f t="array" ref="H197">INDEX($D196:$L196,0,COUNT($D196:$L196)-H198)</f>
        <v>2020</v>
      </c>
      <c r="I197" s="280" cm="1">
        <f t="array" ref="I197">INDEX($D196:$L196,0,COUNT($D196:$L196)-I198)</f>
        <v>2019</v>
      </c>
      <c r="J197" s="280" cm="1">
        <f t="array" ref="J197">INDEX($D196:$L196,0,COUNT($D196:$L196)-J198)</f>
        <v>2017</v>
      </c>
      <c r="K197" s="280" cm="1">
        <f t="array" ref="K197">INDEX($D196:$L196,0,COUNT($D196:$L196)-K198)</f>
        <v>2015</v>
      </c>
      <c r="L197" s="280" cm="1">
        <f t="array" ref="L197">INDEX($D196:$L196,0,COUNT($D196:$L196)-L198)</f>
        <v>2012</v>
      </c>
      <c r="M197" s="40">
        <f t="shared" si="582"/>
        <v>1</v>
      </c>
      <c r="N197" s="40" t="e">
        <f t="shared" si="582"/>
        <v>#N/A</v>
      </c>
      <c r="O197" s="40" t="e">
        <f t="shared" si="582"/>
        <v>#N/A</v>
      </c>
      <c r="P197" s="40">
        <f t="shared" si="582"/>
        <v>2</v>
      </c>
      <c r="Q197" s="40" t="e">
        <f t="shared" si="582"/>
        <v>#N/A</v>
      </c>
      <c r="R197" s="40">
        <f t="shared" si="582"/>
        <v>3</v>
      </c>
      <c r="S197" s="40" t="e">
        <f t="shared" si="582"/>
        <v>#N/A</v>
      </c>
      <c r="T197" s="40">
        <f t="shared" si="582"/>
        <v>4</v>
      </c>
      <c r="U197" s="40">
        <f t="shared" si="582"/>
        <v>5</v>
      </c>
      <c r="V197" s="40">
        <f t="shared" si="582"/>
        <v>6</v>
      </c>
      <c r="W197" s="40" t="e">
        <f t="shared" si="583"/>
        <v>#N/A</v>
      </c>
      <c r="X197" s="40" t="e">
        <f t="shared" si="583"/>
        <v>#N/A</v>
      </c>
      <c r="Y197" s="40" t="e">
        <f t="shared" si="583"/>
        <v>#N/A</v>
      </c>
      <c r="Z197" s="40" t="e">
        <f t="shared" si="583"/>
        <v>#N/A</v>
      </c>
      <c r="AA197" s="40" t="e">
        <f t="shared" si="583"/>
        <v>#N/A</v>
      </c>
      <c r="AB197" s="40" t="e">
        <f t="shared" si="583"/>
        <v>#N/A</v>
      </c>
      <c r="AC197" s="40" t="e">
        <f t="shared" si="583"/>
        <v>#N/A</v>
      </c>
      <c r="AD197" s="40" t="e">
        <f t="shared" si="583"/>
        <v>#N/A</v>
      </c>
      <c r="AE197" s="40">
        <f t="shared" si="583"/>
        <v>7</v>
      </c>
      <c r="AF197" s="40" t="e">
        <f t="shared" si="583"/>
        <v>#N/A</v>
      </c>
      <c r="AG197" s="40" t="e">
        <f t="shared" si="584"/>
        <v>#N/A</v>
      </c>
      <c r="AH197" s="40" t="e">
        <f t="shared" si="584"/>
        <v>#N/A</v>
      </c>
      <c r="AI197" s="40" t="e">
        <f t="shared" si="584"/>
        <v>#N/A</v>
      </c>
      <c r="AJ197" s="40" t="e">
        <f t="shared" si="584"/>
        <v>#N/A</v>
      </c>
      <c r="AK197" s="40" t="e">
        <f t="shared" si="584"/>
        <v>#N/A</v>
      </c>
      <c r="AL197" s="40" t="e">
        <f t="shared" si="584"/>
        <v>#N/A</v>
      </c>
      <c r="AM197" s="40" t="e">
        <f t="shared" si="584"/>
        <v>#N/A</v>
      </c>
      <c r="AN197" s="40" t="e">
        <f t="shared" si="584"/>
        <v>#N/A</v>
      </c>
      <c r="AO197" s="40">
        <f t="shared" si="584"/>
        <v>8</v>
      </c>
      <c r="AP197" s="40" t="e">
        <f t="shared" si="584"/>
        <v>#N/A</v>
      </c>
      <c r="AQ197" s="40">
        <f t="shared" si="585"/>
        <v>9</v>
      </c>
      <c r="AR197" s="185" t="e">
        <f>MATCH(AO$214,$C$210:$K$210,$C197)</f>
        <v>#N/A</v>
      </c>
      <c r="AS197" s="185" t="e">
        <f>MATCH(AP$214,$C$210:$K$210,$C197)</f>
        <v>#N/A</v>
      </c>
      <c r="BH197" s="40">
        <f>MATCH(BE$214,$C$210:$K$210,$C197)</f>
        <v>1</v>
      </c>
    </row>
    <row r="198" spans="1:61">
      <c r="A198" s="40" t="s">
        <v>16</v>
      </c>
      <c r="B198" s="185" t="s">
        <v>391</v>
      </c>
      <c r="C198" s="185">
        <v>-1</v>
      </c>
      <c r="D198" s="185">
        <v>0</v>
      </c>
      <c r="E198" s="280">
        <v>1</v>
      </c>
      <c r="F198" s="280">
        <v>2</v>
      </c>
      <c r="G198" s="280">
        <v>3</v>
      </c>
      <c r="H198" s="280">
        <v>4</v>
      </c>
      <c r="I198" s="280">
        <v>5</v>
      </c>
      <c r="J198" s="280">
        <v>6</v>
      </c>
      <c r="K198" s="280">
        <v>7</v>
      </c>
      <c r="L198" s="280">
        <v>8</v>
      </c>
      <c r="M198" s="185">
        <f>MATCH(J$214,$C$211:$K$211,$C198)</f>
        <v>9</v>
      </c>
      <c r="N198" s="185">
        <f>MATCH(K$214,$D$197:$L$197,$C198)</f>
        <v>8</v>
      </c>
      <c r="O198" s="185">
        <f t="shared" ref="O198:AS198" si="586">MATCH(L$214,$C$211:$K$211,$C198)</f>
        <v>8</v>
      </c>
      <c r="P198" s="185">
        <f t="shared" si="586"/>
        <v>8</v>
      </c>
      <c r="Q198" s="185">
        <f t="shared" si="586"/>
        <v>7</v>
      </c>
      <c r="R198" s="185">
        <f t="shared" si="586"/>
        <v>7</v>
      </c>
      <c r="S198" s="185">
        <f t="shared" si="586"/>
        <v>6</v>
      </c>
      <c r="T198" s="185">
        <f t="shared" si="586"/>
        <v>6</v>
      </c>
      <c r="U198" s="185">
        <f t="shared" si="586"/>
        <v>5</v>
      </c>
      <c r="V198" s="185">
        <f t="shared" si="586"/>
        <v>4</v>
      </c>
      <c r="W198" s="185">
        <f t="shared" si="586"/>
        <v>3</v>
      </c>
      <c r="X198" s="185">
        <f t="shared" si="586"/>
        <v>3</v>
      </c>
      <c r="Y198" s="185">
        <f t="shared" si="586"/>
        <v>3</v>
      </c>
      <c r="Z198" s="185">
        <f t="shared" si="586"/>
        <v>3</v>
      </c>
      <c r="AA198" s="185">
        <f t="shared" si="586"/>
        <v>3</v>
      </c>
      <c r="AB198" s="185">
        <f t="shared" si="586"/>
        <v>3</v>
      </c>
      <c r="AC198" s="185">
        <f t="shared" si="586"/>
        <v>3</v>
      </c>
      <c r="AD198" s="185">
        <f t="shared" si="586"/>
        <v>3</v>
      </c>
      <c r="AE198" s="185">
        <f t="shared" si="586"/>
        <v>3</v>
      </c>
      <c r="AF198" s="185">
        <f t="shared" si="586"/>
        <v>2</v>
      </c>
      <c r="AG198" s="185">
        <f t="shared" si="586"/>
        <v>2</v>
      </c>
      <c r="AH198" s="185">
        <f t="shared" si="586"/>
        <v>2</v>
      </c>
      <c r="AI198" s="185">
        <f t="shared" si="586"/>
        <v>2</v>
      </c>
      <c r="AJ198" s="185">
        <f t="shared" si="586"/>
        <v>2</v>
      </c>
      <c r="AK198" s="185">
        <f t="shared" si="586"/>
        <v>2</v>
      </c>
      <c r="AL198" s="185">
        <f t="shared" si="586"/>
        <v>2</v>
      </c>
      <c r="AM198" s="185">
        <f t="shared" si="586"/>
        <v>2</v>
      </c>
      <c r="AN198" s="185">
        <f t="shared" si="586"/>
        <v>2</v>
      </c>
      <c r="AO198" s="185">
        <f t="shared" si="586"/>
        <v>2</v>
      </c>
      <c r="AP198" s="185">
        <f t="shared" si="586"/>
        <v>1</v>
      </c>
      <c r="AQ198" s="185">
        <f t="shared" si="586"/>
        <v>1</v>
      </c>
      <c r="AR198" s="185" t="e">
        <f t="shared" si="586"/>
        <v>#N/A</v>
      </c>
      <c r="AS198" s="185" t="e">
        <f t="shared" si="586"/>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7">IF(ISNA(O196),-1,IF(ISNA(O198),99,IF(ISNA(O197),O196,0)))</f>
        <v>1</v>
      </c>
      <c r="P199" s="189">
        <f t="shared" si="587"/>
        <v>0</v>
      </c>
      <c r="Q199" s="189">
        <f t="shared" si="587"/>
        <v>2</v>
      </c>
      <c r="R199" s="189">
        <f t="shared" ref="R199" si="588">IF(ISNA(R196),-1,IF(ISNA(R198),99,IF(ISNA(R197),R196,0)))</f>
        <v>0</v>
      </c>
      <c r="S199" s="189">
        <f t="shared" si="587"/>
        <v>3</v>
      </c>
      <c r="T199" s="189">
        <f t="shared" si="587"/>
        <v>0</v>
      </c>
      <c r="U199" s="189">
        <f t="shared" si="587"/>
        <v>0</v>
      </c>
      <c r="V199" s="189">
        <f t="shared" si="587"/>
        <v>0</v>
      </c>
      <c r="W199" s="189">
        <f t="shared" si="587"/>
        <v>6</v>
      </c>
      <c r="X199" s="189">
        <f t="shared" si="587"/>
        <v>6</v>
      </c>
      <c r="Y199" s="189">
        <f t="shared" si="587"/>
        <v>6</v>
      </c>
      <c r="Z199" s="189">
        <f t="shared" si="587"/>
        <v>6</v>
      </c>
      <c r="AA199" s="189">
        <f t="shared" si="587"/>
        <v>6</v>
      </c>
      <c r="AB199" s="189">
        <f t="shared" si="587"/>
        <v>6</v>
      </c>
      <c r="AC199" s="189">
        <f t="shared" si="587"/>
        <v>6</v>
      </c>
      <c r="AD199" s="189">
        <f t="shared" si="587"/>
        <v>6</v>
      </c>
      <c r="AE199" s="189">
        <f t="shared" si="587"/>
        <v>0</v>
      </c>
      <c r="AF199" s="189">
        <f t="shared" si="587"/>
        <v>7</v>
      </c>
      <c r="AG199" s="189">
        <f t="shared" si="587"/>
        <v>7</v>
      </c>
      <c r="AH199" s="189">
        <f t="shared" si="587"/>
        <v>7</v>
      </c>
      <c r="AI199" s="189">
        <f t="shared" si="587"/>
        <v>7</v>
      </c>
      <c r="AJ199" s="189">
        <f t="shared" si="587"/>
        <v>7</v>
      </c>
      <c r="AK199" s="189">
        <f t="shared" si="587"/>
        <v>7</v>
      </c>
      <c r="AL199" s="189">
        <f t="shared" si="587"/>
        <v>7</v>
      </c>
      <c r="AM199" s="189">
        <f t="shared" si="587"/>
        <v>7</v>
      </c>
      <c r="AN199" s="189">
        <f t="shared" si="587"/>
        <v>7</v>
      </c>
      <c r="AO199" s="189">
        <f t="shared" si="587"/>
        <v>0</v>
      </c>
      <c r="AP199" s="189">
        <f t="shared" si="587"/>
        <v>8</v>
      </c>
      <c r="AQ199" s="189">
        <f t="shared" si="587"/>
        <v>0</v>
      </c>
      <c r="AR199" s="189">
        <f t="shared" si="587"/>
        <v>99</v>
      </c>
      <c r="AS199" s="189">
        <f t="shared" si="587"/>
        <v>99</v>
      </c>
      <c r="AT199" s="189"/>
      <c r="AW199" s="189"/>
      <c r="AX199" s="189"/>
      <c r="BH199" s="189">
        <f>IF(ISNA(BH196),-1,IF(ISNA(BH198),99,IF(ISNA(BH197),BH196,0)))</f>
        <v>0</v>
      </c>
      <c r="BI199" s="189"/>
    </row>
    <row r="200" spans="1:61">
      <c r="A200" s="185" t="s">
        <v>16</v>
      </c>
      <c r="B200" s="22" t="str">
        <f t="shared" ref="B200:B207" si="589">IF(A200="*","","COM_PROJ")</f>
        <v/>
      </c>
      <c r="C200" s="23" t="str">
        <f t="shared" ref="C200:C207" si="590">IF($A200="*","","-")</f>
        <v/>
      </c>
      <c r="D200" s="57" t="str">
        <f t="shared" ref="D200:D207" si="591">B172</f>
        <v>TPPRCAR</v>
      </c>
      <c r="E200" s="23" t="str">
        <f t="shared" ref="E200:K207" si="592">IF($A200="*","","-")</f>
        <v/>
      </c>
      <c r="F200" s="23"/>
      <c r="H200" s="23" t="str">
        <f t="shared" si="592"/>
        <v/>
      </c>
      <c r="J200" s="23" t="str">
        <f t="shared" si="592"/>
        <v/>
      </c>
      <c r="K200" s="23" t="str">
        <f t="shared" si="592"/>
        <v/>
      </c>
      <c r="L200" s="22" t="str">
        <f t="shared" ref="L200:L207" si="593">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78.16502898594004</v>
      </c>
      <c r="V200" s="186" cm="1">
        <f t="array" ref="V200">IF(V$199=-1,W200,IF(V$199=99,U200,IF(V$199=0,INDEX($E186:$M186,0,V$197),(INDEX($E186:$M186,0,V$199+1)-INDEX($E186:$M186,0,V$199))/(INDEX($E$185:$M$185,0,V$199+1)-INDEX($E$185:$M$185,0,V$199))+U200)))</f>
        <v>76.218362760348782</v>
      </c>
      <c r="W200" s="186" cm="1">
        <f t="array" ref="W200">IF(W$199=-1,X200,IF(W$199=99,V200,IF(W$199=0,INDEX($E186:$M186,0,W$197),(INDEX($E186:$M186,0,W$199+1)-INDEX($E186:$M186,0,W$199))/(INDEX($E$185:$M$185,0,W$199+1)-INDEX($E$185:$M$185,0,W$199))+V200)))</f>
        <v>78.464547412030242</v>
      </c>
      <c r="X200" s="186" cm="1">
        <f t="array" ref="X200">IF(X$199=-1,Y200,IF(X$199=99,W200,IF(X$199=0,INDEX($E186:$M186,0,X$197),(INDEX($E186:$M186,0,X$199+1)-INDEX($E186:$M186,0,X$199))/(INDEX($E$185:$M$185,0,X$199+1)-INDEX($E$185:$M$185,0,X$199))+W200)))</f>
        <v>80.710732063711703</v>
      </c>
      <c r="Y200" s="186" cm="1">
        <f t="array" ref="Y200">IF(Y$199=-1,Z200,IF(Y$199=99,X200,IF(Y$199=0,INDEX($E186:$M186,0,Y$197),(INDEX($E186:$M186,0,Y$199+1)-INDEX($E186:$M186,0,Y$199))/(INDEX($E$185:$M$185,0,Y$199+1)-INDEX($E$185:$M$185,0,Y$199))+X200)))</f>
        <v>82.956916715393163</v>
      </c>
      <c r="Z200" s="186" cm="1">
        <f t="array" ref="Z200">IF(Z$199=-1,AA200,IF(Z$199=99,Y200,IF(Z$199=0,INDEX($E186:$M186,0,Z$197),(INDEX($E186:$M186,0,Z$199+1)-INDEX($E186:$M186,0,Z$199))/(INDEX($E$185:$M$185,0,Z$199+1)-INDEX($E$185:$M$185,0,Z$199))+Y200)))</f>
        <v>85.203101367074623</v>
      </c>
      <c r="AA200" s="186" cm="1">
        <f t="array" ref="AA200">IF(AA$199=-1,AB200,IF(AA$199=99,Z200,IF(AA$199=0,INDEX($E186:$M186,0,AA$197),(INDEX($E186:$M186,0,AA$199+1)-INDEX($E186:$M186,0,AA$199))/(INDEX($E$185:$M$185,0,AA$199+1)-INDEX($E$185:$M$185,0,AA$199))+Z200)))</f>
        <v>87.449286018756084</v>
      </c>
      <c r="AB200" s="186" cm="1">
        <f t="array" ref="AB200">IF(AB$199=-1,AC200,IF(AB$199=99,AA200,IF(AB$199=0,INDEX($E186:$M186,0,AB$197),(INDEX($E186:$M186,0,AB$199+1)-INDEX($E186:$M186,0,AB$199))/(INDEX($E$185:$M$185,0,AB$199+1)-INDEX($E$185:$M$185,0,AB$199))+AA200)))</f>
        <v>89.695470670437544</v>
      </c>
      <c r="AC200" s="186" cm="1">
        <f t="array" ref="AC200">IF(AC$199=-1,AD200,IF(AC$199=99,AB200,IF(AC$199=0,INDEX($E186:$M186,0,AC$197),(INDEX($E186:$M186,0,AC$199+1)-INDEX($E186:$M186,0,AC$199))/(INDEX($E$185:$M$185,0,AC$199+1)-INDEX($E$185:$M$185,0,AC$199))+AB200)))</f>
        <v>91.941655322119004</v>
      </c>
      <c r="AD200" s="186" cm="1">
        <f t="array" ref="AD200">IF(AD$199=-1,AE200,IF(AD$199=99,AC200,IF(AD$199=0,INDEX($E186:$M186,0,AD$197),(INDEX($E186:$M186,0,AD$199+1)-INDEX($E186:$M186,0,AD$199))/(INDEX($E$185:$M$185,0,AD$199+1)-INDEX($E$185:$M$185,0,AD$199))+AC200)))</f>
        <v>94.187839973800465</v>
      </c>
      <c r="AE200" s="186" cm="1">
        <f t="array" ref="AE200">IF(AE$199=-1,AF200,IF(AE$199=99,AD200,IF(AE$199=0,INDEX($E186:$M186,0,AE$197),(INDEX($E186:$M186,0,AE$199+1)-INDEX($E186:$M186,0,AE$199))/(INDEX($E$185:$M$185,0,AE$199+1)-INDEX($E$185:$M$185,0,AE$199))+AD200)))</f>
        <v>96.434024625481939</v>
      </c>
      <c r="AF200" s="186" cm="1">
        <f t="array" ref="AF200">IF(AF$199=-1,AG200,IF(AF$199=99,AE200,IF(AF$199=0,INDEX($E186:$M186,0,AF$197),(INDEX($E186:$M186,0,AF$199+1)-INDEX($E186:$M186,0,AF$199))/(INDEX($E$185:$M$185,0,AF$199+1)-INDEX($E$185:$M$185,0,AF$199))+AE200)))</f>
        <v>99.695656299064979</v>
      </c>
      <c r="AG200" s="186" cm="1">
        <f t="array" ref="AG200">IF(AG$199=-1,AH200,IF(AG$199=99,AF200,IF(AG$199=0,INDEX($E186:$M186,0,AG$197),(INDEX($E186:$M186,0,AG$199+1)-INDEX($E186:$M186,0,AG$199))/(INDEX($E$185:$M$185,0,AG$199+1)-INDEX($E$185:$M$185,0,AG$199))+AF200)))</f>
        <v>102.95728797264802</v>
      </c>
      <c r="AH200" s="186" cm="1">
        <f t="array" ref="AH200">IF(AH$199=-1,AI200,IF(AH$199=99,AG200,IF(AH$199=0,INDEX($E186:$M186,0,AH$197),(INDEX($E186:$M186,0,AH$199+1)-INDEX($E186:$M186,0,AH$199))/(INDEX($E$185:$M$185,0,AH$199+1)-INDEX($E$185:$M$185,0,AH$199))+AG200)))</f>
        <v>106.21891964623106</v>
      </c>
      <c r="AI200" s="186" cm="1">
        <f t="array" ref="AI200">IF(AI$199=-1,AJ200,IF(AI$199=99,AH200,IF(AI$199=0,INDEX($E186:$M186,0,AI$197),(INDEX($E186:$M186,0,AI$199+1)-INDEX($E186:$M186,0,AI$199))/(INDEX($E$185:$M$185,0,AI$199+1)-INDEX($E$185:$M$185,0,AI$199))+AH200)))</f>
        <v>109.4805513198141</v>
      </c>
      <c r="AJ200" s="186" cm="1">
        <f t="array" ref="AJ200">IF(AJ$199=-1,AK200,IF(AJ$199=99,AI200,IF(AJ$199=0,INDEX($E186:$M186,0,AJ$197),(INDEX($E186:$M186,0,AJ$199+1)-INDEX($E186:$M186,0,AJ$199))/(INDEX($E$185:$M$185,0,AJ$199+1)-INDEX($E$185:$M$185,0,AJ$199))+AI200)))</f>
        <v>112.74218299339714</v>
      </c>
      <c r="AK200" s="186" cm="1">
        <f t="array" ref="AK200">IF(AK$199=-1,AL200,IF(AK$199=99,AJ200,IF(AK$199=0,INDEX($E186:$M186,0,AK$197),(INDEX($E186:$M186,0,AK$199+1)-INDEX($E186:$M186,0,AK$199))/(INDEX($E$185:$M$185,0,AK$199+1)-INDEX($E$185:$M$185,0,AK$199))+AJ200)))</f>
        <v>116.00381466698018</v>
      </c>
      <c r="AL200" s="186" cm="1">
        <f t="array" ref="AL200">IF(AL$199=-1,AM200,IF(AL$199=99,AK200,IF(AL$199=0,INDEX($E186:$M186,0,AL$197),(INDEX($E186:$M186,0,AL$199+1)-INDEX($E186:$M186,0,AL$199))/(INDEX($E$185:$M$185,0,AL$199+1)-INDEX($E$185:$M$185,0,AL$199))+AK200)))</f>
        <v>119.26544634056322</v>
      </c>
      <c r="AM200" s="186" cm="1">
        <f t="array" ref="AM200">IF(AM$199=-1,AN200,IF(AM$199=99,AL200,IF(AM$199=0,INDEX($E186:$M186,0,AM$197),(INDEX($E186:$M186,0,AM$199+1)-INDEX($E186:$M186,0,AM$199))/(INDEX($E$185:$M$185,0,AM$199+1)-INDEX($E$185:$M$185,0,AM$199))+AL200)))</f>
        <v>122.52707801414626</v>
      </c>
      <c r="AN200" s="186" cm="1">
        <f t="array" ref="AN200">IF(AN$199=-1,AO200,IF(AN$199=99,AM200,IF(AN$199=0,INDEX($E186:$M186,0,AN$197),(INDEX($E186:$M186,0,AN$199+1)-INDEX($E186:$M186,0,AN$199))/(INDEX($E$185:$M$185,0,AN$199+1)-INDEX($E$185:$M$185,0,AN$199))+AM200)))</f>
        <v>125.78870968772929</v>
      </c>
      <c r="AO200" s="186" cm="1">
        <f t="array" ref="AO200">IF(AO$199=-1,AP200,IF(AO$199=99,AN200,IF(AO$199=0,INDEX($E186:$M186,0,AO$197),(INDEX($E186:$M186,0,AO$199+1)-INDEX($E186:$M186,0,AO$199))/(INDEX($E$185:$M$185,0,AO$199+1)-INDEX($E$185:$M$185,0,AO$199))+AN200)))</f>
        <v>129.05034136131238</v>
      </c>
      <c r="AP200" s="186" cm="1">
        <f t="array" ref="AP200">IF(AP$199=-1,AQ200,IF(AP$199=99,AO200,IF(AP$199=0,INDEX($E186:$M186,0,AP$197),(INDEX($E186:$M186,0,AP$199+1)-INDEX($E186:$M186,0,AP$199))/(INDEX($E$185:$M$185,0,AP$199+1)-INDEX($E$185:$M$185,0,AP$199))+AO200)))</f>
        <v>132.03480079873165</v>
      </c>
      <c r="AQ200" s="186" cm="1">
        <f t="array" ref="AQ200">IF(AQ$199=-1,AR200,IF(AQ$199=99,AP200,IF(AQ$199=0,INDEX($E186:$M186,0,AQ$197),(INDEX($E186:$M186,0,AQ$199+1)-INDEX($E186:$M186,0,AQ$199))/(INDEX($E$185:$M$185,0,AQ$199+1)-INDEX($E$185:$M$185,0,AQ$199))+AP200)))</f>
        <v>158.89493573550521</v>
      </c>
      <c r="AR200" s="186" cm="1">
        <f t="array" ref="AR200">IF(AR$199=-1,AS200,IF(AR$199=99,AQ200,IF(AR$199=0,INDEX($E186:$M186,0,AR$197),(INDEX($E186:$M186,0,AR$199+1)-INDEX($E186:$M186,0,AR$199))/(INDEX($E$185:$M$185,0,AR$199+1)-INDEX($E$185:$M$185,0,AR$199))+AQ200)))</f>
        <v>158.89493573550521</v>
      </c>
      <c r="AS200" s="186" cm="1">
        <f t="array" ref="AS200">IF(AS$199=-1,#REF!,IF(AS$199=99,AR200,IF(AS$199=0,INDEX($E186:$M186,0,AS$197),(INDEX($E186:$M186,0,AS$199+1)-INDEX($E186:$M186,0,AS$199))/(INDEX($E$185:$M$185,0,AS$199+1)-INDEX($E$185:$M$185,0,AS$199))+AR200)))</f>
        <v>158.89493573550521</v>
      </c>
      <c r="AT200" s="186"/>
      <c r="AW200" s="186"/>
      <c r="AX200" s="186"/>
      <c r="BH200" s="186">
        <f t="shared" ref="BH200:BH207" si="594">E186</f>
        <v>77.614189675901358</v>
      </c>
      <c r="BI200" s="109">
        <f t="shared" ref="BI200:BI207" si="595">(M200-BH200)/M200</f>
        <v>0</v>
      </c>
    </row>
    <row r="201" spans="1:61">
      <c r="A201" s="185" t="s">
        <v>16</v>
      </c>
      <c r="B201" s="22" t="str">
        <f t="shared" si="589"/>
        <v/>
      </c>
      <c r="C201" s="23" t="str">
        <f t="shared" si="590"/>
        <v/>
      </c>
      <c r="D201" s="57" t="str">
        <f t="shared" si="591"/>
        <v>TPPRSUV</v>
      </c>
      <c r="E201" s="23" t="str">
        <f t="shared" si="592"/>
        <v/>
      </c>
      <c r="F201" s="23"/>
      <c r="H201" s="23" t="str">
        <f t="shared" si="592"/>
        <v/>
      </c>
      <c r="J201" s="23" t="str">
        <f t="shared" si="592"/>
        <v/>
      </c>
      <c r="K201" s="23" t="str">
        <f t="shared" si="592"/>
        <v/>
      </c>
      <c r="L201" s="22" t="str">
        <f t="shared" si="593"/>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16.610068659512262</v>
      </c>
      <c r="V201" s="186" cm="1">
        <f t="array" ref="V201">IF(V$199=-1,W201,IF(V$199=99,U201,IF(V$199=0,INDEX($E187:$M187,0,V$197),(INDEX($E187:$M187,0,V$199+1)-INDEX($E187:$M187,0,V$199))/(INDEX($E$185:$M$185,0,V$199+1)-INDEX($E$185:$M$185,0,V$199))+U201)))</f>
        <v>16.196402086574118</v>
      </c>
      <c r="W201" s="186" cm="1">
        <f t="array" ref="W201">IF(W$199=-1,X201,IF(W$199=99,V201,IF(W$199=0,INDEX($E187:$M187,0,W$197),(INDEX($E187:$M187,0,W$199+1)-INDEX($E187:$M187,0,W$199))/(INDEX($E$185:$M$185,0,W$199+1)-INDEX($E$185:$M$185,0,W$199))+V201)))</f>
        <v>16.673716325056429</v>
      </c>
      <c r="X201" s="186" cm="1">
        <f t="array" ref="X201">IF(X$199=-1,Y201,IF(X$199=99,W201,IF(X$199=0,INDEX($E187:$M187,0,X$197),(INDEX($E187:$M187,0,X$199+1)-INDEX($E187:$M187,0,X$199))/(INDEX($E$185:$M$185,0,X$199+1)-INDEX($E$185:$M$185,0,X$199))+W201)))</f>
        <v>17.15103056353874</v>
      </c>
      <c r="Y201" s="186" cm="1">
        <f t="array" ref="Y201">IF(Y$199=-1,Z201,IF(Y$199=99,X201,IF(Y$199=0,INDEX($E187:$M187,0,Y$197),(INDEX($E187:$M187,0,Y$199+1)-INDEX($E187:$M187,0,Y$199))/(INDEX($E$185:$M$185,0,Y$199+1)-INDEX($E$185:$M$185,0,Y$199))+X201)))</f>
        <v>17.628344802021051</v>
      </c>
      <c r="Z201" s="186" cm="1">
        <f t="array" ref="Z201">IF(Z$199=-1,AA201,IF(Z$199=99,Y201,IF(Z$199=0,INDEX($E187:$M187,0,Z$197),(INDEX($E187:$M187,0,Z$199+1)-INDEX($E187:$M187,0,Z$199))/(INDEX($E$185:$M$185,0,Z$199+1)-INDEX($E$185:$M$185,0,Z$199))+Y201)))</f>
        <v>18.105659040503362</v>
      </c>
      <c r="AA201" s="186" cm="1">
        <f t="array" ref="AA201">IF(AA$199=-1,AB201,IF(AA$199=99,Z201,IF(AA$199=0,INDEX($E187:$M187,0,AA$197),(INDEX($E187:$M187,0,AA$199+1)-INDEX($E187:$M187,0,AA$199))/(INDEX($E$185:$M$185,0,AA$199+1)-INDEX($E$185:$M$185,0,AA$199))+Z201)))</f>
        <v>18.582973278985673</v>
      </c>
      <c r="AB201" s="186" cm="1">
        <f t="array" ref="AB201">IF(AB$199=-1,AC201,IF(AB$199=99,AA201,IF(AB$199=0,INDEX($E187:$M187,0,AB$197),(INDEX($E187:$M187,0,AB$199+1)-INDEX($E187:$M187,0,AB$199))/(INDEX($E$185:$M$185,0,AB$199+1)-INDEX($E$185:$M$185,0,AB$199))+AA201)))</f>
        <v>19.060287517467984</v>
      </c>
      <c r="AC201" s="186" cm="1">
        <f t="array" ref="AC201">IF(AC$199=-1,AD201,IF(AC$199=99,AB201,IF(AC$199=0,INDEX($E187:$M187,0,AC$197),(INDEX($E187:$M187,0,AC$199+1)-INDEX($E187:$M187,0,AC$199))/(INDEX($E$185:$M$185,0,AC$199+1)-INDEX($E$185:$M$185,0,AC$199))+AB201)))</f>
        <v>19.537601755950295</v>
      </c>
      <c r="AD201" s="186" cm="1">
        <f t="array" ref="AD201">IF(AD$199=-1,AE201,IF(AD$199=99,AC201,IF(AD$199=0,INDEX($E187:$M187,0,AD$197),(INDEX($E187:$M187,0,AD$199+1)-INDEX($E187:$M187,0,AD$199))/(INDEX($E$185:$M$185,0,AD$199+1)-INDEX($E$185:$M$185,0,AD$199))+AC201)))</f>
        <v>20.014915994432606</v>
      </c>
      <c r="AE201" s="186" cm="1">
        <f t="array" ref="AE201">IF(AE$199=-1,AF201,IF(AE$199=99,AD201,IF(AE$199=0,INDEX($E187:$M187,0,AE$197),(INDEX($E187:$M187,0,AE$199+1)-INDEX($E187:$M187,0,AE$199))/(INDEX($E$185:$M$185,0,AE$199+1)-INDEX($E$185:$M$185,0,AE$199))+AD201)))</f>
        <v>20.492230232914917</v>
      </c>
      <c r="AF201" s="186" cm="1">
        <f t="array" ref="AF201">IF(AF$199=-1,AG201,IF(AF$199=99,AE201,IF(AF$199=0,INDEX($E187:$M187,0,AF$197),(INDEX($E187:$M187,0,AF$199+1)-INDEX($E187:$M187,0,AF$199))/(INDEX($E$185:$M$185,0,AF$199+1)-INDEX($E$185:$M$185,0,AF$199))+AE201)))</f>
        <v>21.185326963551315</v>
      </c>
      <c r="AG201" s="186" cm="1">
        <f t="array" ref="AG201">IF(AG$199=-1,AH201,IF(AG$199=99,AF201,IF(AG$199=0,INDEX($E187:$M187,0,AG$197),(INDEX($E187:$M187,0,AG$199+1)-INDEX($E187:$M187,0,AG$199))/(INDEX($E$185:$M$185,0,AG$199+1)-INDEX($E$185:$M$185,0,AG$199))+AF201)))</f>
        <v>21.878423694187713</v>
      </c>
      <c r="AH201" s="186" cm="1">
        <f t="array" ref="AH201">IF(AH$199=-1,AI201,IF(AH$199=99,AG201,IF(AH$199=0,INDEX($E187:$M187,0,AH$197),(INDEX($E187:$M187,0,AH$199+1)-INDEX($E187:$M187,0,AH$199))/(INDEX($E$185:$M$185,0,AH$199+1)-INDEX($E$185:$M$185,0,AH$199))+AG201)))</f>
        <v>22.571520424824111</v>
      </c>
      <c r="AI201" s="186" cm="1">
        <f t="array" ref="AI201">IF(AI$199=-1,AJ201,IF(AI$199=99,AH201,IF(AI$199=0,INDEX($E187:$M187,0,AI$197),(INDEX($E187:$M187,0,AI$199+1)-INDEX($E187:$M187,0,AI$199))/(INDEX($E$185:$M$185,0,AI$199+1)-INDEX($E$185:$M$185,0,AI$199))+AH201)))</f>
        <v>23.26461715546051</v>
      </c>
      <c r="AJ201" s="186" cm="1">
        <f t="array" ref="AJ201">IF(AJ$199=-1,AK201,IF(AJ$199=99,AI201,IF(AJ$199=0,INDEX($E187:$M187,0,AJ$197),(INDEX($E187:$M187,0,AJ$199+1)-INDEX($E187:$M187,0,AJ$199))/(INDEX($E$185:$M$185,0,AJ$199+1)-INDEX($E$185:$M$185,0,AJ$199))+AI201)))</f>
        <v>23.957713886096908</v>
      </c>
      <c r="AK201" s="186" cm="1">
        <f t="array" ref="AK201">IF(AK$199=-1,AL201,IF(AK$199=99,AJ201,IF(AK$199=0,INDEX($E187:$M187,0,AK$197),(INDEX($E187:$M187,0,AK$199+1)-INDEX($E187:$M187,0,AK$199))/(INDEX($E$185:$M$185,0,AK$199+1)-INDEX($E$185:$M$185,0,AK$199))+AJ201)))</f>
        <v>24.650810616733306</v>
      </c>
      <c r="AL201" s="186" cm="1">
        <f t="array" ref="AL201">IF(AL$199=-1,AM201,IF(AL$199=99,AK201,IF(AL$199=0,INDEX($E187:$M187,0,AL$197),(INDEX($E187:$M187,0,AL$199+1)-INDEX($E187:$M187,0,AL$199))/(INDEX($E$185:$M$185,0,AL$199+1)-INDEX($E$185:$M$185,0,AL$199))+AK201)))</f>
        <v>25.343907347369704</v>
      </c>
      <c r="AM201" s="186" cm="1">
        <f t="array" ref="AM201">IF(AM$199=-1,AN201,IF(AM$199=99,AL201,IF(AM$199=0,INDEX($E187:$M187,0,AM$197),(INDEX($E187:$M187,0,AM$199+1)-INDEX($E187:$M187,0,AM$199))/(INDEX($E$185:$M$185,0,AM$199+1)-INDEX($E$185:$M$185,0,AM$199))+AL201)))</f>
        <v>26.037004078006103</v>
      </c>
      <c r="AN201" s="186" cm="1">
        <f t="array" ref="AN201">IF(AN$199=-1,AO201,IF(AN$199=99,AM201,IF(AN$199=0,INDEX($E187:$M187,0,AN$197),(INDEX($E187:$M187,0,AN$199+1)-INDEX($E187:$M187,0,AN$199))/(INDEX($E$185:$M$185,0,AN$199+1)-INDEX($E$185:$M$185,0,AN$199))+AM201)))</f>
        <v>26.730100808642501</v>
      </c>
      <c r="AO201" s="186" cm="1">
        <f t="array" ref="AO201">IF(AO$199=-1,AP201,IF(AO$199=99,AN201,IF(AO$199=0,INDEX($E187:$M187,0,AO$197),(INDEX($E187:$M187,0,AO$199+1)-INDEX($E187:$M187,0,AO$199))/(INDEX($E$185:$M$185,0,AO$199+1)-INDEX($E$185:$M$185,0,AO$199))+AN201)))</f>
        <v>27.423197539278885</v>
      </c>
      <c r="AP201" s="186" cm="1">
        <f t="array" ref="AP201">IF(AP$199=-1,AQ201,IF(AP$199=99,AO201,IF(AP$199=0,INDEX($E187:$M187,0,AP$197),(INDEX($E187:$M187,0,AP$199+1)-INDEX($E187:$M187,0,AP$199))/(INDEX($E$185:$M$185,0,AP$199+1)-INDEX($E$185:$M$185,0,AP$199))+AO201)))</f>
        <v>28.057395169730484</v>
      </c>
      <c r="AQ201" s="186" cm="1">
        <f t="array" ref="AQ201">IF(AQ$199=-1,AR201,IF(AQ$199=99,AP201,IF(AQ$199=0,INDEX($E187:$M187,0,AQ$197),(INDEX($E187:$M187,0,AQ$199+1)-INDEX($E187:$M187,0,AQ$199))/(INDEX($E$185:$M$185,0,AQ$199+1)-INDEX($E$185:$M$185,0,AQ$199))+AP201)))</f>
        <v>33.765173843794862</v>
      </c>
      <c r="AR201" s="186" cm="1">
        <f t="array" ref="AR201">IF(AR$199=-1,AS201,IF(AR$199=99,AQ201,IF(AR$199=0,INDEX($E187:$M187,0,AR$197),(INDEX($E187:$M187,0,AR$199+1)-INDEX($E187:$M187,0,AR$199))/(INDEX($E$185:$M$185,0,AR$199+1)-INDEX($E$185:$M$185,0,AR$199))+AQ201)))</f>
        <v>33.765173843794862</v>
      </c>
      <c r="AS201" s="186" cm="1">
        <f t="array" ref="AS201">IF(AS$199=-1,#REF!,IF(AS$199=99,AR201,IF(AS$199=0,INDEX($E187:$M187,0,AS$197),(INDEX($E187:$M187,0,AS$199+1)-INDEX($E187:$M187,0,AS$199))/(INDEX($E$185:$M$185,0,AS$199+1)-INDEX($E$185:$M$185,0,AS$199))+AR201)))</f>
        <v>33.765173843794862</v>
      </c>
      <c r="AT201" s="186"/>
      <c r="AW201" s="186"/>
      <c r="AX201" s="186"/>
      <c r="BH201" s="186">
        <f t="shared" si="594"/>
        <v>9.939379683721306</v>
      </c>
      <c r="BI201" s="109">
        <f t="shared" si="595"/>
        <v>0</v>
      </c>
    </row>
    <row r="202" spans="1:61">
      <c r="A202" s="185" t="s">
        <v>16</v>
      </c>
      <c r="B202" s="22" t="str">
        <f t="shared" si="589"/>
        <v/>
      </c>
      <c r="C202" s="23" t="str">
        <f t="shared" si="590"/>
        <v/>
      </c>
      <c r="D202" s="57" t="str">
        <f t="shared" si="591"/>
        <v>TPPRMOT</v>
      </c>
      <c r="E202" s="23" t="str">
        <f t="shared" si="592"/>
        <v/>
      </c>
      <c r="F202" s="23"/>
      <c r="H202" s="23" t="str">
        <f t="shared" si="592"/>
        <v/>
      </c>
      <c r="J202" s="23" t="str">
        <f t="shared" si="592"/>
        <v/>
      </c>
      <c r="K202" s="23" t="str">
        <f t="shared" si="592"/>
        <v/>
      </c>
      <c r="L202" s="22" t="str">
        <f t="shared" si="593"/>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2.9311885869727514</v>
      </c>
      <c r="V202" s="186" cm="1">
        <f t="array" ref="V202">IF(V$199=-1,W202,IF(V$199=99,U202,IF(V$199=0,INDEX($E188:$M188,0,V$197),(INDEX($E188:$M188,0,V$199+1)-INDEX($E188:$M188,0,V$199))/(INDEX($E$185:$M$185,0,V$199+1)-INDEX($E$185:$M$185,0,V$199))+U202)))</f>
        <v>2.8581886035130792</v>
      </c>
      <c r="W202" s="186" cm="1">
        <f t="array" ref="W202">IF(W$199=-1,X202,IF(W$199=99,V202,IF(W$199=0,INDEX($E188:$M188,0,W$197),(INDEX($E188:$M188,0,W$199+1)-INDEX($E188:$M188,0,W$199))/(INDEX($E$185:$M$185,0,W$199+1)-INDEX($E$185:$M$185,0,W$199))+V202)))</f>
        <v>2.9424205279511342</v>
      </c>
      <c r="X202" s="186" cm="1">
        <f t="array" ref="X202">IF(X$199=-1,Y202,IF(X$199=99,W202,IF(X$199=0,INDEX($E188:$M188,0,X$197),(INDEX($E188:$M188,0,X$199+1)-INDEX($E188:$M188,0,X$199))/(INDEX($E$185:$M$185,0,X$199+1)-INDEX($E$185:$M$185,0,X$199))+W202)))</f>
        <v>3.0266524523891891</v>
      </c>
      <c r="Y202" s="186" cm="1">
        <f t="array" ref="Y202">IF(Y$199=-1,Z202,IF(Y$199=99,X202,IF(Y$199=0,INDEX($E188:$M188,0,Y$197),(INDEX($E188:$M188,0,Y$199+1)-INDEX($E188:$M188,0,Y$199))/(INDEX($E$185:$M$185,0,Y$199+1)-INDEX($E$185:$M$185,0,Y$199))+X202)))</f>
        <v>3.1108843768272441</v>
      </c>
      <c r="Z202" s="186" cm="1">
        <f t="array" ref="Z202">IF(Z$199=-1,AA202,IF(Z$199=99,Y202,IF(Z$199=0,INDEX($E188:$M188,0,Z$197),(INDEX($E188:$M188,0,Z$199+1)-INDEX($E188:$M188,0,Z$199))/(INDEX($E$185:$M$185,0,Z$199+1)-INDEX($E$185:$M$185,0,Z$199))+Y202)))</f>
        <v>3.195116301265299</v>
      </c>
      <c r="AA202" s="186" cm="1">
        <f t="array" ref="AA202">IF(AA$199=-1,AB202,IF(AA$199=99,Z202,IF(AA$199=0,INDEX($E188:$M188,0,AA$197),(INDEX($E188:$M188,0,AA$199+1)-INDEX($E188:$M188,0,AA$199))/(INDEX($E$185:$M$185,0,AA$199+1)-INDEX($E$185:$M$185,0,AA$199))+Z202)))</f>
        <v>3.2793482257033539</v>
      </c>
      <c r="AB202" s="186" cm="1">
        <f t="array" ref="AB202">IF(AB$199=-1,AC202,IF(AB$199=99,AA202,IF(AB$199=0,INDEX($E188:$M188,0,AB$197),(INDEX($E188:$M188,0,AB$199+1)-INDEX($E188:$M188,0,AB$199))/(INDEX($E$185:$M$185,0,AB$199+1)-INDEX($E$185:$M$185,0,AB$199))+AA202)))</f>
        <v>3.3635801501414089</v>
      </c>
      <c r="AC202" s="186" cm="1">
        <f t="array" ref="AC202">IF(AC$199=-1,AD202,IF(AC$199=99,AB202,IF(AC$199=0,INDEX($E188:$M188,0,AC$197),(INDEX($E188:$M188,0,AC$199+1)-INDEX($E188:$M188,0,AC$199))/(INDEX($E$185:$M$185,0,AC$199+1)-INDEX($E$185:$M$185,0,AC$199))+AB202)))</f>
        <v>3.4478120745794638</v>
      </c>
      <c r="AD202" s="186" cm="1">
        <f t="array" ref="AD202">IF(AD$199=-1,AE202,IF(AD$199=99,AC202,IF(AD$199=0,INDEX($E188:$M188,0,AD$197),(INDEX($E188:$M188,0,AD$199+1)-INDEX($E188:$M188,0,AD$199))/(INDEX($E$185:$M$185,0,AD$199+1)-INDEX($E$185:$M$185,0,AD$199))+AC202)))</f>
        <v>3.5320439990175188</v>
      </c>
      <c r="AE202" s="186" cm="1">
        <f t="array" ref="AE202">IF(AE$199=-1,AF202,IF(AE$199=99,AD202,IF(AE$199=0,INDEX($E188:$M188,0,AE$197),(INDEX($E188:$M188,0,AE$199+1)-INDEX($E188:$M188,0,AE$199))/(INDEX($E$185:$M$185,0,AE$199+1)-INDEX($E$185:$M$185,0,AE$199))+AD202)))</f>
        <v>3.6162759234555728</v>
      </c>
      <c r="AF202" s="186" cm="1">
        <f t="array" ref="AF202">IF(AF$199=-1,AG202,IF(AF$199=99,AE202,IF(AF$199=0,INDEX($E188:$M188,0,AF$197),(INDEX($E188:$M188,0,AF$199+1)-INDEX($E188:$M188,0,AF$199))/(INDEX($E$185:$M$185,0,AF$199+1)-INDEX($E$185:$M$185,0,AF$199))+AE202)))</f>
        <v>3.7385871112149371</v>
      </c>
      <c r="AG202" s="186" cm="1">
        <f t="array" ref="AG202">IF(AG$199=-1,AH202,IF(AG$199=99,AF202,IF(AG$199=0,INDEX($E188:$M188,0,AG$197),(INDEX($E188:$M188,0,AG$199+1)-INDEX($E188:$M188,0,AG$199))/(INDEX($E$185:$M$185,0,AG$199+1)-INDEX($E$185:$M$185,0,AG$199))+AF202)))</f>
        <v>3.8608982989743015</v>
      </c>
      <c r="AH202" s="186" cm="1">
        <f t="array" ref="AH202">IF(AH$199=-1,AI202,IF(AH$199=99,AG202,IF(AH$199=0,INDEX($E188:$M188,0,AH$197),(INDEX($E188:$M188,0,AH$199+1)-INDEX($E188:$M188,0,AH$199))/(INDEX($E$185:$M$185,0,AH$199+1)-INDEX($E$185:$M$185,0,AH$199))+AG202)))</f>
        <v>3.9832094867336658</v>
      </c>
      <c r="AI202" s="186" cm="1">
        <f t="array" ref="AI202">IF(AI$199=-1,AJ202,IF(AI$199=99,AH202,IF(AI$199=0,INDEX($E188:$M188,0,AI$197),(INDEX($E188:$M188,0,AI$199+1)-INDEX($E188:$M188,0,AI$199))/(INDEX($E$185:$M$185,0,AI$199+1)-INDEX($E$185:$M$185,0,AI$199))+AH202)))</f>
        <v>4.1055206744930297</v>
      </c>
      <c r="AJ202" s="186" cm="1">
        <f t="array" ref="AJ202">IF(AJ$199=-1,AK202,IF(AJ$199=99,AI202,IF(AJ$199=0,INDEX($E188:$M188,0,AJ$197),(INDEX($E188:$M188,0,AJ$199+1)-INDEX($E188:$M188,0,AJ$199))/(INDEX($E$185:$M$185,0,AJ$199+1)-INDEX($E$185:$M$185,0,AJ$199))+AI202)))</f>
        <v>4.227831862252394</v>
      </c>
      <c r="AK202" s="186" cm="1">
        <f t="array" ref="AK202">IF(AK$199=-1,AL202,IF(AK$199=99,AJ202,IF(AK$199=0,INDEX($E188:$M188,0,AK$197),(INDEX($E188:$M188,0,AK$199+1)-INDEX($E188:$M188,0,AK$199))/(INDEX($E$185:$M$185,0,AK$199+1)-INDEX($E$185:$M$185,0,AK$199))+AJ202)))</f>
        <v>4.3501430500117584</v>
      </c>
      <c r="AL202" s="186" cm="1">
        <f t="array" ref="AL202">IF(AL$199=-1,AM202,IF(AL$199=99,AK202,IF(AL$199=0,INDEX($E188:$M188,0,AL$197),(INDEX($E188:$M188,0,AL$199+1)-INDEX($E188:$M188,0,AL$199))/(INDEX($E$185:$M$185,0,AL$199+1)-INDEX($E$185:$M$185,0,AL$199))+AK202)))</f>
        <v>4.4724542377711227</v>
      </c>
      <c r="AM202" s="186" cm="1">
        <f t="array" ref="AM202">IF(AM$199=-1,AN202,IF(AM$199=99,AL202,IF(AM$199=0,INDEX($E188:$M188,0,AM$197),(INDEX($E188:$M188,0,AM$199+1)-INDEX($E188:$M188,0,AM$199))/(INDEX($E$185:$M$185,0,AM$199+1)-INDEX($E$185:$M$185,0,AM$199))+AL202)))</f>
        <v>4.5947654255304871</v>
      </c>
      <c r="AN202" s="186" cm="1">
        <f t="array" ref="AN202">IF(AN$199=-1,AO202,IF(AN$199=99,AM202,IF(AN$199=0,INDEX($E188:$M188,0,AN$197),(INDEX($E188:$M188,0,AN$199+1)-INDEX($E188:$M188,0,AN$199))/(INDEX($E$185:$M$185,0,AN$199+1)-INDEX($E$185:$M$185,0,AN$199))+AM202)))</f>
        <v>4.7170766132898514</v>
      </c>
      <c r="AO202" s="186" cm="1">
        <f t="array" ref="AO202">IF(AO$199=-1,AP202,IF(AO$199=99,AN202,IF(AO$199=0,INDEX($E188:$M188,0,AO$197),(INDEX($E188:$M188,0,AO$199+1)-INDEX($E188:$M188,0,AO$199))/(INDEX($E$185:$M$185,0,AO$199+1)-INDEX($E$185:$M$185,0,AO$199))+AN202)))</f>
        <v>4.8393878010492148</v>
      </c>
      <c r="AP202" s="186" cm="1">
        <f t="array" ref="AP202">IF(AP$199=-1,AQ202,IF(AP$199=99,AO202,IF(AP$199=0,INDEX($E188:$M188,0,AP$197),(INDEX($E188:$M188,0,AP$199+1)-INDEX($E188:$M188,0,AP$199))/(INDEX($E$185:$M$185,0,AP$199+1)-INDEX($E$185:$M$185,0,AP$199))+AO202)))</f>
        <v>4.9513050299524384</v>
      </c>
      <c r="AQ202" s="186" cm="1">
        <f t="array" ref="AQ202">IF(AQ$199=-1,AR202,IF(AQ$199=99,AP202,IF(AQ$199=0,INDEX($E188:$M188,0,AQ$197),(INDEX($E188:$M188,0,AQ$199+1)-INDEX($E188:$M188,0,AQ$199))/(INDEX($E$185:$M$185,0,AQ$199+1)-INDEX($E$185:$M$185,0,AQ$199))+AP202)))</f>
        <v>5.9585600900814466</v>
      </c>
      <c r="AR202" s="186" cm="1">
        <f t="array" ref="AR202">IF(AR$199=-1,AS202,IF(AR$199=99,AQ202,IF(AR$199=0,INDEX($E188:$M188,0,AR$197),(INDEX($E188:$M188,0,AR$199+1)-INDEX($E188:$M188,0,AR$199))/(INDEX($E$185:$M$185,0,AR$199+1)-INDEX($E$185:$M$185,0,AR$199))+AQ202)))</f>
        <v>5.9585600900814466</v>
      </c>
      <c r="AS202" s="186" cm="1">
        <f t="array" ref="AS202">IF(AS$199=-1,#REF!,IF(AS$199=99,AR202,IF(AS$199=0,INDEX($E188:$M188,0,AS$197),(INDEX($E188:$M188,0,AS$199+1)-INDEX($E188:$M188,0,AS$199))/(INDEX($E$185:$M$185,0,AS$199+1)-INDEX($E$185:$M$185,0,AS$199))+AR202)))</f>
        <v>5.9585600900814466</v>
      </c>
      <c r="AT202" s="186"/>
      <c r="AW202" s="186"/>
      <c r="AX202" s="186"/>
      <c r="BH202" s="186">
        <f t="shared" si="594"/>
        <v>3.3646857046699763</v>
      </c>
      <c r="BI202" s="109">
        <f t="shared" si="595"/>
        <v>0</v>
      </c>
    </row>
    <row r="203" spans="1:61">
      <c r="A203" s="185" t="s">
        <v>16</v>
      </c>
      <c r="B203" s="22" t="str">
        <f t="shared" si="589"/>
        <v/>
      </c>
      <c r="C203" s="23" t="str">
        <f t="shared" si="590"/>
        <v/>
      </c>
      <c r="D203" s="57" t="str">
        <f t="shared" si="591"/>
        <v>TPPUBUS</v>
      </c>
      <c r="E203" s="23" t="str">
        <f t="shared" si="592"/>
        <v/>
      </c>
      <c r="F203" s="23"/>
      <c r="H203" s="23" t="str">
        <f t="shared" si="592"/>
        <v/>
      </c>
      <c r="J203" s="23" t="str">
        <f t="shared" si="592"/>
        <v/>
      </c>
      <c r="K203" s="23" t="str">
        <f t="shared" si="592"/>
        <v/>
      </c>
      <c r="L203" s="22" t="str">
        <f t="shared" si="593"/>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0.76920545170235954</v>
      </c>
      <c r="V203" s="186" cm="1">
        <f t="array" ref="V203">IF(V$199=-1,W203,IF(V$199=99,U203,IF(V$199=0,INDEX($E189:$M189,0,V$197),(INDEX($E189:$M189,0,V$199+1)-INDEX($E189:$M189,0,V$199))/(INDEX($E$185:$M$185,0,V$199+1)-INDEX($E$185:$M$185,0,V$199))+U203)))</f>
        <v>0.78826386538891147</v>
      </c>
      <c r="W203" s="186" cm="1">
        <f t="array" ref="W203">IF(W$199=-1,X203,IF(W$199=99,V203,IF(W$199=0,INDEX($E189:$M189,0,W$197),(INDEX($E189:$M189,0,W$199+1)-INDEX($E189:$M189,0,W$199))/(INDEX($E$185:$M$185,0,W$199+1)-INDEX($E$185:$M$185,0,W$199))+V203)))</f>
        <v>0.79083275092365068</v>
      </c>
      <c r="X203" s="186" cm="1">
        <f t="array" ref="X203">IF(X$199=-1,Y203,IF(X$199=99,W203,IF(X$199=0,INDEX($E189:$M189,0,X$197),(INDEX($E189:$M189,0,X$199+1)-INDEX($E189:$M189,0,X$199))/(INDEX($E$185:$M$185,0,X$199+1)-INDEX($E$185:$M$185,0,X$199))+W203)))</f>
        <v>0.7934016364583899</v>
      </c>
      <c r="Y203" s="186" cm="1">
        <f t="array" ref="Y203">IF(Y$199=-1,Z203,IF(Y$199=99,X203,IF(Y$199=0,INDEX($E189:$M189,0,Y$197),(INDEX($E189:$M189,0,Y$199+1)-INDEX($E189:$M189,0,Y$199))/(INDEX($E$185:$M$185,0,Y$199+1)-INDEX($E$185:$M$185,0,Y$199))+X203)))</f>
        <v>0.79597052199312912</v>
      </c>
      <c r="Z203" s="186" cm="1">
        <f t="array" ref="Z203">IF(Z$199=-1,AA203,IF(Z$199=99,Y203,IF(Z$199=0,INDEX($E189:$M189,0,Z$197),(INDEX($E189:$M189,0,Z$199+1)-INDEX($E189:$M189,0,Z$199))/(INDEX($E$185:$M$185,0,Z$199+1)-INDEX($E$185:$M$185,0,Z$199))+Y203)))</f>
        <v>0.79853940752786834</v>
      </c>
      <c r="AA203" s="186" cm="1">
        <f t="array" ref="AA203">IF(AA$199=-1,AB203,IF(AA$199=99,Z203,IF(AA$199=0,INDEX($E189:$M189,0,AA$197),(INDEX($E189:$M189,0,AA$199+1)-INDEX($E189:$M189,0,AA$199))/(INDEX($E$185:$M$185,0,AA$199+1)-INDEX($E$185:$M$185,0,AA$199))+Z203)))</f>
        <v>0.80110829306260756</v>
      </c>
      <c r="AB203" s="186" cm="1">
        <f t="array" ref="AB203">IF(AB$199=-1,AC203,IF(AB$199=99,AA203,IF(AB$199=0,INDEX($E189:$M189,0,AB$197),(INDEX($E189:$M189,0,AB$199+1)-INDEX($E189:$M189,0,AB$199))/(INDEX($E$185:$M$185,0,AB$199+1)-INDEX($E$185:$M$185,0,AB$199))+AA203)))</f>
        <v>0.80367717859734678</v>
      </c>
      <c r="AC203" s="186" cm="1">
        <f t="array" ref="AC203">IF(AC$199=-1,AD203,IF(AC$199=99,AB203,IF(AC$199=0,INDEX($E189:$M189,0,AC$197),(INDEX($E189:$M189,0,AC$199+1)-INDEX($E189:$M189,0,AC$199))/(INDEX($E$185:$M$185,0,AC$199+1)-INDEX($E$185:$M$185,0,AC$199))+AB203)))</f>
        <v>0.80624606413208599</v>
      </c>
      <c r="AD203" s="186" cm="1">
        <f t="array" ref="AD203">IF(AD$199=-1,AE203,IF(AD$199=99,AC203,IF(AD$199=0,INDEX($E189:$M189,0,AD$197),(INDEX($E189:$M189,0,AD$199+1)-INDEX($E189:$M189,0,AD$199))/(INDEX($E$185:$M$185,0,AD$199+1)-INDEX($E$185:$M$185,0,AD$199))+AC203)))</f>
        <v>0.80881494966682521</v>
      </c>
      <c r="AE203" s="186" cm="1">
        <f t="array" ref="AE203">IF(AE$199=-1,AF203,IF(AE$199=99,AD203,IF(AE$199=0,INDEX($E189:$M189,0,AE$197),(INDEX($E189:$M189,0,AE$199+1)-INDEX($E189:$M189,0,AE$199))/(INDEX($E$185:$M$185,0,AE$199+1)-INDEX($E$185:$M$185,0,AE$199))+AD203)))</f>
        <v>0.81138383520156443</v>
      </c>
      <c r="AF203" s="186" cm="1">
        <f t="array" ref="AF203">IF(AF$199=-1,AG203,IF(AF$199=99,AE203,IF(AF$199=0,INDEX($E189:$M189,0,AF$197),(INDEX($E189:$M189,0,AF$199+1)-INDEX($E189:$M189,0,AF$199))/(INDEX($E$185:$M$185,0,AF$199+1)-INDEX($E$185:$M$185,0,AF$199))+AE203)))</f>
        <v>0.80747843431021638</v>
      </c>
      <c r="AG203" s="186" cm="1">
        <f t="array" ref="AG203">IF(AG$199=-1,AH203,IF(AG$199=99,AF203,IF(AG$199=0,INDEX($E189:$M189,0,AG$197),(INDEX($E189:$M189,0,AG$199+1)-INDEX($E189:$M189,0,AG$199))/(INDEX($E$185:$M$185,0,AG$199+1)-INDEX($E$185:$M$185,0,AG$199))+AF203)))</f>
        <v>0.80357303341886832</v>
      </c>
      <c r="AH203" s="186" cm="1">
        <f t="array" ref="AH203">IF(AH$199=-1,AI203,IF(AH$199=99,AG203,IF(AH$199=0,INDEX($E189:$M189,0,AH$197),(INDEX($E189:$M189,0,AH$199+1)-INDEX($E189:$M189,0,AH$199))/(INDEX($E$185:$M$185,0,AH$199+1)-INDEX($E$185:$M$185,0,AH$199))+AG203)))</f>
        <v>0.79966763252752027</v>
      </c>
      <c r="AI203" s="186" cm="1">
        <f t="array" ref="AI203">IF(AI$199=-1,AJ203,IF(AI$199=99,AH203,IF(AI$199=0,INDEX($E189:$M189,0,AI$197),(INDEX($E189:$M189,0,AI$199+1)-INDEX($E189:$M189,0,AI$199))/(INDEX($E$185:$M$185,0,AI$199+1)-INDEX($E$185:$M$185,0,AI$199))+AH203)))</f>
        <v>0.79576223163617221</v>
      </c>
      <c r="AJ203" s="186" cm="1">
        <f t="array" ref="AJ203">IF(AJ$199=-1,AK203,IF(AJ$199=99,AI203,IF(AJ$199=0,INDEX($E189:$M189,0,AJ$197),(INDEX($E189:$M189,0,AJ$199+1)-INDEX($E189:$M189,0,AJ$199))/(INDEX($E$185:$M$185,0,AJ$199+1)-INDEX($E$185:$M$185,0,AJ$199))+AI203)))</f>
        <v>0.79185683074482416</v>
      </c>
      <c r="AK203" s="186" cm="1">
        <f t="array" ref="AK203">IF(AK$199=-1,AL203,IF(AK$199=99,AJ203,IF(AK$199=0,INDEX($E189:$M189,0,AK$197),(INDEX($E189:$M189,0,AK$199+1)-INDEX($E189:$M189,0,AK$199))/(INDEX($E$185:$M$185,0,AK$199+1)-INDEX($E$185:$M$185,0,AK$199))+AJ203)))</f>
        <v>0.7879514298534761</v>
      </c>
      <c r="AL203" s="186" cm="1">
        <f t="array" ref="AL203">IF(AL$199=-1,AM203,IF(AL$199=99,AK203,IF(AL$199=0,INDEX($E189:$M189,0,AL$197),(INDEX($E189:$M189,0,AL$199+1)-INDEX($E189:$M189,0,AL$199))/(INDEX($E$185:$M$185,0,AL$199+1)-INDEX($E$185:$M$185,0,AL$199))+AK203)))</f>
        <v>0.78404602896212805</v>
      </c>
      <c r="AM203" s="186" cm="1">
        <f t="array" ref="AM203">IF(AM$199=-1,AN203,IF(AM$199=99,AL203,IF(AM$199=0,INDEX($E189:$M189,0,AM$197),(INDEX($E189:$M189,0,AM$199+1)-INDEX($E189:$M189,0,AM$199))/(INDEX($E$185:$M$185,0,AM$199+1)-INDEX($E$185:$M$185,0,AM$199))+AL203)))</f>
        <v>0.78014062807078</v>
      </c>
      <c r="AN203" s="186" cm="1">
        <f t="array" ref="AN203">IF(AN$199=-1,AO203,IF(AN$199=99,AM203,IF(AN$199=0,INDEX($E189:$M189,0,AN$197),(INDEX($E189:$M189,0,AN$199+1)-INDEX($E189:$M189,0,AN$199))/(INDEX($E$185:$M$185,0,AN$199+1)-INDEX($E$185:$M$185,0,AN$199))+AM203)))</f>
        <v>0.77623522717943194</v>
      </c>
      <c r="AO203" s="186" cm="1">
        <f t="array" ref="AO203">IF(AO$199=-1,AP203,IF(AO$199=99,AN203,IF(AO$199=0,INDEX($E189:$M189,0,AO$197),(INDEX($E189:$M189,0,AO$199+1)-INDEX($E189:$M189,0,AO$199))/(INDEX($E$185:$M$185,0,AO$199+1)-INDEX($E$185:$M$185,0,AO$199))+AN203)))</f>
        <v>0.77232982628808411</v>
      </c>
      <c r="AP203" s="186" cm="1">
        <f t="array" ref="AP203">IF(AP$199=-1,AQ203,IF(AP$199=99,AO203,IF(AP$199=0,INDEX($E189:$M189,0,AP$197),(INDEX($E189:$M189,0,AP$199+1)-INDEX($E189:$M189,0,AP$199))/(INDEX($E$185:$M$185,0,AP$199+1)-INDEX($E$185:$M$185,0,AP$199))+AO203)))</f>
        <v>0.76702661132761607</v>
      </c>
      <c r="AQ203" s="186" cm="1">
        <f t="array" ref="AQ203">IF(AQ$199=-1,AR203,IF(AQ$199=99,AP203,IF(AQ$199=0,INDEX($E189:$M189,0,AQ$197),(INDEX($E189:$M189,0,AQ$199+1)-INDEX($E189:$M189,0,AQ$199))/(INDEX($E$185:$M$185,0,AQ$199+1)-INDEX($E$185:$M$185,0,AQ$199))+AP203)))</f>
        <v>0.71929767668340405</v>
      </c>
      <c r="AR203" s="186" cm="1">
        <f t="array" ref="AR203">IF(AR$199=-1,AS203,IF(AR$199=99,AQ203,IF(AR$199=0,INDEX($E189:$M189,0,AR$197),(INDEX($E189:$M189,0,AR$199+1)-INDEX($E189:$M189,0,AR$199))/(INDEX($E$185:$M$185,0,AR$199+1)-INDEX($E$185:$M$185,0,AR$199))+AQ203)))</f>
        <v>0.71929767668340405</v>
      </c>
      <c r="AS203" s="186" cm="1">
        <f t="array" ref="AS203">IF(AS$199=-1,#REF!,IF(AS$199=99,AR203,IF(AS$199=0,INDEX($E189:$M189,0,AS$197),(INDEX($E189:$M189,0,AS$199+1)-INDEX($E189:$M189,0,AS$199))/(INDEX($E$185:$M$185,0,AS$199+1)-INDEX($E$185:$M$185,0,AS$199))+AR203)))</f>
        <v>0.71929767668340405</v>
      </c>
      <c r="AT203" s="186"/>
      <c r="AW203" s="186"/>
      <c r="AX203" s="186"/>
      <c r="BH203" s="186">
        <f t="shared" si="594"/>
        <v>0.61799148971758899</v>
      </c>
      <c r="BI203" s="109">
        <f t="shared" si="595"/>
        <v>0.5877400000000006</v>
      </c>
    </row>
    <row r="204" spans="1:61">
      <c r="A204" s="185" t="s">
        <v>16</v>
      </c>
      <c r="B204" s="22" t="str">
        <f t="shared" si="589"/>
        <v/>
      </c>
      <c r="C204" s="23" t="str">
        <f t="shared" si="590"/>
        <v/>
      </c>
      <c r="D204" s="57" t="str">
        <f t="shared" si="591"/>
        <v>TPPUMBT</v>
      </c>
      <c r="E204" s="23" t="str">
        <f t="shared" si="592"/>
        <v/>
      </c>
      <c r="F204" s="23"/>
      <c r="H204" s="23" t="str">
        <f t="shared" si="592"/>
        <v/>
      </c>
      <c r="J204" s="23" t="str">
        <f t="shared" si="592"/>
        <v/>
      </c>
      <c r="K204" s="23" t="str">
        <f t="shared" si="592"/>
        <v/>
      </c>
      <c r="L204" s="22" t="str">
        <f t="shared" si="593"/>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7.2669868325645215</v>
      </c>
      <c r="V204" s="186" cm="1">
        <f t="array" ref="V204">IF(V$199=-1,W204,IF(V$199=99,U204,IF(V$199=0,INDEX($E190:$M190,0,V$197),(INDEX($E190:$M190,0,V$199+1)-INDEX($E190:$M190,0,V$199))/(INDEX($E$185:$M$185,0,V$199+1)-INDEX($E$185:$M$185,0,V$199))+U204)))</f>
        <v>7.4470391722914773</v>
      </c>
      <c r="W204" s="186" cm="1">
        <f t="array" ref="W204">IF(W$199=-1,X204,IF(W$199=99,V204,IF(W$199=0,INDEX($E190:$M190,0,W$197),(INDEX($E190:$M190,0,W$199+1)-INDEX($E190:$M190,0,W$199))/(INDEX($E$185:$M$185,0,W$199+1)-INDEX($E$185:$M$185,0,W$199))+V204)))</f>
        <v>7.4713084456228094</v>
      </c>
      <c r="X204" s="186" cm="1">
        <f t="array" ref="X204">IF(X$199=-1,Y204,IF(X$199=99,W204,IF(X$199=0,INDEX($E190:$M190,0,X$197),(INDEX($E190:$M190,0,X$199+1)-INDEX($E190:$M190,0,X$199))/(INDEX($E$185:$M$185,0,X$199+1)-INDEX($E$185:$M$185,0,X$199))+W204)))</f>
        <v>7.4955777189541415</v>
      </c>
      <c r="Y204" s="186" cm="1">
        <f t="array" ref="Y204">IF(Y$199=-1,Z204,IF(Y$199=99,X204,IF(Y$199=0,INDEX($E190:$M190,0,Y$197),(INDEX($E190:$M190,0,Y$199+1)-INDEX($E190:$M190,0,Y$199))/(INDEX($E$185:$M$185,0,Y$199+1)-INDEX($E$185:$M$185,0,Y$199))+X204)))</f>
        <v>7.5198469922854736</v>
      </c>
      <c r="Z204" s="186" cm="1">
        <f t="array" ref="Z204">IF(Z$199=-1,AA204,IF(Z$199=99,Y204,IF(Z$199=0,INDEX($E190:$M190,0,Z$197),(INDEX($E190:$M190,0,Z$199+1)-INDEX($E190:$M190,0,Z$199))/(INDEX($E$185:$M$185,0,Z$199+1)-INDEX($E$185:$M$185,0,Z$199))+Y204)))</f>
        <v>7.5441162656168057</v>
      </c>
      <c r="AA204" s="186" cm="1">
        <f t="array" ref="AA204">IF(AA$199=-1,AB204,IF(AA$199=99,Z204,IF(AA$199=0,INDEX($E190:$M190,0,AA$197),(INDEX($E190:$M190,0,AA$199+1)-INDEX($E190:$M190,0,AA$199))/(INDEX($E$185:$M$185,0,AA$199+1)-INDEX($E$185:$M$185,0,AA$199))+Z204)))</f>
        <v>7.5683855389481378</v>
      </c>
      <c r="AB204" s="186" cm="1">
        <f t="array" ref="AB204">IF(AB$199=-1,AC204,IF(AB$199=99,AA204,IF(AB$199=0,INDEX($E190:$M190,0,AB$197),(INDEX($E190:$M190,0,AB$199+1)-INDEX($E190:$M190,0,AB$199))/(INDEX($E$185:$M$185,0,AB$199+1)-INDEX($E$185:$M$185,0,AB$199))+AA204)))</f>
        <v>7.5926548122794699</v>
      </c>
      <c r="AC204" s="186" cm="1">
        <f t="array" ref="AC204">IF(AC$199=-1,AD204,IF(AC$199=99,AB204,IF(AC$199=0,INDEX($E190:$M190,0,AC$197),(INDEX($E190:$M190,0,AC$199+1)-INDEX($E190:$M190,0,AC$199))/(INDEX($E$185:$M$185,0,AC$199+1)-INDEX($E$185:$M$185,0,AC$199))+AB204)))</f>
        <v>7.616924085610802</v>
      </c>
      <c r="AD204" s="186" cm="1">
        <f t="array" ref="AD204">IF(AD$199=-1,AE204,IF(AD$199=99,AC204,IF(AD$199=0,INDEX($E190:$M190,0,AD$197),(INDEX($E190:$M190,0,AD$199+1)-INDEX($E190:$M190,0,AD$199))/(INDEX($E$185:$M$185,0,AD$199+1)-INDEX($E$185:$M$185,0,AD$199))+AC204)))</f>
        <v>7.6411933589421341</v>
      </c>
      <c r="AE204" s="186" cm="1">
        <f t="array" ref="AE204">IF(AE$199=-1,AF204,IF(AE$199=99,AD204,IF(AE$199=0,INDEX($E190:$M190,0,AE$197),(INDEX($E190:$M190,0,AE$199+1)-INDEX($E190:$M190,0,AE$199))/(INDEX($E$185:$M$185,0,AE$199+1)-INDEX($E$185:$M$185,0,AE$199))+AD204)))</f>
        <v>7.6654626322734662</v>
      </c>
      <c r="AF204" s="186" cm="1">
        <f t="array" ref="AF204">IF(AF$199=-1,AG204,IF(AF$199=99,AE204,IF(AF$199=0,INDEX($E190:$M190,0,AF$197),(INDEX($E190:$M190,0,AF$199+1)-INDEX($E190:$M190,0,AF$199))/(INDEX($E$185:$M$185,0,AF$199+1)-INDEX($E$185:$M$185,0,AF$199))+AE204)))</f>
        <v>7.6285667720185737</v>
      </c>
      <c r="AG204" s="186" cm="1">
        <f t="array" ref="AG204">IF(AG$199=-1,AH204,IF(AG$199=99,AF204,IF(AG$199=0,INDEX($E190:$M190,0,AG$197),(INDEX($E190:$M190,0,AG$199+1)-INDEX($E190:$M190,0,AG$199))/(INDEX($E$185:$M$185,0,AG$199+1)-INDEX($E$185:$M$185,0,AG$199))+AF204)))</f>
        <v>7.5916709117636811</v>
      </c>
      <c r="AH204" s="186" cm="1">
        <f t="array" ref="AH204">IF(AH$199=-1,AI204,IF(AH$199=99,AG204,IF(AH$199=0,INDEX($E190:$M190,0,AH$197),(INDEX($E190:$M190,0,AH$199+1)-INDEX($E190:$M190,0,AH$199))/(INDEX($E$185:$M$185,0,AH$199+1)-INDEX($E$185:$M$185,0,AH$199))+AG204)))</f>
        <v>7.5547750515087886</v>
      </c>
      <c r="AI204" s="186" cm="1">
        <f t="array" ref="AI204">IF(AI$199=-1,AJ204,IF(AI$199=99,AH204,IF(AI$199=0,INDEX($E190:$M190,0,AI$197),(INDEX($E190:$M190,0,AI$199+1)-INDEX($E190:$M190,0,AI$199))/(INDEX($E$185:$M$185,0,AI$199+1)-INDEX($E$185:$M$185,0,AI$199))+AH204)))</f>
        <v>7.517879191253896</v>
      </c>
      <c r="AJ204" s="186" cm="1">
        <f t="array" ref="AJ204">IF(AJ$199=-1,AK204,IF(AJ$199=99,AI204,IF(AJ$199=0,INDEX($E190:$M190,0,AJ$197),(INDEX($E190:$M190,0,AJ$199+1)-INDEX($E190:$M190,0,AJ$199))/(INDEX($E$185:$M$185,0,AJ$199+1)-INDEX($E$185:$M$185,0,AJ$199))+AI204)))</f>
        <v>7.4809833309990035</v>
      </c>
      <c r="AK204" s="186" cm="1">
        <f t="array" ref="AK204">IF(AK$199=-1,AL204,IF(AK$199=99,AJ204,IF(AK$199=0,INDEX($E190:$M190,0,AK$197),(INDEX($E190:$M190,0,AK$199+1)-INDEX($E190:$M190,0,AK$199))/(INDEX($E$185:$M$185,0,AK$199+1)-INDEX($E$185:$M$185,0,AK$199))+AJ204)))</f>
        <v>7.4440874707441109</v>
      </c>
      <c r="AL204" s="186" cm="1">
        <f t="array" ref="AL204">IF(AL$199=-1,AM204,IF(AL$199=99,AK204,IF(AL$199=0,INDEX($E190:$M190,0,AL$197),(INDEX($E190:$M190,0,AL$199+1)-INDEX($E190:$M190,0,AL$199))/(INDEX($E$185:$M$185,0,AL$199+1)-INDEX($E$185:$M$185,0,AL$199))+AK204)))</f>
        <v>7.4071916104892184</v>
      </c>
      <c r="AM204" s="186" cm="1">
        <f t="array" ref="AM204">IF(AM$199=-1,AN204,IF(AM$199=99,AL204,IF(AM$199=0,INDEX($E190:$M190,0,AM$197),(INDEX($E190:$M190,0,AM$199+1)-INDEX($E190:$M190,0,AM$199))/(INDEX($E$185:$M$185,0,AM$199+1)-INDEX($E$185:$M$185,0,AM$199))+AL204)))</f>
        <v>7.3702957502343258</v>
      </c>
      <c r="AN204" s="186" cm="1">
        <f t="array" ref="AN204">IF(AN$199=-1,AO204,IF(AN$199=99,AM204,IF(AN$199=0,INDEX($E190:$M190,0,AN$197),(INDEX($E190:$M190,0,AN$199+1)-INDEX($E190:$M190,0,AN$199))/(INDEX($E$185:$M$185,0,AN$199+1)-INDEX($E$185:$M$185,0,AN$199))+AM204)))</f>
        <v>7.3333998899794333</v>
      </c>
      <c r="AO204" s="186" cm="1">
        <f t="array" ref="AO204">IF(AO$199=-1,AP204,IF(AO$199=99,AN204,IF(AO$199=0,INDEX($E190:$M190,0,AO$197),(INDEX($E190:$M190,0,AO$199+1)-INDEX($E190:$M190,0,AO$199))/(INDEX($E$185:$M$185,0,AO$199+1)-INDEX($E$185:$M$185,0,AO$199))+AN204)))</f>
        <v>7.2965040297245389</v>
      </c>
      <c r="AP204" s="186" cm="1">
        <f t="array" ref="AP204">IF(AP$199=-1,AQ204,IF(AP$199=99,AO204,IF(AP$199=0,INDEX($E190:$M190,0,AP$197),(INDEX($E190:$M190,0,AP$199+1)-INDEX($E190:$M190,0,AP$199))/(INDEX($E$185:$M$185,0,AP$199+1)-INDEX($E$185:$M$185,0,AP$199))+AO204)))</f>
        <v>7.2464024694681868</v>
      </c>
      <c r="AQ204" s="186" cm="1">
        <f t="array" ref="AQ204">IF(AQ$199=-1,AR204,IF(AQ$199=99,AP204,IF(AQ$199=0,INDEX($E190:$M190,0,AQ$197),(INDEX($E190:$M190,0,AQ$199+1)-INDEX($E190:$M190,0,AQ$199))/(INDEX($E$185:$M$185,0,AQ$199+1)-INDEX($E$185:$M$185,0,AQ$199))+AP204)))</f>
        <v>6.7954884271610192</v>
      </c>
      <c r="AR204" s="186" cm="1">
        <f t="array" ref="AR204">IF(AR$199=-1,AS204,IF(AR$199=99,AQ204,IF(AR$199=0,INDEX($E190:$M190,0,AR$197),(INDEX($E190:$M190,0,AR$199+1)-INDEX($E190:$M190,0,AR$199))/(INDEX($E$185:$M$185,0,AR$199+1)-INDEX($E$185:$M$185,0,AR$199))+AQ204)))</f>
        <v>6.7954884271610192</v>
      </c>
      <c r="AS204" s="186" cm="1">
        <f t="array" ref="AS204">IF(AS$199=-1,#REF!,IF(AS$199=99,AR204,IF(AS$199=0,INDEX($E190:$M190,0,AS$197),(INDEX($E190:$M190,0,AS$199+1)-INDEX($E190:$M190,0,AS$199))/(INDEX($E$185:$M$185,0,AS$199+1)-INDEX($E$185:$M$185,0,AS$199))+AR204)))</f>
        <v>6.7954884271610192</v>
      </c>
      <c r="AT204" s="186"/>
      <c r="AW204" s="186"/>
      <c r="AX204" s="186"/>
      <c r="BH204" s="186">
        <f t="shared" si="594"/>
        <v>5.8698256197369378</v>
      </c>
      <c r="BI204" s="109">
        <f t="shared" si="595"/>
        <v>4.9146655581378935E-2</v>
      </c>
    </row>
    <row r="205" spans="1:61">
      <c r="A205" s="185" t="s">
        <v>16</v>
      </c>
      <c r="B205" s="22" t="str">
        <f t="shared" si="589"/>
        <v/>
      </c>
      <c r="C205" s="23" t="str">
        <f t="shared" si="590"/>
        <v/>
      </c>
      <c r="D205" s="57" t="str">
        <f t="shared" si="591"/>
        <v>TPPUBRT</v>
      </c>
      <c r="E205" s="23" t="str">
        <f t="shared" si="592"/>
        <v/>
      </c>
      <c r="F205" s="23"/>
      <c r="H205" s="23" t="str">
        <f t="shared" si="592"/>
        <v/>
      </c>
      <c r="J205" s="23" t="str">
        <f t="shared" si="592"/>
        <v/>
      </c>
      <c r="K205" s="23" t="str">
        <f t="shared" si="592"/>
        <v/>
      </c>
      <c r="L205" s="22" t="str">
        <f t="shared" si="593"/>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0.29500221022358109</v>
      </c>
      <c r="W205" s="186" cm="1">
        <f t="array" ref="W205">IF(W$199=-1,X205,IF(W$199=99,V205,IF(W$199=0,INDEX($E191:$M191,0,W$197),(INDEX($E191:$M191,0,W$199+1)-INDEX($E191:$M191,0,W$199))/(INDEX($E$185:$M$185,0,W$199+1)-INDEX($E$185:$M$185,0,W$199))+V205)))</f>
        <v>0.32597691849191296</v>
      </c>
      <c r="X205" s="186" cm="1">
        <f t="array" ref="X205">IF(X$199=-1,Y205,IF(X$199=99,W205,IF(X$199=0,INDEX($E191:$M191,0,X$197),(INDEX($E191:$M191,0,X$199+1)-INDEX($E191:$M191,0,X$199))/(INDEX($E$185:$M$185,0,X$199+1)-INDEX($E$185:$M$185,0,X$199))+W205)))</f>
        <v>0.35695162676024483</v>
      </c>
      <c r="Y205" s="186" cm="1">
        <f t="array" ref="Y205">IF(Y$199=-1,Z205,IF(Y$199=99,X205,IF(Y$199=0,INDEX($E191:$M191,0,Y$197),(INDEX($E191:$M191,0,Y$199+1)-INDEX($E191:$M191,0,Y$199))/(INDEX($E$185:$M$185,0,Y$199+1)-INDEX($E$185:$M$185,0,Y$199))+X205)))</f>
        <v>0.38792633502857671</v>
      </c>
      <c r="Z205" s="186" cm="1">
        <f t="array" ref="Z205">IF(Z$199=-1,AA205,IF(Z$199=99,Y205,IF(Z$199=0,INDEX($E191:$M191,0,Z$197),(INDEX($E191:$M191,0,Z$199+1)-INDEX($E191:$M191,0,Z$199))/(INDEX($E$185:$M$185,0,Z$199+1)-INDEX($E$185:$M$185,0,Z$199))+Y205)))</f>
        <v>0.41890104329690858</v>
      </c>
      <c r="AA205" s="186" cm="1">
        <f t="array" ref="AA205">IF(AA$199=-1,AB205,IF(AA$199=99,Z205,IF(AA$199=0,INDEX($E191:$M191,0,AA$197),(INDEX($E191:$M191,0,AA$199+1)-INDEX($E191:$M191,0,AA$199))/(INDEX($E$185:$M$185,0,AA$199+1)-INDEX($E$185:$M$185,0,AA$199))+Z205)))</f>
        <v>0.44987575156524046</v>
      </c>
      <c r="AB205" s="186" cm="1">
        <f t="array" ref="AB205">IF(AB$199=-1,AC205,IF(AB$199=99,AA205,IF(AB$199=0,INDEX($E191:$M191,0,AB$197),(INDEX($E191:$M191,0,AB$199+1)-INDEX($E191:$M191,0,AB$199))/(INDEX($E$185:$M$185,0,AB$199+1)-INDEX($E$185:$M$185,0,AB$199))+AA205)))</f>
        <v>0.48085045983357233</v>
      </c>
      <c r="AC205" s="186" cm="1">
        <f t="array" ref="AC205">IF(AC$199=-1,AD205,IF(AC$199=99,AB205,IF(AC$199=0,INDEX($E191:$M191,0,AC$197),(INDEX($E191:$M191,0,AC$199+1)-INDEX($E191:$M191,0,AC$199))/(INDEX($E$185:$M$185,0,AC$199+1)-INDEX($E$185:$M$185,0,AC$199))+AB205)))</f>
        <v>0.51182516810190426</v>
      </c>
      <c r="AD205" s="186" cm="1">
        <f t="array" ref="AD205">IF(AD$199=-1,AE205,IF(AD$199=99,AC205,IF(AD$199=0,INDEX($E191:$M191,0,AD$197),(INDEX($E191:$M191,0,AD$199+1)-INDEX($E191:$M191,0,AD$199))/(INDEX($E$185:$M$185,0,AD$199+1)-INDEX($E$185:$M$185,0,AD$199))+AC205)))</f>
        <v>0.54279987637023619</v>
      </c>
      <c r="AE205" s="186" cm="1">
        <f t="array" ref="AE205">IF(AE$199=-1,AF205,IF(AE$199=99,AD205,IF(AE$199=0,INDEX($E191:$M191,0,AE$197),(INDEX($E191:$M191,0,AE$199+1)-INDEX($E191:$M191,0,AE$199))/(INDEX($E$185:$M$185,0,AE$199+1)-INDEX($E$185:$M$185,0,AE$199))+AD205)))</f>
        <v>0.57377458463856812</v>
      </c>
      <c r="AF205" s="186" cm="1">
        <f t="array" ref="AF205">IF(AF$199=-1,AG205,IF(AF$199=99,AE205,IF(AF$199=0,INDEX($E191:$M191,0,AF$197),(INDEX($E191:$M191,0,AF$199+1)-INDEX($E191:$M191,0,AF$199))/(INDEX($E$185:$M$185,0,AF$199+1)-INDEX($E$185:$M$185,0,AF$199))+AE205)))</f>
        <v>0.62632110120921425</v>
      </c>
      <c r="AG205" s="186" cm="1">
        <f t="array" ref="AG205">IF(AG$199=-1,AH205,IF(AG$199=99,AF205,IF(AG$199=0,INDEX($E191:$M191,0,AG$197),(INDEX($E191:$M191,0,AG$199+1)-INDEX($E191:$M191,0,AG$199))/(INDEX($E$185:$M$185,0,AG$199+1)-INDEX($E$185:$M$185,0,AG$199))+AF205)))</f>
        <v>0.67886761777986049</v>
      </c>
      <c r="AH205" s="186" cm="1">
        <f t="array" ref="AH205">IF(AH$199=-1,AI205,IF(AH$199=99,AG205,IF(AH$199=0,INDEX($E191:$M191,0,AH$197),(INDEX($E191:$M191,0,AH$199+1)-INDEX($E191:$M191,0,AH$199))/(INDEX($E$185:$M$185,0,AH$199+1)-INDEX($E$185:$M$185,0,AH$199))+AG205)))</f>
        <v>0.73141413435050673</v>
      </c>
      <c r="AI205" s="186" cm="1">
        <f t="array" ref="AI205">IF(AI$199=-1,AJ205,IF(AI$199=99,AH205,IF(AI$199=0,INDEX($E191:$M191,0,AI$197),(INDEX($E191:$M191,0,AI$199+1)-INDEX($E191:$M191,0,AI$199))/(INDEX($E$185:$M$185,0,AI$199+1)-INDEX($E$185:$M$185,0,AI$199))+AH205)))</f>
        <v>0.78396065092115297</v>
      </c>
      <c r="AJ205" s="186" cm="1">
        <f t="array" ref="AJ205">IF(AJ$199=-1,AK205,IF(AJ$199=99,AI205,IF(AJ$199=0,INDEX($E191:$M191,0,AJ$197),(INDEX($E191:$M191,0,AJ$199+1)-INDEX($E191:$M191,0,AJ$199))/(INDEX($E$185:$M$185,0,AJ$199+1)-INDEX($E$185:$M$185,0,AJ$199))+AI205)))</f>
        <v>0.83650716749179921</v>
      </c>
      <c r="AK205" s="186" cm="1">
        <f t="array" ref="AK205">IF(AK$199=-1,AL205,IF(AK$199=99,AJ205,IF(AK$199=0,INDEX($E191:$M191,0,AK$197),(INDEX($E191:$M191,0,AK$199+1)-INDEX($E191:$M191,0,AK$199))/(INDEX($E$185:$M$185,0,AK$199+1)-INDEX($E$185:$M$185,0,AK$199))+AJ205)))</f>
        <v>0.88905368406244545</v>
      </c>
      <c r="AL205" s="186" cm="1">
        <f t="array" ref="AL205">IF(AL$199=-1,AM205,IF(AL$199=99,AK205,IF(AL$199=0,INDEX($E191:$M191,0,AL$197),(INDEX($E191:$M191,0,AL$199+1)-INDEX($E191:$M191,0,AL$199))/(INDEX($E$185:$M$185,0,AL$199+1)-INDEX($E$185:$M$185,0,AL$199))+AK205)))</f>
        <v>0.94160020063309169</v>
      </c>
      <c r="AM205" s="186" cm="1">
        <f t="array" ref="AM205">IF(AM$199=-1,AN205,IF(AM$199=99,AL205,IF(AM$199=0,INDEX($E191:$M191,0,AM$197),(INDEX($E191:$M191,0,AM$199+1)-INDEX($E191:$M191,0,AM$199))/(INDEX($E$185:$M$185,0,AM$199+1)-INDEX($E$185:$M$185,0,AM$199))+AL205)))</f>
        <v>0.99414671720373793</v>
      </c>
      <c r="AN205" s="186" cm="1">
        <f t="array" ref="AN205">IF(AN$199=-1,AO205,IF(AN$199=99,AM205,IF(AN$199=0,INDEX($E191:$M191,0,AN$197),(INDEX($E191:$M191,0,AN$199+1)-INDEX($E191:$M191,0,AN$199))/(INDEX($E$185:$M$185,0,AN$199+1)-INDEX($E$185:$M$185,0,AN$199))+AM205)))</f>
        <v>1.0466932337743842</v>
      </c>
      <c r="AO205" s="186" cm="1">
        <f t="array" ref="AO205">IF(AO$199=-1,AP205,IF(AO$199=99,AN205,IF(AO$199=0,INDEX($E191:$M191,0,AO$197),(INDEX($E191:$M191,0,AO$199+1)-INDEX($E191:$M191,0,AO$199))/(INDEX($E$185:$M$185,0,AO$199+1)-INDEX($E$185:$M$185,0,AO$199))+AN205)))</f>
        <v>1.09923975034503</v>
      </c>
      <c r="AP205" s="186" cm="1">
        <f t="array" ref="AP205">IF(AP$199=-1,AQ205,IF(AP$199=99,AO205,IF(AP$199=0,INDEX($E191:$M191,0,AP$197),(INDEX($E191:$M191,0,AP$199+1)-INDEX($E191:$M191,0,AP$199))/(INDEX($E$185:$M$185,0,AP$199+1)-INDEX($E$185:$M$185,0,AP$199))+AO205)))</f>
        <v>1.1507821688985682</v>
      </c>
      <c r="AQ205" s="186" cm="1">
        <f t="array" ref="AQ205">IF(AQ$199=-1,AR205,IF(AQ$199=99,AP205,IF(AQ$199=0,INDEX($E191:$M191,0,AQ$197),(INDEX($E191:$M191,0,AQ$199+1)-INDEX($E191:$M191,0,AQ$199))/(INDEX($E$185:$M$185,0,AQ$199+1)-INDEX($E$185:$M$185,0,AQ$199))+AP205)))</f>
        <v>1.6146639358804129</v>
      </c>
      <c r="AR205" s="186" cm="1">
        <f t="array" ref="AR205">IF(AR$199=-1,AS205,IF(AR$199=99,AQ205,IF(AR$199=0,INDEX($E191:$M191,0,AR$197),(INDEX($E191:$M191,0,AR$199+1)-INDEX($E191:$M191,0,AR$199))/(INDEX($E$185:$M$185,0,AR$199+1)-INDEX($E$185:$M$185,0,AR$199))+AQ205)))</f>
        <v>1.6146639358804129</v>
      </c>
      <c r="AS205" s="186" cm="1">
        <f t="array" ref="AS205">IF(AS$199=-1,#REF!,IF(AS$199=99,AR205,IF(AS$199=0,INDEX($E191:$M191,0,AS$197),(INDEX($E191:$M191,0,AS$199+1)-INDEX($E191:$M191,0,AS$199))/(INDEX($E$185:$M$185,0,AS$199+1)-INDEX($E$185:$M$185,0,AS$199))+AR205)))</f>
        <v>1.6146639358804129</v>
      </c>
      <c r="AT205" s="186"/>
      <c r="AW205" s="186"/>
      <c r="AX205" s="186"/>
      <c r="BH205" s="186">
        <f t="shared" si="594"/>
        <v>2.1087742850167138E-2</v>
      </c>
      <c r="BI205" s="109" t="e">
        <f t="shared" si="595"/>
        <v>#DIV/0!</v>
      </c>
    </row>
    <row r="206" spans="1:61">
      <c r="A206" s="185" t="s">
        <v>16</v>
      </c>
      <c r="B206" s="22" t="str">
        <f t="shared" si="589"/>
        <v/>
      </c>
      <c r="C206" s="23" t="str">
        <f t="shared" si="590"/>
        <v/>
      </c>
      <c r="D206" s="57" t="str">
        <f t="shared" si="591"/>
        <v>TPPUMER</v>
      </c>
      <c r="E206" s="23" t="str">
        <f t="shared" si="592"/>
        <v/>
      </c>
      <c r="F206" s="23"/>
      <c r="H206" s="23" t="str">
        <f t="shared" si="592"/>
        <v/>
      </c>
      <c r="J206" s="23" t="str">
        <f t="shared" si="592"/>
        <v/>
      </c>
      <c r="K206" s="23" t="str">
        <f t="shared" si="592"/>
        <v/>
      </c>
      <c r="L206" s="22" t="str">
        <f t="shared" si="593"/>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8.9654013796389815</v>
      </c>
      <c r="V206" s="186" cm="1">
        <f t="array" ref="V206">IF(V$199=-1,W206,IF(V$199=99,U206,IF(V$199=0,INDEX($E192:$M192,0,V$197),(INDEX($E192:$M192,0,V$199+1)-INDEX($E192:$M192,0,V$199))/(INDEX($E$185:$M$185,0,V$199+1)-INDEX($E$185:$M$185,0,V$199))+U206)))</f>
        <v>9.1875349175396703</v>
      </c>
      <c r="W206" s="186" cm="1">
        <f t="array" ref="W206">IF(W$199=-1,X206,IF(W$199=99,V206,IF(W$199=0,INDEX($E192:$M192,0,W$197),(INDEX($E192:$M192,0,W$199+1)-INDEX($E192:$M192,0,W$199))/(INDEX($E$185:$M$185,0,W$199+1)-INDEX($E$185:$M$185,0,W$199))+V206)))</f>
        <v>9.2174763198871368</v>
      </c>
      <c r="X206" s="186" cm="1">
        <f t="array" ref="X206">IF(X$199=-1,Y206,IF(X$199=99,W206,IF(X$199=0,INDEX($E192:$M192,0,X$197),(INDEX($E192:$M192,0,X$199+1)-INDEX($E192:$M192,0,X$199))/(INDEX($E$185:$M$185,0,X$199+1)-INDEX($E$185:$M$185,0,X$199))+W206)))</f>
        <v>9.2474177222346032</v>
      </c>
      <c r="Y206" s="186" cm="1">
        <f t="array" ref="Y206">IF(Y$199=-1,Z206,IF(Y$199=99,X206,IF(Y$199=0,INDEX($E192:$M192,0,Y$197),(INDEX($E192:$M192,0,Y$199+1)-INDEX($E192:$M192,0,Y$199))/(INDEX($E$185:$M$185,0,Y$199+1)-INDEX($E$185:$M$185,0,Y$199))+X206)))</f>
        <v>9.2773591245820697</v>
      </c>
      <c r="Z206" s="186" cm="1">
        <f t="array" ref="Z206">IF(Z$199=-1,AA206,IF(Z$199=99,Y206,IF(Z$199=0,INDEX($E192:$M192,0,Z$197),(INDEX($E192:$M192,0,Z$199+1)-INDEX($E192:$M192,0,Z$199))/(INDEX($E$185:$M$185,0,Z$199+1)-INDEX($E$185:$M$185,0,Z$199))+Y206)))</f>
        <v>9.3073005269295361</v>
      </c>
      <c r="AA206" s="186" cm="1">
        <f t="array" ref="AA206">IF(AA$199=-1,AB206,IF(AA$199=99,Z206,IF(AA$199=0,INDEX($E192:$M192,0,AA$197),(INDEX($E192:$M192,0,AA$199+1)-INDEX($E192:$M192,0,AA$199))/(INDEX($E$185:$M$185,0,AA$199+1)-INDEX($E$185:$M$185,0,AA$199))+Z206)))</f>
        <v>9.3372419292770026</v>
      </c>
      <c r="AB206" s="186" cm="1">
        <f t="array" ref="AB206">IF(AB$199=-1,AC206,IF(AB$199=99,AA206,IF(AB$199=0,INDEX($E192:$M192,0,AB$197),(INDEX($E192:$M192,0,AB$199+1)-INDEX($E192:$M192,0,AB$199))/(INDEX($E$185:$M$185,0,AB$199+1)-INDEX($E$185:$M$185,0,AB$199))+AA206)))</f>
        <v>9.367183331624469</v>
      </c>
      <c r="AC206" s="186" cm="1">
        <f t="array" ref="AC206">IF(AC$199=-1,AD206,IF(AC$199=99,AB206,IF(AC$199=0,INDEX($E192:$M192,0,AC$197),(INDEX($E192:$M192,0,AC$199+1)-INDEX($E192:$M192,0,AC$199))/(INDEX($E$185:$M$185,0,AC$199+1)-INDEX($E$185:$M$185,0,AC$199))+AB206)))</f>
        <v>9.3971247339719355</v>
      </c>
      <c r="AD206" s="186" cm="1">
        <f t="array" ref="AD206">IF(AD$199=-1,AE206,IF(AD$199=99,AC206,IF(AD$199=0,INDEX($E192:$M192,0,AD$197),(INDEX($E192:$M192,0,AD$199+1)-INDEX($E192:$M192,0,AD$199))/(INDEX($E$185:$M$185,0,AD$199+1)-INDEX($E$185:$M$185,0,AD$199))+AC206)))</f>
        <v>9.4270661363194019</v>
      </c>
      <c r="AE206" s="186" cm="1">
        <f t="array" ref="AE206">IF(AE$199=-1,AF206,IF(AE$199=99,AD206,IF(AE$199=0,INDEX($E192:$M192,0,AE$197),(INDEX($E192:$M192,0,AE$199+1)-INDEX($E192:$M192,0,AE$199))/(INDEX($E$185:$M$185,0,AE$199+1)-INDEX($E$185:$M$185,0,AE$199))+AD206)))</f>
        <v>9.4570075386668737</v>
      </c>
      <c r="AF206" s="186" cm="1">
        <f t="array" ref="AF206">IF(AF$199=-1,AG206,IF(AF$199=99,AE206,IF(AF$199=0,INDEX($E192:$M192,0,AF$197),(INDEX($E192:$M192,0,AF$199+1)-INDEX($E192:$M192,0,AF$199))/(INDEX($E$185:$M$185,0,AF$199+1)-INDEX($E$185:$M$185,0,AF$199))+AE206)))</f>
        <v>9.4114885080075812</v>
      </c>
      <c r="AG206" s="186" cm="1">
        <f t="array" ref="AG206">IF(AG$199=-1,AH206,IF(AG$199=99,AF206,IF(AG$199=0,INDEX($E192:$M192,0,AG$197),(INDEX($E192:$M192,0,AG$199+1)-INDEX($E192:$M192,0,AG$199))/(INDEX($E$185:$M$185,0,AG$199+1)-INDEX($E$185:$M$185,0,AG$199))+AF206)))</f>
        <v>9.3659694773482887</v>
      </c>
      <c r="AH206" s="186" cm="1">
        <f t="array" ref="AH206">IF(AH$199=-1,AI206,IF(AH$199=99,AG206,IF(AH$199=0,INDEX($E192:$M192,0,AH$197),(INDEX($E192:$M192,0,AH$199+1)-INDEX($E192:$M192,0,AH$199))/(INDEX($E$185:$M$185,0,AH$199+1)-INDEX($E$185:$M$185,0,AH$199))+AG206)))</f>
        <v>9.3204504466889961</v>
      </c>
      <c r="AI206" s="186" cm="1">
        <f t="array" ref="AI206">IF(AI$199=-1,AJ206,IF(AI$199=99,AH206,IF(AI$199=0,INDEX($E192:$M192,0,AI$197),(INDEX($E192:$M192,0,AI$199+1)-INDEX($E192:$M192,0,AI$199))/(INDEX($E$185:$M$185,0,AI$199+1)-INDEX($E$185:$M$185,0,AI$199))+AH206)))</f>
        <v>9.2749314160297036</v>
      </c>
      <c r="AJ206" s="186" cm="1">
        <f t="array" ref="AJ206">IF(AJ$199=-1,AK206,IF(AJ$199=99,AI206,IF(AJ$199=0,INDEX($E192:$M192,0,AJ$197),(INDEX($E192:$M192,0,AJ$199+1)-INDEX($E192:$M192,0,AJ$199))/(INDEX($E$185:$M$185,0,AJ$199+1)-INDEX($E$185:$M$185,0,AJ$199))+AI206)))</f>
        <v>9.2294123853704111</v>
      </c>
      <c r="AK206" s="186" cm="1">
        <f t="array" ref="AK206">IF(AK$199=-1,AL206,IF(AK$199=99,AJ206,IF(AK$199=0,INDEX($E192:$M192,0,AK$197),(INDEX($E192:$M192,0,AK$199+1)-INDEX($E192:$M192,0,AK$199))/(INDEX($E$185:$M$185,0,AK$199+1)-INDEX($E$185:$M$185,0,AK$199))+AJ206)))</f>
        <v>9.1838933547111186</v>
      </c>
      <c r="AL206" s="186" cm="1">
        <f t="array" ref="AL206">IF(AL$199=-1,AM206,IF(AL$199=99,AK206,IF(AL$199=0,INDEX($E192:$M192,0,AL$197),(INDEX($E192:$M192,0,AL$199+1)-INDEX($E192:$M192,0,AL$199))/(INDEX($E$185:$M$185,0,AL$199+1)-INDEX($E$185:$M$185,0,AL$199))+AK206)))</f>
        <v>9.138374324051826</v>
      </c>
      <c r="AM206" s="186" cm="1">
        <f t="array" ref="AM206">IF(AM$199=-1,AN206,IF(AM$199=99,AL206,IF(AM$199=0,INDEX($E192:$M192,0,AM$197),(INDEX($E192:$M192,0,AM$199+1)-INDEX($E192:$M192,0,AM$199))/(INDEX($E$185:$M$185,0,AM$199+1)-INDEX($E$185:$M$185,0,AM$199))+AL206)))</f>
        <v>9.0928552933925335</v>
      </c>
      <c r="AN206" s="186" cm="1">
        <f t="array" ref="AN206">IF(AN$199=-1,AO206,IF(AN$199=99,AM206,IF(AN$199=0,INDEX($E192:$M192,0,AN$197),(INDEX($E192:$M192,0,AN$199+1)-INDEX($E192:$M192,0,AN$199))/(INDEX($E$185:$M$185,0,AN$199+1)-INDEX($E$185:$M$185,0,AN$199))+AM206)))</f>
        <v>9.047336262733241</v>
      </c>
      <c r="AO206" s="186" cm="1">
        <f t="array" ref="AO206">IF(AO$199=-1,AP206,IF(AO$199=99,AN206,IF(AO$199=0,INDEX($E192:$M192,0,AO$197),(INDEX($E192:$M192,0,AO$199+1)-INDEX($E192:$M192,0,AO$199))/(INDEX($E$185:$M$185,0,AO$199+1)-INDEX($E$185:$M$185,0,AO$199))+AN206)))</f>
        <v>9.0018172320739467</v>
      </c>
      <c r="AP206" s="186" cm="1">
        <f t="array" ref="AP206">IF(AP$199=-1,AQ206,IF(AP$199=99,AO206,IF(AP$199=0,INDEX($E192:$M192,0,AP$197),(INDEX($E192:$M192,0,AP$199+1)-INDEX($E192:$M192,0,AP$199))/(INDEX($E$185:$M$185,0,AP$199+1)-INDEX($E$185:$M$185,0,AP$199))+AO206)))</f>
        <v>8.9400061117576808</v>
      </c>
      <c r="AQ206" s="186" cm="1">
        <f t="array" ref="AQ206">IF(AQ$199=-1,AR206,IF(AQ$199=99,AP206,IF(AQ$199=0,INDEX($E192:$M192,0,AQ$197),(INDEX($E192:$M192,0,AQ$199+1)-INDEX($E192:$M192,0,AQ$199))/(INDEX($E$185:$M$185,0,AQ$199+1)-INDEX($E$185:$M$185,0,AQ$199))+AP206)))</f>
        <v>8.3837060289112895</v>
      </c>
      <c r="AR206" s="186" cm="1">
        <f t="array" ref="AR206">IF(AR$199=-1,AS206,IF(AR$199=99,AQ206,IF(AR$199=0,INDEX($E192:$M192,0,AR$197),(INDEX($E192:$M192,0,AR$199+1)-INDEX($E192:$M192,0,AR$199))/(INDEX($E$185:$M$185,0,AR$199+1)-INDEX($E$185:$M$185,0,AR$199))+AQ206)))</f>
        <v>8.3837060289112895</v>
      </c>
      <c r="AS206" s="186" cm="1">
        <f t="array" ref="AS206">IF(AS$199=-1,#REF!,IF(AS$199=99,AR206,IF(AS$199=0,INDEX($E192:$M192,0,AS$197),(INDEX($E192:$M192,0,AS$199+1)-INDEX($E192:$M192,0,AS$199))/(INDEX($E$185:$M$185,0,AS$199+1)-INDEX($E$185:$M$185,0,AS$199))+AR206)))</f>
        <v>8.3837060289112895</v>
      </c>
      <c r="AT206" s="186"/>
      <c r="AW206" s="186"/>
      <c r="AX206" s="186"/>
      <c r="BH206" s="186">
        <f t="shared" si="594"/>
        <v>15.023482841814213</v>
      </c>
      <c r="BI206" s="109">
        <f t="shared" si="595"/>
        <v>4.9146655581378998E-2</v>
      </c>
    </row>
    <row r="207" spans="1:61">
      <c r="A207" s="185" t="s">
        <v>16</v>
      </c>
      <c r="B207" s="22" t="str">
        <f t="shared" si="589"/>
        <v/>
      </c>
      <c r="C207" s="23" t="str">
        <f t="shared" si="590"/>
        <v/>
      </c>
      <c r="D207" s="57" t="str">
        <f t="shared" si="591"/>
        <v>TPPUGAT</v>
      </c>
      <c r="E207" s="23" t="str">
        <f t="shared" si="592"/>
        <v/>
      </c>
      <c r="F207" s="23"/>
      <c r="H207" s="23" t="str">
        <f t="shared" si="592"/>
        <v/>
      </c>
      <c r="J207" s="23" t="str">
        <f t="shared" si="592"/>
        <v/>
      </c>
      <c r="K207" s="23" t="str">
        <f t="shared" si="592"/>
        <v/>
      </c>
      <c r="L207" s="22" t="str">
        <f t="shared" si="593"/>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0.64248252977129328</v>
      </c>
      <c r="V207" s="186" cm="1">
        <f t="array" ref="V207">IF(V$199=-1,W207,IF(V$199=99,U207,IF(V$199=0,INDEX($E193:$M193,0,V$197),(INDEX($E193:$M193,0,V$199+1)-INDEX($E193:$M193,0,V$199))/(INDEX($E$185:$M$185,0,V$199+1)-INDEX($E$185:$M$185,0,V$199))+U207)))</f>
        <v>0.61616022953003824</v>
      </c>
      <c r="W207" s="186" cm="1">
        <f t="array" ref="W207">IF(W$199=-1,X207,IF(W$199=99,V207,IF(W$199=0,INDEX($E193:$M193,0,W$197),(INDEX($E193:$M193,0,W$199+1)-INDEX($E193:$M193,0,W$199))/(INDEX($E$185:$M$185,0,W$199+1)-INDEX($E$185:$M$185,0,W$199))+V207)))</f>
        <v>0.6329845124315242</v>
      </c>
      <c r="X207" s="186" cm="1">
        <f t="array" ref="X207">IF(X$199=-1,Y207,IF(X$199=99,W207,IF(X$199=0,INDEX($E193:$M193,0,X$197),(INDEX($E193:$M193,0,X$199+1)-INDEX($E193:$M193,0,X$199))/(INDEX($E$185:$M$185,0,X$199+1)-INDEX($E$185:$M$185,0,X$199))+W207)))</f>
        <v>0.64980879533301017</v>
      </c>
      <c r="Y207" s="186" cm="1">
        <f t="array" ref="Y207">IF(Y$199=-1,Z207,IF(Y$199=99,X207,IF(Y$199=0,INDEX($E193:$M193,0,Y$197),(INDEX($E193:$M193,0,Y$199+1)-INDEX($E193:$M193,0,Y$199))/(INDEX($E$185:$M$185,0,Y$199+1)-INDEX($E$185:$M$185,0,Y$199))+X207)))</f>
        <v>0.66663307823449613</v>
      </c>
      <c r="Z207" s="186" cm="1">
        <f t="array" ref="Z207">IF(Z$199=-1,AA207,IF(Z$199=99,Y207,IF(Z$199=0,INDEX($E193:$M193,0,Z$197),(INDEX($E193:$M193,0,Z$199+1)-INDEX($E193:$M193,0,Z$199))/(INDEX($E$185:$M$185,0,Z$199+1)-INDEX($E$185:$M$185,0,Z$199))+Y207)))</f>
        <v>0.6834573611359821</v>
      </c>
      <c r="AA207" s="186" cm="1">
        <f t="array" ref="AA207">IF(AA$199=-1,AB207,IF(AA$199=99,Z207,IF(AA$199=0,INDEX($E193:$M193,0,AA$197),(INDEX($E193:$M193,0,AA$199+1)-INDEX($E193:$M193,0,AA$199))/(INDEX($E$185:$M$185,0,AA$199+1)-INDEX($E$185:$M$185,0,AA$199))+Z207)))</f>
        <v>0.70028164403746807</v>
      </c>
      <c r="AB207" s="186" cm="1">
        <f t="array" ref="AB207">IF(AB$199=-1,AC207,IF(AB$199=99,AA207,IF(AB$199=0,INDEX($E193:$M193,0,AB$197),(INDEX($E193:$M193,0,AB$199+1)-INDEX($E193:$M193,0,AB$199))/(INDEX($E$185:$M$185,0,AB$199+1)-INDEX($E$185:$M$185,0,AB$199))+AA207)))</f>
        <v>0.71710592693895403</v>
      </c>
      <c r="AC207" s="186" cm="1">
        <f t="array" ref="AC207">IF(AC$199=-1,AD207,IF(AC$199=99,AB207,IF(AC$199=0,INDEX($E193:$M193,0,AC$197),(INDEX($E193:$M193,0,AC$199+1)-INDEX($E193:$M193,0,AC$199))/(INDEX($E$185:$M$185,0,AC$199+1)-INDEX($E$185:$M$185,0,AC$199))+AB207)))</f>
        <v>0.73393020984044</v>
      </c>
      <c r="AD207" s="186" cm="1">
        <f t="array" ref="AD207">IF(AD$199=-1,AE207,IF(AD$199=99,AC207,IF(AD$199=0,INDEX($E193:$M193,0,AD$197),(INDEX($E193:$M193,0,AD$199+1)-INDEX($E193:$M193,0,AD$199))/(INDEX($E$185:$M$185,0,AD$199+1)-INDEX($E$185:$M$185,0,AD$199))+AC207)))</f>
        <v>0.75075449274192596</v>
      </c>
      <c r="AE207" s="186" cm="1">
        <f t="array" ref="AE207">IF(AE$199=-1,AF207,IF(AE$199=99,AD207,IF(AE$199=0,INDEX($E193:$M193,0,AE$197),(INDEX($E193:$M193,0,AE$199+1)-INDEX($E193:$M193,0,AE$199))/(INDEX($E$185:$M$185,0,AE$199+1)-INDEX($E$185:$M$185,0,AE$199))+AD207)))</f>
        <v>0.76757877564341193</v>
      </c>
      <c r="AF207" s="186" cm="1">
        <f t="array" ref="AF207">IF(AF$199=-1,AG207,IF(AF$199=99,AE207,IF(AF$199=0,INDEX($E193:$M193,0,AF$197),(INDEX($E193:$M193,0,AF$199+1)-INDEX($E193:$M193,0,AF$199))/(INDEX($E$185:$M$185,0,AF$199+1)-INDEX($E$185:$M$185,0,AF$199))+AE207)))</f>
        <v>0.7909120802527192</v>
      </c>
      <c r="AG207" s="186" cm="1">
        <f t="array" ref="AG207">IF(AG$199=-1,AH207,IF(AG$199=99,AF207,IF(AG$199=0,INDEX($E193:$M193,0,AG$197),(INDEX($E193:$M193,0,AG$199+1)-INDEX($E193:$M193,0,AG$199))/(INDEX($E$185:$M$185,0,AG$199+1)-INDEX($E$185:$M$185,0,AG$199))+AF207)))</f>
        <v>0.81424538486202647</v>
      </c>
      <c r="AH207" s="186" cm="1">
        <f t="array" ref="AH207">IF(AH$199=-1,AI207,IF(AH$199=99,AG207,IF(AH$199=0,INDEX($E193:$M193,0,AH$197),(INDEX($E193:$M193,0,AH$199+1)-INDEX($E193:$M193,0,AH$199))/(INDEX($E$185:$M$185,0,AH$199+1)-INDEX($E$185:$M$185,0,AH$199))+AG207)))</f>
        <v>0.83757868947133374</v>
      </c>
      <c r="AI207" s="186" cm="1">
        <f t="array" ref="AI207">IF(AI$199=-1,AJ207,IF(AI$199=99,AH207,IF(AI$199=0,INDEX($E193:$M193,0,AI$197),(INDEX($E193:$M193,0,AI$199+1)-INDEX($E193:$M193,0,AI$199))/(INDEX($E$185:$M$185,0,AI$199+1)-INDEX($E$185:$M$185,0,AI$199))+AH207)))</f>
        <v>0.86091199408064101</v>
      </c>
      <c r="AJ207" s="186" cm="1">
        <f t="array" ref="AJ207">IF(AJ$199=-1,AK207,IF(AJ$199=99,AI207,IF(AJ$199=0,INDEX($E193:$M193,0,AJ$197),(INDEX($E193:$M193,0,AJ$199+1)-INDEX($E193:$M193,0,AJ$199))/(INDEX($E$185:$M$185,0,AJ$199+1)-INDEX($E$185:$M$185,0,AJ$199))+AI207)))</f>
        <v>0.88424529868994828</v>
      </c>
      <c r="AK207" s="186" cm="1">
        <f t="array" ref="AK207">IF(AK$199=-1,AL207,IF(AK$199=99,AJ207,IF(AK$199=0,INDEX($E193:$M193,0,AK$197),(INDEX($E193:$M193,0,AK$199+1)-INDEX($E193:$M193,0,AK$199))/(INDEX($E$185:$M$185,0,AK$199+1)-INDEX($E$185:$M$185,0,AK$199))+AJ207)))</f>
        <v>0.90757860329925555</v>
      </c>
      <c r="AL207" s="186" cm="1">
        <f t="array" ref="AL207">IF(AL$199=-1,AM207,IF(AL$199=99,AK207,IF(AL$199=0,INDEX($E193:$M193,0,AL$197),(INDEX($E193:$M193,0,AL$199+1)-INDEX($E193:$M193,0,AL$199))/(INDEX($E$185:$M$185,0,AL$199+1)-INDEX($E$185:$M$185,0,AL$199))+AK207)))</f>
        <v>0.93091190790856282</v>
      </c>
      <c r="AM207" s="186" cm="1">
        <f t="array" ref="AM207">IF(AM$199=-1,AN207,IF(AM$199=99,AL207,IF(AM$199=0,INDEX($E193:$M193,0,AM$197),(INDEX($E193:$M193,0,AM$199+1)-INDEX($E193:$M193,0,AM$199))/(INDEX($E$185:$M$185,0,AM$199+1)-INDEX($E$185:$M$185,0,AM$199))+AL207)))</f>
        <v>0.95424521251787009</v>
      </c>
      <c r="AN207" s="186" cm="1">
        <f t="array" ref="AN207">IF(AN$199=-1,AO207,IF(AN$199=99,AM207,IF(AN$199=0,INDEX($E193:$M193,0,AN$197),(INDEX($E193:$M193,0,AN$199+1)-INDEX($E193:$M193,0,AN$199))/(INDEX($E$185:$M$185,0,AN$199+1)-INDEX($E$185:$M$185,0,AN$199))+AM207)))</f>
        <v>0.97757851712717736</v>
      </c>
      <c r="AO207" s="186" cm="1">
        <f t="array" ref="AO207">IF(AO$199=-1,AP207,IF(AO$199=99,AN207,IF(AO$199=0,INDEX($E193:$M193,0,AO$197),(INDEX($E193:$M193,0,AO$199+1)-INDEX($E193:$M193,0,AO$199))/(INDEX($E$185:$M$185,0,AO$199+1)-INDEX($E$185:$M$185,0,AO$199))+AN207)))</f>
        <v>1.0009118217364845</v>
      </c>
      <c r="AP207" s="186" cm="1">
        <f t="array" ref="AP207">IF(AP$199=-1,AQ207,IF(AP$199=99,AO207,IF(AP$199=0,INDEX($E193:$M193,0,AP$197),(INDEX($E193:$M193,0,AP$199+1)-INDEX($E193:$M193,0,AP$199))/(INDEX($E$185:$M$185,0,AP$199+1)-INDEX($E$185:$M$185,0,AP$199))+AO207)))</f>
        <v>1.0190651973724743</v>
      </c>
      <c r="AQ207" s="186" cm="1">
        <f t="array" ref="AQ207">IF(AQ$199=-1,AR207,IF(AQ$199=99,AP207,IF(AQ$199=0,INDEX($E193:$M193,0,AQ$197),(INDEX($E193:$M193,0,AQ$199+1)-INDEX($E193:$M193,0,AQ$199))/(INDEX($E$185:$M$185,0,AQ$199+1)-INDEX($E$185:$M$185,0,AQ$199))+AP207)))</f>
        <v>1.1824455780963823</v>
      </c>
      <c r="AR207" s="186" cm="1">
        <f t="array" ref="AR207">IF(AR$199=-1,AS207,IF(AR$199=99,AQ207,IF(AR$199=0,INDEX($E193:$M193,0,AR$197),(INDEX($E193:$M193,0,AR$199+1)-INDEX($E193:$M193,0,AR$199))/(INDEX($E$185:$M$185,0,AR$199+1)-INDEX($E$185:$M$185,0,AR$199))+AQ207)))</f>
        <v>1.1824455780963823</v>
      </c>
      <c r="AS207" s="186" cm="1">
        <f t="array" ref="AS207">IF(AS$199=-1,#REF!,IF(AS$199=99,AR207,IF(AS$199=0,INDEX($E193:$M193,0,AS$197),(INDEX($E193:$M193,0,AS$199+1)-INDEX($E193:$M193,0,AS$199))/(INDEX($E$185:$M$185,0,AS$199+1)-INDEX($E$185:$M$185,0,AS$199))+AR207)))</f>
        <v>1.1824455780963823</v>
      </c>
      <c r="AT207" s="186"/>
      <c r="AW207" s="186"/>
      <c r="AX207" s="186"/>
      <c r="BH207" s="186">
        <f t="shared" si="594"/>
        <v>0.53459848266953358</v>
      </c>
      <c r="BI207" s="109" t="e">
        <f t="shared" si="595"/>
        <v>#DIV/0!</v>
      </c>
    </row>
    <row r="208" spans="1:61">
      <c r="A208" s="185" t="s">
        <v>16</v>
      </c>
      <c r="G208" s="186"/>
      <c r="H208" s="186"/>
      <c r="I208" s="186"/>
      <c r="L208" s="186"/>
      <c r="M208" s="40"/>
      <c r="N208" s="232"/>
    </row>
    <row r="209" spans="1:58" s="321" customFormat="1" ht="23.25">
      <c r="A209" s="185" t="s">
        <v>16</v>
      </c>
      <c r="B209" s="16" t="s">
        <v>19</v>
      </c>
      <c r="C209" s="16" t="s">
        <v>20</v>
      </c>
      <c r="D209" s="16" t="s">
        <v>21</v>
      </c>
      <c r="E209" s="16" t="s">
        <v>22</v>
      </c>
      <c r="F209" s="16" t="s">
        <v>23</v>
      </c>
      <c r="G209" s="16" t="s">
        <v>24</v>
      </c>
      <c r="H209" s="16" t="s">
        <v>612</v>
      </c>
      <c r="I209" s="16" t="s">
        <v>642</v>
      </c>
      <c r="J209" s="16" t="s">
        <v>643</v>
      </c>
      <c r="K209" s="17" t="s">
        <v>25</v>
      </c>
      <c r="L209" s="186"/>
      <c r="M209" s="187"/>
      <c r="N209" s="232"/>
    </row>
    <row r="210" spans="1:58" s="321" customFormat="1">
      <c r="A210" s="114" t="s">
        <v>16</v>
      </c>
      <c r="B210" s="191">
        <v>1</v>
      </c>
      <c r="C210" s="191">
        <v>2012</v>
      </c>
      <c r="D210" s="191">
        <f>F4</f>
        <v>2015</v>
      </c>
      <c r="E210" s="191">
        <v>2017</v>
      </c>
      <c r="F210" s="191">
        <v>2019</v>
      </c>
      <c r="G210" s="191">
        <v>2020</v>
      </c>
      <c r="H210" s="191">
        <v>2021</v>
      </c>
      <c r="I210" s="191">
        <v>2030</v>
      </c>
      <c r="J210" s="191">
        <v>2040</v>
      </c>
      <c r="K210" s="235">
        <v>2050</v>
      </c>
      <c r="L210" s="186"/>
      <c r="M210" s="187"/>
      <c r="N210" s="232"/>
    </row>
    <row r="211" spans="1:58" s="321" customFormat="1">
      <c r="A211" s="40" t="s">
        <v>16</v>
      </c>
      <c r="B211" s="185">
        <v>0</v>
      </c>
      <c r="C211" s="185" cm="1">
        <f t="array" ref="C211">INDEX($C210:$K210,0,COUNT($C210:$K210)-C212)</f>
        <v>2050</v>
      </c>
      <c r="D211" s="280" cm="1">
        <f t="array" ref="D211">INDEX($C210:$K210,0,COUNT($C210:$K210)-D212)</f>
        <v>2040</v>
      </c>
      <c r="E211" s="280" cm="1">
        <f t="array" ref="E211">INDEX($C210:$K210,0,COUNT($C210:$K210)-E212)</f>
        <v>2030</v>
      </c>
      <c r="F211" s="280" cm="1">
        <f t="array" ref="F211">INDEX($C210:$K210,0,COUNT($C210:$K210)-F212)</f>
        <v>2021</v>
      </c>
      <c r="G211" s="280" cm="1">
        <f t="array" ref="G211">INDEX($C210:$K210,0,COUNT($C210:$K210)-G212)</f>
        <v>2020</v>
      </c>
      <c r="H211" s="280" cm="1">
        <f t="array" ref="H211">INDEX($C210:$K210,0,COUNT($C210:$K210)-H212)</f>
        <v>2019</v>
      </c>
      <c r="I211" s="280" cm="1">
        <f t="array" ref="I211">INDEX($C210:$K210,0,COUNT($C210:$K210)-I212)</f>
        <v>2017</v>
      </c>
      <c r="J211" s="280" cm="1">
        <f t="array" ref="J211">INDEX($C210:$K210,0,COUNT($C210:$K210)-J212)</f>
        <v>2015</v>
      </c>
      <c r="K211" s="280" cm="1">
        <f t="array" ref="K211">INDEX($C210:$K210,0,COUNT($C210:$K210)-K212)</f>
        <v>2012</v>
      </c>
      <c r="L211" s="186"/>
      <c r="M211" s="187"/>
      <c r="N211" s="232"/>
    </row>
    <row r="212" spans="1:58" s="321" customFormat="1">
      <c r="A212" s="40" t="s">
        <v>16</v>
      </c>
      <c r="B212" s="185">
        <v>-1</v>
      </c>
      <c r="C212" s="185">
        <v>0</v>
      </c>
      <c r="D212" s="280">
        <v>1</v>
      </c>
      <c r="E212" s="280">
        <v>2</v>
      </c>
      <c r="F212" s="280">
        <v>3</v>
      </c>
      <c r="G212" s="280">
        <v>4</v>
      </c>
      <c r="H212" s="280">
        <v>5</v>
      </c>
      <c r="I212" s="280">
        <v>6</v>
      </c>
      <c r="J212" s="280">
        <v>7</v>
      </c>
      <c r="K212" s="280">
        <v>8</v>
      </c>
      <c r="L212" s="186"/>
      <c r="M212" s="187"/>
      <c r="N212" s="232"/>
    </row>
    <row r="213" spans="1:58" s="321" customFormat="1">
      <c r="A213" s="116" t="s">
        <v>16</v>
      </c>
      <c r="B213" s="117"/>
      <c r="C213" s="117"/>
      <c r="D213" s="117"/>
      <c r="E213" s="117"/>
      <c r="F213" s="117"/>
      <c r="G213" s="117"/>
      <c r="H213" s="117"/>
      <c r="I213" s="117"/>
      <c r="J213" s="117"/>
      <c r="K213" s="122"/>
      <c r="L213" s="186"/>
      <c r="M213" s="187"/>
      <c r="N213" s="232"/>
    </row>
    <row r="214" spans="1:58">
      <c r="A214" s="116" t="s">
        <v>16</v>
      </c>
      <c r="J214" s="18">
        <v>2012</v>
      </c>
      <c r="K214" s="18">
        <f t="shared" ref="K214:AL214" si="596">1+J214</f>
        <v>2013</v>
      </c>
      <c r="L214" s="18">
        <f t="shared" si="596"/>
        <v>2014</v>
      </c>
      <c r="M214" s="18">
        <f t="shared" si="596"/>
        <v>2015</v>
      </c>
      <c r="N214" s="18">
        <f t="shared" si="596"/>
        <v>2016</v>
      </c>
      <c r="O214" s="18">
        <f t="shared" si="596"/>
        <v>2017</v>
      </c>
      <c r="P214" s="18">
        <f t="shared" si="596"/>
        <v>2018</v>
      </c>
      <c r="Q214" s="18">
        <f t="shared" si="596"/>
        <v>2019</v>
      </c>
      <c r="R214" s="18">
        <f t="shared" si="596"/>
        <v>2020</v>
      </c>
      <c r="S214" s="18">
        <f t="shared" si="596"/>
        <v>2021</v>
      </c>
      <c r="T214" s="18">
        <f t="shared" si="596"/>
        <v>2022</v>
      </c>
      <c r="U214" s="18">
        <f t="shared" si="596"/>
        <v>2023</v>
      </c>
      <c r="V214" s="18">
        <f t="shared" si="596"/>
        <v>2024</v>
      </c>
      <c r="W214" s="18">
        <f t="shared" si="596"/>
        <v>2025</v>
      </c>
      <c r="X214" s="18">
        <f t="shared" si="596"/>
        <v>2026</v>
      </c>
      <c r="Y214" s="18">
        <f t="shared" si="596"/>
        <v>2027</v>
      </c>
      <c r="Z214" s="18">
        <f t="shared" si="596"/>
        <v>2028</v>
      </c>
      <c r="AA214" s="18">
        <f t="shared" si="596"/>
        <v>2029</v>
      </c>
      <c r="AB214" s="18">
        <f t="shared" si="596"/>
        <v>2030</v>
      </c>
      <c r="AC214" s="18">
        <f t="shared" si="596"/>
        <v>2031</v>
      </c>
      <c r="AD214" s="18">
        <f t="shared" si="596"/>
        <v>2032</v>
      </c>
      <c r="AE214" s="18">
        <f t="shared" si="596"/>
        <v>2033</v>
      </c>
      <c r="AF214" s="18">
        <f t="shared" si="596"/>
        <v>2034</v>
      </c>
      <c r="AG214" s="18">
        <f t="shared" si="596"/>
        <v>2035</v>
      </c>
      <c r="AH214" s="18">
        <f t="shared" si="596"/>
        <v>2036</v>
      </c>
      <c r="AI214" s="18">
        <f t="shared" si="596"/>
        <v>2037</v>
      </c>
      <c r="AJ214" s="18">
        <f t="shared" si="596"/>
        <v>2038</v>
      </c>
      <c r="AK214" s="18">
        <f t="shared" si="596"/>
        <v>2039</v>
      </c>
      <c r="AL214" s="18">
        <f t="shared" si="596"/>
        <v>2040</v>
      </c>
      <c r="AM214" s="18">
        <v>2045</v>
      </c>
      <c r="AN214" s="18">
        <v>2050</v>
      </c>
      <c r="AO214" s="18">
        <v>2060</v>
      </c>
      <c r="AP214" s="18">
        <v>2070</v>
      </c>
      <c r="AQ214" s="18"/>
      <c r="AT214" s="18"/>
      <c r="AU214" s="18"/>
      <c r="BE214" s="18">
        <v>2012</v>
      </c>
      <c r="BF214" s="18"/>
    </row>
    <row r="215" spans="1:58" s="191" customFormat="1">
      <c r="A215" s="116" t="s">
        <v>16</v>
      </c>
      <c r="J215" s="114">
        <f t="shared" ref="J215:AP215" si="597">MATCH(J$214,$C$210:$K$210,$B210)</f>
        <v>1</v>
      </c>
      <c r="K215" s="191">
        <f t="shared" si="597"/>
        <v>1</v>
      </c>
      <c r="L215" s="191">
        <f t="shared" si="597"/>
        <v>1</v>
      </c>
      <c r="M215" s="191">
        <f t="shared" si="597"/>
        <v>2</v>
      </c>
      <c r="N215" s="191">
        <f t="shared" si="597"/>
        <v>2</v>
      </c>
      <c r="O215" s="191">
        <f t="shared" si="597"/>
        <v>3</v>
      </c>
      <c r="P215" s="191">
        <f t="shared" si="597"/>
        <v>3</v>
      </c>
      <c r="Q215" s="191">
        <f t="shared" si="597"/>
        <v>4</v>
      </c>
      <c r="R215" s="191">
        <f t="shared" si="597"/>
        <v>5</v>
      </c>
      <c r="S215" s="191">
        <f t="shared" si="597"/>
        <v>6</v>
      </c>
      <c r="T215" s="191">
        <f t="shared" si="597"/>
        <v>6</v>
      </c>
      <c r="U215" s="191">
        <f t="shared" si="597"/>
        <v>6</v>
      </c>
      <c r="V215" s="191">
        <f t="shared" si="597"/>
        <v>6</v>
      </c>
      <c r="W215" s="191">
        <f t="shared" si="597"/>
        <v>6</v>
      </c>
      <c r="X215" s="191">
        <f t="shared" si="597"/>
        <v>6</v>
      </c>
      <c r="Y215" s="191">
        <f t="shared" si="597"/>
        <v>6</v>
      </c>
      <c r="Z215" s="191">
        <f t="shared" si="597"/>
        <v>6</v>
      </c>
      <c r="AA215" s="191">
        <f t="shared" si="597"/>
        <v>6</v>
      </c>
      <c r="AB215" s="191">
        <f t="shared" si="597"/>
        <v>7</v>
      </c>
      <c r="AC215" s="191">
        <f t="shared" si="597"/>
        <v>7</v>
      </c>
      <c r="AD215" s="191">
        <f t="shared" si="597"/>
        <v>7</v>
      </c>
      <c r="AE215" s="191">
        <f t="shared" si="597"/>
        <v>7</v>
      </c>
      <c r="AF215" s="191">
        <f t="shared" si="597"/>
        <v>7</v>
      </c>
      <c r="AG215" s="191">
        <f t="shared" si="597"/>
        <v>7</v>
      </c>
      <c r="AH215" s="191">
        <f t="shared" si="597"/>
        <v>7</v>
      </c>
      <c r="AI215" s="191">
        <f t="shared" si="597"/>
        <v>7</v>
      </c>
      <c r="AJ215" s="191">
        <f t="shared" si="597"/>
        <v>7</v>
      </c>
      <c r="AK215" s="191">
        <f t="shared" si="597"/>
        <v>7</v>
      </c>
      <c r="AL215" s="191">
        <f t="shared" si="597"/>
        <v>8</v>
      </c>
      <c r="AM215" s="191">
        <f t="shared" si="597"/>
        <v>8</v>
      </c>
      <c r="AN215" s="191">
        <f t="shared" si="597"/>
        <v>9</v>
      </c>
      <c r="AO215" s="191">
        <f t="shared" si="597"/>
        <v>9</v>
      </c>
      <c r="AP215" s="191">
        <f t="shared" si="597"/>
        <v>9</v>
      </c>
      <c r="BE215" s="114">
        <f>MATCH(BE$214,$C$210:$K$210,$B210)</f>
        <v>1</v>
      </c>
    </row>
    <row r="216" spans="1:58">
      <c r="A216" s="116" t="s">
        <v>16</v>
      </c>
      <c r="J216" s="40">
        <f t="shared" ref="J216:AP216" si="598">MATCH(J$214,$C$210:$K$210,$B211)</f>
        <v>1</v>
      </c>
      <c r="K216" s="185" t="e">
        <f t="shared" si="598"/>
        <v>#N/A</v>
      </c>
      <c r="L216" s="185" t="e">
        <f t="shared" si="598"/>
        <v>#N/A</v>
      </c>
      <c r="M216" s="185">
        <f t="shared" si="598"/>
        <v>2</v>
      </c>
      <c r="N216" s="185" t="e">
        <f t="shared" si="598"/>
        <v>#N/A</v>
      </c>
      <c r="O216" s="185">
        <f t="shared" si="598"/>
        <v>3</v>
      </c>
      <c r="P216" s="185" t="e">
        <f t="shared" si="598"/>
        <v>#N/A</v>
      </c>
      <c r="Q216" s="185">
        <f t="shared" si="598"/>
        <v>4</v>
      </c>
      <c r="R216" s="185">
        <f t="shared" si="598"/>
        <v>5</v>
      </c>
      <c r="S216" s="185">
        <f t="shared" si="598"/>
        <v>6</v>
      </c>
      <c r="T216" s="185" t="e">
        <f t="shared" si="598"/>
        <v>#N/A</v>
      </c>
      <c r="U216" s="185" t="e">
        <f t="shared" si="598"/>
        <v>#N/A</v>
      </c>
      <c r="V216" s="185" t="e">
        <f t="shared" si="598"/>
        <v>#N/A</v>
      </c>
      <c r="W216" s="185" t="e">
        <f t="shared" si="598"/>
        <v>#N/A</v>
      </c>
      <c r="X216" s="185" t="e">
        <f t="shared" si="598"/>
        <v>#N/A</v>
      </c>
      <c r="Y216" s="185" t="e">
        <f t="shared" si="598"/>
        <v>#N/A</v>
      </c>
      <c r="Z216" s="185" t="e">
        <f t="shared" si="598"/>
        <v>#N/A</v>
      </c>
      <c r="AA216" s="185" t="e">
        <f t="shared" si="598"/>
        <v>#N/A</v>
      </c>
      <c r="AB216" s="185">
        <f t="shared" si="598"/>
        <v>7</v>
      </c>
      <c r="AC216" s="185" t="e">
        <f t="shared" si="598"/>
        <v>#N/A</v>
      </c>
      <c r="AD216" s="185" t="e">
        <f t="shared" si="598"/>
        <v>#N/A</v>
      </c>
      <c r="AE216" s="185" t="e">
        <f t="shared" si="598"/>
        <v>#N/A</v>
      </c>
      <c r="AF216" s="185" t="e">
        <f t="shared" si="598"/>
        <v>#N/A</v>
      </c>
      <c r="AG216" s="185" t="e">
        <f t="shared" si="598"/>
        <v>#N/A</v>
      </c>
      <c r="AH216" s="185" t="e">
        <f t="shared" si="598"/>
        <v>#N/A</v>
      </c>
      <c r="AI216" s="185" t="e">
        <f t="shared" si="598"/>
        <v>#N/A</v>
      </c>
      <c r="AJ216" s="185" t="e">
        <f t="shared" si="598"/>
        <v>#N/A</v>
      </c>
      <c r="AK216" s="185" t="e">
        <f t="shared" si="598"/>
        <v>#N/A</v>
      </c>
      <c r="AL216" s="185">
        <f t="shared" si="598"/>
        <v>8</v>
      </c>
      <c r="AM216" s="185" t="e">
        <f t="shared" si="598"/>
        <v>#N/A</v>
      </c>
      <c r="AN216" s="185">
        <f t="shared" si="598"/>
        <v>9</v>
      </c>
      <c r="AO216" s="185" t="e">
        <f t="shared" si="598"/>
        <v>#N/A</v>
      </c>
      <c r="AP216" s="185" t="e">
        <f t="shared" si="598"/>
        <v>#N/A</v>
      </c>
      <c r="BE216" s="40">
        <f>MATCH(BE$214,$C$210:$K$210,$B211)</f>
        <v>1</v>
      </c>
    </row>
    <row r="217" spans="1:58">
      <c r="A217" s="116" t="s">
        <v>16</v>
      </c>
      <c r="J217" s="185">
        <f t="shared" ref="J217:AP217" si="599">MATCH(J$214,$C$211:$K$211,$B212)</f>
        <v>9</v>
      </c>
      <c r="K217" s="185">
        <f t="shared" si="599"/>
        <v>8</v>
      </c>
      <c r="L217" s="185">
        <f t="shared" si="599"/>
        <v>8</v>
      </c>
      <c r="M217" s="185">
        <f t="shared" si="599"/>
        <v>8</v>
      </c>
      <c r="N217" s="185">
        <f t="shared" si="599"/>
        <v>7</v>
      </c>
      <c r="O217" s="185">
        <f t="shared" si="599"/>
        <v>7</v>
      </c>
      <c r="P217" s="185">
        <f t="shared" si="599"/>
        <v>6</v>
      </c>
      <c r="Q217" s="185">
        <f t="shared" si="599"/>
        <v>6</v>
      </c>
      <c r="R217" s="185">
        <f t="shared" si="599"/>
        <v>5</v>
      </c>
      <c r="S217" s="185">
        <f t="shared" si="599"/>
        <v>4</v>
      </c>
      <c r="T217" s="185">
        <f t="shared" si="599"/>
        <v>3</v>
      </c>
      <c r="U217" s="185">
        <f t="shared" si="599"/>
        <v>3</v>
      </c>
      <c r="V217" s="185">
        <f t="shared" si="599"/>
        <v>3</v>
      </c>
      <c r="W217" s="185">
        <f t="shared" si="599"/>
        <v>3</v>
      </c>
      <c r="X217" s="185">
        <f t="shared" si="599"/>
        <v>3</v>
      </c>
      <c r="Y217" s="185">
        <f t="shared" si="599"/>
        <v>3</v>
      </c>
      <c r="Z217" s="185">
        <f t="shared" si="599"/>
        <v>3</v>
      </c>
      <c r="AA217" s="185">
        <f t="shared" si="599"/>
        <v>3</v>
      </c>
      <c r="AB217" s="185">
        <f t="shared" si="599"/>
        <v>3</v>
      </c>
      <c r="AC217" s="185">
        <f t="shared" si="599"/>
        <v>2</v>
      </c>
      <c r="AD217" s="185">
        <f t="shared" si="599"/>
        <v>2</v>
      </c>
      <c r="AE217" s="185">
        <f t="shared" si="599"/>
        <v>2</v>
      </c>
      <c r="AF217" s="185">
        <f t="shared" si="599"/>
        <v>2</v>
      </c>
      <c r="AG217" s="185">
        <f t="shared" si="599"/>
        <v>2</v>
      </c>
      <c r="AH217" s="185">
        <f t="shared" si="599"/>
        <v>2</v>
      </c>
      <c r="AI217" s="185">
        <f t="shared" si="599"/>
        <v>2</v>
      </c>
      <c r="AJ217" s="185">
        <f t="shared" si="599"/>
        <v>2</v>
      </c>
      <c r="AK217" s="185">
        <f t="shared" si="599"/>
        <v>2</v>
      </c>
      <c r="AL217" s="185">
        <f t="shared" si="599"/>
        <v>2</v>
      </c>
      <c r="AM217" s="185">
        <f t="shared" si="599"/>
        <v>1</v>
      </c>
      <c r="AN217" s="185">
        <f t="shared" si="599"/>
        <v>1</v>
      </c>
      <c r="AO217" s="185" t="e">
        <f t="shared" si="599"/>
        <v>#N/A</v>
      </c>
      <c r="AP217" s="185" t="e">
        <f t="shared" si="599"/>
        <v>#N/A</v>
      </c>
      <c r="BE217" s="185">
        <f>MATCH(BE$214,$C$211:$K$211,$B212)</f>
        <v>9</v>
      </c>
    </row>
    <row r="218" spans="1:58" s="117" customFormat="1">
      <c r="A218" s="116" t="s">
        <v>16</v>
      </c>
      <c r="J218" s="189">
        <f t="shared" ref="J218:AP218" si="600">IF(ISNA(J215),-1,IF(ISNA(J217),99,IF(ISNA(J216),J215,0)))</f>
        <v>0</v>
      </c>
      <c r="K218" s="189">
        <f t="shared" si="600"/>
        <v>1</v>
      </c>
      <c r="L218" s="189">
        <f t="shared" si="600"/>
        <v>1</v>
      </c>
      <c r="M218" s="189">
        <f t="shared" si="600"/>
        <v>0</v>
      </c>
      <c r="N218" s="189">
        <f t="shared" si="600"/>
        <v>2</v>
      </c>
      <c r="O218" s="189">
        <f t="shared" si="600"/>
        <v>0</v>
      </c>
      <c r="P218" s="189">
        <f t="shared" si="600"/>
        <v>3</v>
      </c>
      <c r="Q218" s="189">
        <f t="shared" si="600"/>
        <v>0</v>
      </c>
      <c r="R218" s="189">
        <f t="shared" si="600"/>
        <v>0</v>
      </c>
      <c r="S218" s="189">
        <f t="shared" si="600"/>
        <v>0</v>
      </c>
      <c r="T218" s="189">
        <f t="shared" si="600"/>
        <v>6</v>
      </c>
      <c r="U218" s="189">
        <f t="shared" si="600"/>
        <v>6</v>
      </c>
      <c r="V218" s="189">
        <f t="shared" si="600"/>
        <v>6</v>
      </c>
      <c r="W218" s="189">
        <f t="shared" si="600"/>
        <v>6</v>
      </c>
      <c r="X218" s="189">
        <f t="shared" si="600"/>
        <v>6</v>
      </c>
      <c r="Y218" s="189">
        <f t="shared" si="600"/>
        <v>6</v>
      </c>
      <c r="Z218" s="189">
        <f t="shared" si="600"/>
        <v>6</v>
      </c>
      <c r="AA218" s="189">
        <f t="shared" si="600"/>
        <v>6</v>
      </c>
      <c r="AB218" s="189">
        <f t="shared" si="600"/>
        <v>0</v>
      </c>
      <c r="AC218" s="189">
        <f t="shared" si="600"/>
        <v>7</v>
      </c>
      <c r="AD218" s="189">
        <f t="shared" si="600"/>
        <v>7</v>
      </c>
      <c r="AE218" s="189">
        <f t="shared" si="600"/>
        <v>7</v>
      </c>
      <c r="AF218" s="189">
        <f t="shared" si="600"/>
        <v>7</v>
      </c>
      <c r="AG218" s="189">
        <f t="shared" si="600"/>
        <v>7</v>
      </c>
      <c r="AH218" s="189">
        <f t="shared" si="600"/>
        <v>7</v>
      </c>
      <c r="AI218" s="189">
        <f t="shared" si="600"/>
        <v>7</v>
      </c>
      <c r="AJ218" s="189">
        <f t="shared" si="600"/>
        <v>7</v>
      </c>
      <c r="AK218" s="189">
        <f t="shared" si="600"/>
        <v>7</v>
      </c>
      <c r="AL218" s="189">
        <f t="shared" si="600"/>
        <v>0</v>
      </c>
      <c r="AM218" s="189">
        <f t="shared" si="600"/>
        <v>8</v>
      </c>
      <c r="AN218" s="189">
        <f t="shared" si="600"/>
        <v>0</v>
      </c>
      <c r="AO218" s="189">
        <f t="shared" si="600"/>
        <v>99</v>
      </c>
      <c r="AP218" s="189">
        <f t="shared" si="600"/>
        <v>99</v>
      </c>
      <c r="AQ218" s="189"/>
      <c r="AT218" s="189"/>
      <c r="AU218" s="189"/>
      <c r="BE218" s="189">
        <f>IF(ISNA(BE215),-1,IF(ISNA(BE217),99,IF(ISNA(BE216),BE215,0)))</f>
        <v>0</v>
      </c>
      <c r="BF218" s="189"/>
    </row>
    <row r="219" spans="1:58">
      <c r="B219" s="22" t="str">
        <f t="shared" ref="B219:B226" si="601">IF(A219="*","","COM_PROJ")</f>
        <v>COM_PROJ</v>
      </c>
      <c r="C219" s="23" t="str">
        <f t="shared" ref="C219:C226" si="602">IF($A219="*","","-")</f>
        <v>-</v>
      </c>
      <c r="D219" s="57" t="str">
        <f t="shared" ref="D219:D226" si="603">B186</f>
        <v>TPPRCAR</v>
      </c>
      <c r="E219" s="23" t="str">
        <f t="shared" ref="E219:H226" si="604">IF($A219="*","","-")</f>
        <v>-</v>
      </c>
      <c r="F219" s="23" t="str">
        <f t="shared" si="604"/>
        <v>-</v>
      </c>
      <c r="G219" s="23" t="str">
        <f t="shared" si="604"/>
        <v>-</v>
      </c>
      <c r="H219" s="23" t="str">
        <f t="shared" si="604"/>
        <v>-</v>
      </c>
      <c r="I219" s="22">
        <f t="shared" ref="I219:I226" si="605">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78.16502898594004</v>
      </c>
      <c r="S219" s="186" cm="1">
        <f t="array" ref="S219">IF(S$218=-1,T219,IF(S$218=99,R219,IF(S$218=0,INDEX($E186:$M186,0,S$216),(INDEX($E186:$M186,0,S$218+1)-INDEX($E186:$M186,0,S$218))/(INDEX($E$185:$M$185,0,S$218+1)-INDEX($E$185:$M$185,0,S$218))+R219)))</f>
        <v>76.218362760348782</v>
      </c>
      <c r="T219" s="186" cm="1">
        <f t="array" ref="T219">IF(T$218=-1,U219,IF(T$218=99,S219,IF(T$218=0,INDEX($E186:$M186,0,T$216),(INDEX($E186:$M186,0,T$218+1)-INDEX($E186:$M186,0,T$218))/(INDEX($E$185:$M$185,0,T$218+1)-INDEX($E$185:$M$185,0,T$218))+S219)))</f>
        <v>78.464547412030242</v>
      </c>
      <c r="U219" s="186" cm="1">
        <f t="array" ref="U219">IF(U$218=-1,V219,IF(U$218=99,T219,IF(U$218=0,INDEX($E186:$M186,0,U$216),(INDEX($E186:$M186,0,U$218+1)-INDEX($E186:$M186,0,U$218))/(INDEX($E$185:$M$185,0,U$218+1)-INDEX($E$185:$M$185,0,U$218))+T219)))</f>
        <v>80.710732063711703</v>
      </c>
      <c r="V219" s="186" cm="1">
        <f t="array" ref="V219">IF(V$218=-1,W219,IF(V$218=99,U219,IF(V$218=0,INDEX($E186:$M186,0,V$216),(INDEX($E186:$M186,0,V$218+1)-INDEX($E186:$M186,0,V$218))/(INDEX($E$185:$M$185,0,V$218+1)-INDEX($E$185:$M$185,0,V$218))+U219)))</f>
        <v>82.956916715393163</v>
      </c>
      <c r="W219" s="186" cm="1">
        <f t="array" ref="W219">IF(W$218=-1,X219,IF(W$218=99,V219,IF(W$218=0,INDEX($E186:$M186,0,W$216),(INDEX($E186:$M186,0,W$218+1)-INDEX($E186:$M186,0,W$218))/(INDEX($E$185:$M$185,0,W$218+1)-INDEX($E$185:$M$185,0,W$218))+V219)))</f>
        <v>85.203101367074623</v>
      </c>
      <c r="X219" s="186" cm="1">
        <f t="array" ref="X219">IF(X$218=-1,Y219,IF(X$218=99,W219,IF(X$218=0,INDEX($E186:$M186,0,X$216),(INDEX($E186:$M186,0,X$218+1)-INDEX($E186:$M186,0,X$218))/(INDEX($E$185:$M$185,0,X$218+1)-INDEX($E$185:$M$185,0,X$218))+W219)))</f>
        <v>87.449286018756084</v>
      </c>
      <c r="Y219" s="186" cm="1">
        <f t="array" ref="Y219">IF(Y$218=-1,Z219,IF(Y$218=99,X219,IF(Y$218=0,INDEX($E186:$M186,0,Y$216),(INDEX($E186:$M186,0,Y$218+1)-INDEX($E186:$M186,0,Y$218))/(INDEX($E$185:$M$185,0,Y$218+1)-INDEX($E$185:$M$185,0,Y$218))+X219)))</f>
        <v>89.695470670437544</v>
      </c>
      <c r="Z219" s="186" cm="1">
        <f t="array" ref="Z219">IF(Z$218=-1,AA219,IF(Z$218=99,Y219,IF(Z$218=0,INDEX($E186:$M186,0,Z$216),(INDEX($E186:$M186,0,Z$218+1)-INDEX($E186:$M186,0,Z$218))/(INDEX($E$185:$M$185,0,Z$218+1)-INDEX($E$185:$M$185,0,Z$218))+Y219)))</f>
        <v>91.941655322119004</v>
      </c>
      <c r="AA219" s="186" cm="1">
        <f t="array" ref="AA219">IF(AA$218=-1,AB219,IF(AA$218=99,Z219,IF(AA$218=0,INDEX($E186:$M186,0,AA$216),(INDEX($E186:$M186,0,AA$218+1)-INDEX($E186:$M186,0,AA$218))/(INDEX($E$185:$M$185,0,AA$218+1)-INDEX($E$185:$M$185,0,AA$218))+Z219)))</f>
        <v>94.187839973800465</v>
      </c>
      <c r="AB219" s="186" cm="1">
        <f t="array" ref="AB219">IF(AB$218=-1,AC219,IF(AB$218=99,AA219,IF(AB$218=0,INDEX($E186:$M186,0,AB$216),(INDEX($E186:$M186,0,AB$218+1)-INDEX($E186:$M186,0,AB$218))/(INDEX($E$185:$M$185,0,AB$218+1)-INDEX($E$185:$M$185,0,AB$218))+AA219)))</f>
        <v>96.434024625481939</v>
      </c>
      <c r="AC219" s="186" cm="1">
        <f t="array" ref="AC219">IF(AC$218=-1,AD219,IF(AC$218=99,AB219,IF(AC$218=0,INDEX($E186:$M186,0,AC$216),(INDEX($E186:$M186,0,AC$218+1)-INDEX($E186:$M186,0,AC$218))/(INDEX($E$185:$M$185,0,AC$218+1)-INDEX($E$185:$M$185,0,AC$218))+AB219)))</f>
        <v>99.695656299064979</v>
      </c>
      <c r="AD219" s="186" cm="1">
        <f t="array" ref="AD219">IF(AD$218=-1,AE219,IF(AD$218=99,AC219,IF(AD$218=0,INDEX($E186:$M186,0,AD$216),(INDEX($E186:$M186,0,AD$218+1)-INDEX($E186:$M186,0,AD$218))/(INDEX($E$185:$M$185,0,AD$218+1)-INDEX($E$185:$M$185,0,AD$218))+AC219)))</f>
        <v>102.95728797264802</v>
      </c>
      <c r="AE219" s="186" cm="1">
        <f t="array" ref="AE219">IF(AE$218=-1,AF219,IF(AE$218=99,AD219,IF(AE$218=0,INDEX($E186:$M186,0,AE$216),(INDEX($E186:$M186,0,AE$218+1)-INDEX($E186:$M186,0,AE$218))/(INDEX($E$185:$M$185,0,AE$218+1)-INDEX($E$185:$M$185,0,AE$218))+AD219)))</f>
        <v>106.21891964623106</v>
      </c>
      <c r="AF219" s="186" cm="1">
        <f t="array" ref="AF219">IF(AF$218=-1,AG219,IF(AF$218=99,AE219,IF(AF$218=0,INDEX($E186:$M186,0,AF$216),(INDEX($E186:$M186,0,AF$218+1)-INDEX($E186:$M186,0,AF$218))/(INDEX($E$185:$M$185,0,AF$218+1)-INDEX($E$185:$M$185,0,AF$218))+AE219)))</f>
        <v>109.4805513198141</v>
      </c>
      <c r="AG219" s="186" cm="1">
        <f t="array" ref="AG219">IF(AG$218=-1,AH219,IF(AG$218=99,AF219,IF(AG$218=0,INDEX($E186:$M186,0,AG$216),(INDEX($E186:$M186,0,AG$218+1)-INDEX($E186:$M186,0,AG$218))/(INDEX($E$185:$M$185,0,AG$218+1)-INDEX($E$185:$M$185,0,AG$218))+AF219)))</f>
        <v>112.74218299339714</v>
      </c>
      <c r="AH219" s="186" cm="1">
        <f t="array" ref="AH219">IF(AH$218=-1,AI219,IF(AH$218=99,AG219,IF(AH$218=0,INDEX($E186:$M186,0,AH$216),(INDEX($E186:$M186,0,AH$218+1)-INDEX($E186:$M186,0,AH$218))/(INDEX($E$185:$M$185,0,AH$218+1)-INDEX($E$185:$M$185,0,AH$218))+AG219)))</f>
        <v>116.00381466698018</v>
      </c>
      <c r="AI219" s="186" cm="1">
        <f t="array" ref="AI219">IF(AI$218=-1,AJ219,IF(AI$218=99,AH219,IF(AI$218=0,INDEX($E186:$M186,0,AI$216),(INDEX($E186:$M186,0,AI$218+1)-INDEX($E186:$M186,0,AI$218))/(INDEX($E$185:$M$185,0,AI$218+1)-INDEX($E$185:$M$185,0,AI$218))+AH219)))</f>
        <v>119.26544634056322</v>
      </c>
      <c r="AJ219" s="186" cm="1">
        <f t="array" ref="AJ219">IF(AJ$218=-1,AK219,IF(AJ$218=99,AI219,IF(AJ$218=0,INDEX($E186:$M186,0,AJ$216),(INDEX($E186:$M186,0,AJ$218+1)-INDEX($E186:$M186,0,AJ$218))/(INDEX($E$185:$M$185,0,AJ$218+1)-INDEX($E$185:$M$185,0,AJ$218))+AI219)))</f>
        <v>122.52707801414626</v>
      </c>
      <c r="AK219" s="186" cm="1">
        <f t="array" ref="AK219">IF(AK$218=-1,AL219,IF(AK$218=99,AJ219,IF(AK$218=0,INDEX($E186:$M186,0,AK$216),(INDEX($E186:$M186,0,AK$218+1)-INDEX($E186:$M186,0,AK$218))/(INDEX($E$185:$M$185,0,AK$218+1)-INDEX($E$185:$M$185,0,AK$218))+AJ219)))</f>
        <v>125.78870968772929</v>
      </c>
      <c r="AL219" s="186" cm="1">
        <f t="array" ref="AL219">IF(AL$218=-1,AM219,IF(AL$218=99,AK219,IF(AL$218=0,INDEX($E186:$M186,0,AL$216),(INDEX($E186:$M186,0,AL$218+1)-INDEX($E186:$M186,0,AL$218))/(INDEX($E$185:$M$185,0,AL$218+1)-INDEX($E$185:$M$185,0,AL$218))+AK219)))</f>
        <v>129.05034136131238</v>
      </c>
      <c r="AM219" s="298">
        <f>(AL219+AN219)/2</f>
        <v>143.97263854840878</v>
      </c>
      <c r="AN219" s="186" cm="1">
        <f t="array" ref="AN219">IF(AN$218=-1,AO219,IF(AN$218=99,AM219,IF(AN$218=0,INDEX($E186:$M186,0,AN$216),(INDEX($E186:$M186,0,AN$218+1)-INDEX($E186:$M186,0,AN$218))/(INDEX($E$185:$M$185,0,AN$218+1)-INDEX($E$185:$M$185,0,AN$218))+AM219)))</f>
        <v>158.89493573550521</v>
      </c>
      <c r="AO219" s="186" cm="1">
        <f t="array" ref="AO219">IF(AO$218=-1,AP219,IF(AO$218=99,AN219,IF(AO$218=0,INDEX($E186:$M186,0,AO$216),(INDEX($E186:$M186,0,AO$218+1)-INDEX($E186:$M186,0,AO$218))/(INDEX($E$185:$M$185,0,AO$218+1)-INDEX($E$185:$M$185,0,AO$218))+AN219)))</f>
        <v>158.89493573550521</v>
      </c>
      <c r="AP219" s="186" cm="1">
        <f t="array" ref="AP219">IF(AP$218=-1,#REF!,IF(AP$218=99,AO219,IF(AP$218=0,INDEX($E186:$M186,0,AP$216),(INDEX($E186:$M186,0,AP$218+1)-INDEX($E186:$M186,0,AP$218))/(INDEX($E$185:$M$185,0,AP$218+1)-INDEX($E$185:$M$185,0,AP$218))+AO219)))</f>
        <v>158.89493573550521</v>
      </c>
      <c r="AQ219" s="186"/>
      <c r="AT219" s="186"/>
      <c r="AU219" s="186"/>
      <c r="BE219" s="186">
        <f t="shared" ref="BE219:BE226" si="606">E186</f>
        <v>77.614189675901358</v>
      </c>
      <c r="BF219" s="109">
        <f t="shared" ref="BF219:BF226" si="607">(J219-BE219)/J219</f>
        <v>0</v>
      </c>
    </row>
    <row r="220" spans="1:58">
      <c r="B220" s="22" t="str">
        <f t="shared" si="601"/>
        <v>COM_PROJ</v>
      </c>
      <c r="C220" s="23" t="str">
        <f t="shared" si="602"/>
        <v>-</v>
      </c>
      <c r="D220" s="57" t="str">
        <f t="shared" si="603"/>
        <v>TPPRSUV</v>
      </c>
      <c r="E220" s="23" t="str">
        <f t="shared" si="604"/>
        <v>-</v>
      </c>
      <c r="F220" s="23" t="str">
        <f t="shared" si="604"/>
        <v>-</v>
      </c>
      <c r="G220" s="23" t="str">
        <f t="shared" si="604"/>
        <v>-</v>
      </c>
      <c r="H220" s="23" t="str">
        <f t="shared" si="604"/>
        <v>-</v>
      </c>
      <c r="I220" s="22">
        <f t="shared" si="605"/>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16.610068659512262</v>
      </c>
      <c r="S220" s="186" cm="1">
        <f t="array" ref="S220">IF(S$218=-1,T220,IF(S$218=99,R220,IF(S$218=0,INDEX($E187:$M187,0,S$216),(INDEX($E187:$M187,0,S$218+1)-INDEX($E187:$M187,0,S$218))/(INDEX($E$185:$M$185,0,S$218+1)-INDEX($E$185:$M$185,0,S$218))+R220)))</f>
        <v>16.196402086574118</v>
      </c>
      <c r="T220" s="186" cm="1">
        <f t="array" ref="T220">IF(T$218=-1,U220,IF(T$218=99,S220,IF(T$218=0,INDEX($E187:$M187,0,T$216),(INDEX($E187:$M187,0,T$218+1)-INDEX($E187:$M187,0,T$218))/(INDEX($E$185:$M$185,0,T$218+1)-INDEX($E$185:$M$185,0,T$218))+S220)))</f>
        <v>16.673716325056429</v>
      </c>
      <c r="U220" s="186" cm="1">
        <f t="array" ref="U220">IF(U$218=-1,V220,IF(U$218=99,T220,IF(U$218=0,INDEX($E187:$M187,0,U$216),(INDEX($E187:$M187,0,U$218+1)-INDEX($E187:$M187,0,U$218))/(INDEX($E$185:$M$185,0,U$218+1)-INDEX($E$185:$M$185,0,U$218))+T220)))</f>
        <v>17.15103056353874</v>
      </c>
      <c r="V220" s="186" cm="1">
        <f t="array" ref="V220">IF(V$218=-1,W220,IF(V$218=99,U220,IF(V$218=0,INDEX($E187:$M187,0,V$216),(INDEX($E187:$M187,0,V$218+1)-INDEX($E187:$M187,0,V$218))/(INDEX($E$185:$M$185,0,V$218+1)-INDEX($E$185:$M$185,0,V$218))+U220)))</f>
        <v>17.628344802021051</v>
      </c>
      <c r="W220" s="186" cm="1">
        <f t="array" ref="W220">IF(W$218=-1,X220,IF(W$218=99,V220,IF(W$218=0,INDEX($E187:$M187,0,W$216),(INDEX($E187:$M187,0,W$218+1)-INDEX($E187:$M187,0,W$218))/(INDEX($E$185:$M$185,0,W$218+1)-INDEX($E$185:$M$185,0,W$218))+V220)))</f>
        <v>18.105659040503362</v>
      </c>
      <c r="X220" s="186" cm="1">
        <f t="array" ref="X220">IF(X$218=-1,Y220,IF(X$218=99,W220,IF(X$218=0,INDEX($E187:$M187,0,X$216),(INDEX($E187:$M187,0,X$218+1)-INDEX($E187:$M187,0,X$218))/(INDEX($E$185:$M$185,0,X$218+1)-INDEX($E$185:$M$185,0,X$218))+W220)))</f>
        <v>18.582973278985673</v>
      </c>
      <c r="Y220" s="186" cm="1">
        <f t="array" ref="Y220">IF(Y$218=-1,Z220,IF(Y$218=99,X220,IF(Y$218=0,INDEX($E187:$M187,0,Y$216),(INDEX($E187:$M187,0,Y$218+1)-INDEX($E187:$M187,0,Y$218))/(INDEX($E$185:$M$185,0,Y$218+1)-INDEX($E$185:$M$185,0,Y$218))+X220)))</f>
        <v>19.060287517467984</v>
      </c>
      <c r="Z220" s="186" cm="1">
        <f t="array" ref="Z220">IF(Z$218=-1,AA220,IF(Z$218=99,Y220,IF(Z$218=0,INDEX($E187:$M187,0,Z$216),(INDEX($E187:$M187,0,Z$218+1)-INDEX($E187:$M187,0,Z$218))/(INDEX($E$185:$M$185,0,Z$218+1)-INDEX($E$185:$M$185,0,Z$218))+Y220)))</f>
        <v>19.537601755950295</v>
      </c>
      <c r="AA220" s="186" cm="1">
        <f t="array" ref="AA220">IF(AA$218=-1,AB220,IF(AA$218=99,Z220,IF(AA$218=0,INDEX($E187:$M187,0,AA$216),(INDEX($E187:$M187,0,AA$218+1)-INDEX($E187:$M187,0,AA$218))/(INDEX($E$185:$M$185,0,AA$218+1)-INDEX($E$185:$M$185,0,AA$218))+Z220)))</f>
        <v>20.014915994432606</v>
      </c>
      <c r="AB220" s="186" cm="1">
        <f t="array" ref="AB220">IF(AB$218=-1,AC220,IF(AB$218=99,AA220,IF(AB$218=0,INDEX($E187:$M187,0,AB$216),(INDEX($E187:$M187,0,AB$218+1)-INDEX($E187:$M187,0,AB$218))/(INDEX($E$185:$M$185,0,AB$218+1)-INDEX($E$185:$M$185,0,AB$218))+AA220)))</f>
        <v>20.492230232914917</v>
      </c>
      <c r="AC220" s="186" cm="1">
        <f t="array" ref="AC220">IF(AC$218=-1,AD220,IF(AC$218=99,AB220,IF(AC$218=0,INDEX($E187:$M187,0,AC$216),(INDEX($E187:$M187,0,AC$218+1)-INDEX($E187:$M187,0,AC$218))/(INDEX($E$185:$M$185,0,AC$218+1)-INDEX($E$185:$M$185,0,AC$218))+AB220)))</f>
        <v>21.185326963551315</v>
      </c>
      <c r="AD220" s="186" cm="1">
        <f t="array" ref="AD220">IF(AD$218=-1,AE220,IF(AD$218=99,AC220,IF(AD$218=0,INDEX($E187:$M187,0,AD$216),(INDEX($E187:$M187,0,AD$218+1)-INDEX($E187:$M187,0,AD$218))/(INDEX($E$185:$M$185,0,AD$218+1)-INDEX($E$185:$M$185,0,AD$218))+AC220)))</f>
        <v>21.878423694187713</v>
      </c>
      <c r="AE220" s="186" cm="1">
        <f t="array" ref="AE220">IF(AE$218=-1,AF220,IF(AE$218=99,AD220,IF(AE$218=0,INDEX($E187:$M187,0,AE$216),(INDEX($E187:$M187,0,AE$218+1)-INDEX($E187:$M187,0,AE$218))/(INDEX($E$185:$M$185,0,AE$218+1)-INDEX($E$185:$M$185,0,AE$218))+AD220)))</f>
        <v>22.571520424824111</v>
      </c>
      <c r="AF220" s="186" cm="1">
        <f t="array" ref="AF220">IF(AF$218=-1,AG220,IF(AF$218=99,AE220,IF(AF$218=0,INDEX($E187:$M187,0,AF$216),(INDEX($E187:$M187,0,AF$218+1)-INDEX($E187:$M187,0,AF$218))/(INDEX($E$185:$M$185,0,AF$218+1)-INDEX($E$185:$M$185,0,AF$218))+AE220)))</f>
        <v>23.26461715546051</v>
      </c>
      <c r="AG220" s="186" cm="1">
        <f t="array" ref="AG220">IF(AG$218=-1,AH220,IF(AG$218=99,AF220,IF(AG$218=0,INDEX($E187:$M187,0,AG$216),(INDEX($E187:$M187,0,AG$218+1)-INDEX($E187:$M187,0,AG$218))/(INDEX($E$185:$M$185,0,AG$218+1)-INDEX($E$185:$M$185,0,AG$218))+AF220)))</f>
        <v>23.957713886096908</v>
      </c>
      <c r="AH220" s="186" cm="1">
        <f t="array" ref="AH220">IF(AH$218=-1,AI220,IF(AH$218=99,AG220,IF(AH$218=0,INDEX($E187:$M187,0,AH$216),(INDEX($E187:$M187,0,AH$218+1)-INDEX($E187:$M187,0,AH$218))/(INDEX($E$185:$M$185,0,AH$218+1)-INDEX($E$185:$M$185,0,AH$218))+AG220)))</f>
        <v>24.650810616733306</v>
      </c>
      <c r="AI220" s="186" cm="1">
        <f t="array" ref="AI220">IF(AI$218=-1,AJ220,IF(AI$218=99,AH220,IF(AI$218=0,INDEX($E187:$M187,0,AI$216),(INDEX($E187:$M187,0,AI$218+1)-INDEX($E187:$M187,0,AI$218))/(INDEX($E$185:$M$185,0,AI$218+1)-INDEX($E$185:$M$185,0,AI$218))+AH220)))</f>
        <v>25.343907347369704</v>
      </c>
      <c r="AJ220" s="186" cm="1">
        <f t="array" ref="AJ220">IF(AJ$218=-1,AK220,IF(AJ$218=99,AI220,IF(AJ$218=0,INDEX($E187:$M187,0,AJ$216),(INDEX($E187:$M187,0,AJ$218+1)-INDEX($E187:$M187,0,AJ$218))/(INDEX($E$185:$M$185,0,AJ$218+1)-INDEX($E$185:$M$185,0,AJ$218))+AI220)))</f>
        <v>26.037004078006103</v>
      </c>
      <c r="AK220" s="186" cm="1">
        <f t="array" ref="AK220">IF(AK$218=-1,AL220,IF(AK$218=99,AJ220,IF(AK$218=0,INDEX($E187:$M187,0,AK$216),(INDEX($E187:$M187,0,AK$218+1)-INDEX($E187:$M187,0,AK$218))/(INDEX($E$185:$M$185,0,AK$218+1)-INDEX($E$185:$M$185,0,AK$218))+AJ220)))</f>
        <v>26.730100808642501</v>
      </c>
      <c r="AL220" s="186" cm="1">
        <f t="array" ref="AL220">IF(AL$218=-1,AM220,IF(AL$218=99,AK220,IF(AL$218=0,INDEX($E187:$M187,0,AL$216),(INDEX($E187:$M187,0,AL$218+1)-INDEX($E187:$M187,0,AL$218))/(INDEX($E$185:$M$185,0,AL$218+1)-INDEX($E$185:$M$185,0,AL$218))+AK220)))</f>
        <v>27.423197539278885</v>
      </c>
      <c r="AM220" s="298">
        <f t="shared" ref="AM220:AM226" si="608">(AL220+AN220)/2</f>
        <v>30.594185691536872</v>
      </c>
      <c r="AN220" s="186" cm="1">
        <f t="array" ref="AN220">IF(AN$218=-1,AO220,IF(AN$218=99,AM220,IF(AN$218=0,INDEX($E187:$M187,0,AN$216),(INDEX($E187:$M187,0,AN$218+1)-INDEX($E187:$M187,0,AN$218))/(INDEX($E$185:$M$185,0,AN$218+1)-INDEX($E$185:$M$185,0,AN$218))+AM220)))</f>
        <v>33.765173843794862</v>
      </c>
      <c r="AO220" s="186" cm="1">
        <f t="array" ref="AO220">IF(AO$218=-1,AP220,IF(AO$218=99,AN220,IF(AO$218=0,INDEX($E187:$M187,0,AO$216),(INDEX($E187:$M187,0,AO$218+1)-INDEX($E187:$M187,0,AO$218))/(INDEX($E$185:$M$185,0,AO$218+1)-INDEX($E$185:$M$185,0,AO$218))+AN220)))</f>
        <v>33.765173843794862</v>
      </c>
      <c r="AP220" s="186" cm="1">
        <f t="array" ref="AP220">IF(AP$218=-1,#REF!,IF(AP$218=99,AO220,IF(AP$218=0,INDEX($E187:$M187,0,AP$216),(INDEX($E187:$M187,0,AP$218+1)-INDEX($E187:$M187,0,AP$218))/(INDEX($E$185:$M$185,0,AP$218+1)-INDEX($E$185:$M$185,0,AP$218))+AO220)))</f>
        <v>33.765173843794862</v>
      </c>
      <c r="AQ220" s="186"/>
      <c r="AT220" s="186"/>
      <c r="AU220" s="186"/>
      <c r="BE220" s="186">
        <f t="shared" si="606"/>
        <v>9.939379683721306</v>
      </c>
      <c r="BF220" s="109">
        <f t="shared" si="607"/>
        <v>0</v>
      </c>
    </row>
    <row r="221" spans="1:58">
      <c r="B221" s="22" t="str">
        <f t="shared" si="601"/>
        <v>COM_PROJ</v>
      </c>
      <c r="C221" s="23" t="str">
        <f t="shared" si="602"/>
        <v>-</v>
      </c>
      <c r="D221" s="57" t="str">
        <f t="shared" si="603"/>
        <v>TPPRMOT</v>
      </c>
      <c r="E221" s="23" t="str">
        <f t="shared" si="604"/>
        <v>-</v>
      </c>
      <c r="F221" s="23" t="str">
        <f t="shared" si="604"/>
        <v>-</v>
      </c>
      <c r="G221" s="23" t="str">
        <f t="shared" si="604"/>
        <v>-</v>
      </c>
      <c r="H221" s="23" t="str">
        <f t="shared" si="604"/>
        <v>-</v>
      </c>
      <c r="I221" s="22">
        <f t="shared" si="605"/>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2.9311885869727514</v>
      </c>
      <c r="S221" s="186" cm="1">
        <f t="array" ref="S221">IF(S$218=-1,T221,IF(S$218=99,R221,IF(S$218=0,INDEX($E188:$M188,0,S$216),(INDEX($E188:$M188,0,S$218+1)-INDEX($E188:$M188,0,S$218))/(INDEX($E$185:$M$185,0,S$218+1)-INDEX($E$185:$M$185,0,S$218))+R221)))</f>
        <v>2.8581886035130792</v>
      </c>
      <c r="T221" s="186" cm="1">
        <f t="array" ref="T221">IF(T$218=-1,U221,IF(T$218=99,S221,IF(T$218=0,INDEX($E188:$M188,0,T$216),(INDEX($E188:$M188,0,T$218+1)-INDEX($E188:$M188,0,T$218))/(INDEX($E$185:$M$185,0,T$218+1)-INDEX($E$185:$M$185,0,T$218))+S221)))</f>
        <v>2.9424205279511342</v>
      </c>
      <c r="U221" s="186" cm="1">
        <f t="array" ref="U221">IF(U$218=-1,V221,IF(U$218=99,T221,IF(U$218=0,INDEX($E188:$M188,0,U$216),(INDEX($E188:$M188,0,U$218+1)-INDEX($E188:$M188,0,U$218))/(INDEX($E$185:$M$185,0,U$218+1)-INDEX($E$185:$M$185,0,U$218))+T221)))</f>
        <v>3.0266524523891891</v>
      </c>
      <c r="V221" s="186" cm="1">
        <f t="array" ref="V221">IF(V$218=-1,W221,IF(V$218=99,U221,IF(V$218=0,INDEX($E188:$M188,0,V$216),(INDEX($E188:$M188,0,V$218+1)-INDEX($E188:$M188,0,V$218))/(INDEX($E$185:$M$185,0,V$218+1)-INDEX($E$185:$M$185,0,V$218))+U221)))</f>
        <v>3.1108843768272441</v>
      </c>
      <c r="W221" s="186" cm="1">
        <f t="array" ref="W221">IF(W$218=-1,X221,IF(W$218=99,V221,IF(W$218=0,INDEX($E188:$M188,0,W$216),(INDEX($E188:$M188,0,W$218+1)-INDEX($E188:$M188,0,W$218))/(INDEX($E$185:$M$185,0,W$218+1)-INDEX($E$185:$M$185,0,W$218))+V221)))</f>
        <v>3.195116301265299</v>
      </c>
      <c r="X221" s="186" cm="1">
        <f t="array" ref="X221">IF(X$218=-1,Y221,IF(X$218=99,W221,IF(X$218=0,INDEX($E188:$M188,0,X$216),(INDEX($E188:$M188,0,X$218+1)-INDEX($E188:$M188,0,X$218))/(INDEX($E$185:$M$185,0,X$218+1)-INDEX($E$185:$M$185,0,X$218))+W221)))</f>
        <v>3.2793482257033539</v>
      </c>
      <c r="Y221" s="186" cm="1">
        <f t="array" ref="Y221">IF(Y$218=-1,Z221,IF(Y$218=99,X221,IF(Y$218=0,INDEX($E188:$M188,0,Y$216),(INDEX($E188:$M188,0,Y$218+1)-INDEX($E188:$M188,0,Y$218))/(INDEX($E$185:$M$185,0,Y$218+1)-INDEX($E$185:$M$185,0,Y$218))+X221)))</f>
        <v>3.3635801501414089</v>
      </c>
      <c r="Z221" s="186" cm="1">
        <f t="array" ref="Z221">IF(Z$218=-1,AA221,IF(Z$218=99,Y221,IF(Z$218=0,INDEX($E188:$M188,0,Z$216),(INDEX($E188:$M188,0,Z$218+1)-INDEX($E188:$M188,0,Z$218))/(INDEX($E$185:$M$185,0,Z$218+1)-INDEX($E$185:$M$185,0,Z$218))+Y221)))</f>
        <v>3.4478120745794638</v>
      </c>
      <c r="AA221" s="186" cm="1">
        <f t="array" ref="AA221">IF(AA$218=-1,AB221,IF(AA$218=99,Z221,IF(AA$218=0,INDEX($E188:$M188,0,AA$216),(INDEX($E188:$M188,0,AA$218+1)-INDEX($E188:$M188,0,AA$218))/(INDEX($E$185:$M$185,0,AA$218+1)-INDEX($E$185:$M$185,0,AA$218))+Z221)))</f>
        <v>3.5320439990175188</v>
      </c>
      <c r="AB221" s="186" cm="1">
        <f t="array" ref="AB221">IF(AB$218=-1,AC221,IF(AB$218=99,AA221,IF(AB$218=0,INDEX($E188:$M188,0,AB$216),(INDEX($E188:$M188,0,AB$218+1)-INDEX($E188:$M188,0,AB$218))/(INDEX($E$185:$M$185,0,AB$218+1)-INDEX($E$185:$M$185,0,AB$218))+AA221)))</f>
        <v>3.6162759234555728</v>
      </c>
      <c r="AC221" s="186" cm="1">
        <f t="array" ref="AC221">IF(AC$218=-1,AD221,IF(AC$218=99,AB221,IF(AC$218=0,INDEX($E188:$M188,0,AC$216),(INDEX($E188:$M188,0,AC$218+1)-INDEX($E188:$M188,0,AC$218))/(INDEX($E$185:$M$185,0,AC$218+1)-INDEX($E$185:$M$185,0,AC$218))+AB221)))</f>
        <v>3.7385871112149371</v>
      </c>
      <c r="AD221" s="186" cm="1">
        <f t="array" ref="AD221">IF(AD$218=-1,AE221,IF(AD$218=99,AC221,IF(AD$218=0,INDEX($E188:$M188,0,AD$216),(INDEX($E188:$M188,0,AD$218+1)-INDEX($E188:$M188,0,AD$218))/(INDEX($E$185:$M$185,0,AD$218+1)-INDEX($E$185:$M$185,0,AD$218))+AC221)))</f>
        <v>3.8608982989743015</v>
      </c>
      <c r="AE221" s="186" cm="1">
        <f t="array" ref="AE221">IF(AE$218=-1,AF221,IF(AE$218=99,AD221,IF(AE$218=0,INDEX($E188:$M188,0,AE$216),(INDEX($E188:$M188,0,AE$218+1)-INDEX($E188:$M188,0,AE$218))/(INDEX($E$185:$M$185,0,AE$218+1)-INDEX($E$185:$M$185,0,AE$218))+AD221)))</f>
        <v>3.9832094867336658</v>
      </c>
      <c r="AF221" s="186" cm="1">
        <f t="array" ref="AF221">IF(AF$218=-1,AG221,IF(AF$218=99,AE221,IF(AF$218=0,INDEX($E188:$M188,0,AF$216),(INDEX($E188:$M188,0,AF$218+1)-INDEX($E188:$M188,0,AF$218))/(INDEX($E$185:$M$185,0,AF$218+1)-INDEX($E$185:$M$185,0,AF$218))+AE221)))</f>
        <v>4.1055206744930297</v>
      </c>
      <c r="AG221" s="186" cm="1">
        <f t="array" ref="AG221">IF(AG$218=-1,AH221,IF(AG$218=99,AF221,IF(AG$218=0,INDEX($E188:$M188,0,AG$216),(INDEX($E188:$M188,0,AG$218+1)-INDEX($E188:$M188,0,AG$218))/(INDEX($E$185:$M$185,0,AG$218+1)-INDEX($E$185:$M$185,0,AG$218))+AF221)))</f>
        <v>4.227831862252394</v>
      </c>
      <c r="AH221" s="186" cm="1">
        <f t="array" ref="AH221">IF(AH$218=-1,AI221,IF(AH$218=99,AG221,IF(AH$218=0,INDEX($E188:$M188,0,AH$216),(INDEX($E188:$M188,0,AH$218+1)-INDEX($E188:$M188,0,AH$218))/(INDEX($E$185:$M$185,0,AH$218+1)-INDEX($E$185:$M$185,0,AH$218))+AG221)))</f>
        <v>4.3501430500117584</v>
      </c>
      <c r="AI221" s="186" cm="1">
        <f t="array" ref="AI221">IF(AI$218=-1,AJ221,IF(AI$218=99,AH221,IF(AI$218=0,INDEX($E188:$M188,0,AI$216),(INDEX($E188:$M188,0,AI$218+1)-INDEX($E188:$M188,0,AI$218))/(INDEX($E$185:$M$185,0,AI$218+1)-INDEX($E$185:$M$185,0,AI$218))+AH221)))</f>
        <v>4.4724542377711227</v>
      </c>
      <c r="AJ221" s="186" cm="1">
        <f t="array" ref="AJ221">IF(AJ$218=-1,AK221,IF(AJ$218=99,AI221,IF(AJ$218=0,INDEX($E188:$M188,0,AJ$216),(INDEX($E188:$M188,0,AJ$218+1)-INDEX($E188:$M188,0,AJ$218))/(INDEX($E$185:$M$185,0,AJ$218+1)-INDEX($E$185:$M$185,0,AJ$218))+AI221)))</f>
        <v>4.5947654255304871</v>
      </c>
      <c r="AK221" s="186" cm="1">
        <f t="array" ref="AK221">IF(AK$218=-1,AL221,IF(AK$218=99,AJ221,IF(AK$218=0,INDEX($E188:$M188,0,AK$216),(INDEX($E188:$M188,0,AK$218+1)-INDEX($E188:$M188,0,AK$218))/(INDEX($E$185:$M$185,0,AK$218+1)-INDEX($E$185:$M$185,0,AK$218))+AJ221)))</f>
        <v>4.7170766132898514</v>
      </c>
      <c r="AL221" s="186" cm="1">
        <f t="array" ref="AL221">IF(AL$218=-1,AM221,IF(AL$218=99,AK221,IF(AL$218=0,INDEX($E188:$M188,0,AL$216),(INDEX($E188:$M188,0,AL$218+1)-INDEX($E188:$M188,0,AL$218))/(INDEX($E$185:$M$185,0,AL$218+1)-INDEX($E$185:$M$185,0,AL$218))+AK221)))</f>
        <v>4.8393878010492148</v>
      </c>
      <c r="AM221" s="298">
        <f t="shared" si="608"/>
        <v>5.3989739455653307</v>
      </c>
      <c r="AN221" s="186" cm="1">
        <f t="array" ref="AN221">IF(AN$218=-1,AO221,IF(AN$218=99,AM221,IF(AN$218=0,INDEX($E188:$M188,0,AN$216),(INDEX($E188:$M188,0,AN$218+1)-INDEX($E188:$M188,0,AN$218))/(INDEX($E$185:$M$185,0,AN$218+1)-INDEX($E$185:$M$185,0,AN$218))+AM221)))</f>
        <v>5.9585600900814466</v>
      </c>
      <c r="AO221" s="186" cm="1">
        <f t="array" ref="AO221">IF(AO$218=-1,AP221,IF(AO$218=99,AN221,IF(AO$218=0,INDEX($E188:$M188,0,AO$216),(INDEX($E188:$M188,0,AO$218+1)-INDEX($E188:$M188,0,AO$218))/(INDEX($E$185:$M$185,0,AO$218+1)-INDEX($E$185:$M$185,0,AO$218))+AN221)))</f>
        <v>5.9585600900814466</v>
      </c>
      <c r="AP221" s="186" cm="1">
        <f t="array" ref="AP221">IF(AP$218=-1,#REF!,IF(AP$218=99,AO221,IF(AP$218=0,INDEX($E188:$M188,0,AP$216),(INDEX($E188:$M188,0,AP$218+1)-INDEX($E188:$M188,0,AP$218))/(INDEX($E$185:$M$185,0,AP$218+1)-INDEX($E$185:$M$185,0,AP$218))+AO221)))</f>
        <v>5.9585600900814466</v>
      </c>
      <c r="AQ221" s="186"/>
      <c r="AT221" s="186"/>
      <c r="AU221" s="186"/>
      <c r="BE221" s="186">
        <f t="shared" si="606"/>
        <v>3.3646857046699763</v>
      </c>
      <c r="BF221" s="109">
        <f t="shared" si="607"/>
        <v>0</v>
      </c>
    </row>
    <row r="222" spans="1:58">
      <c r="B222" s="22" t="str">
        <f t="shared" si="601"/>
        <v>COM_PROJ</v>
      </c>
      <c r="C222" s="23" t="str">
        <f t="shared" si="602"/>
        <v>-</v>
      </c>
      <c r="D222" s="57" t="str">
        <f t="shared" si="603"/>
        <v>TPPUBUS</v>
      </c>
      <c r="E222" s="23" t="str">
        <f t="shared" si="604"/>
        <v>-</v>
      </c>
      <c r="F222" s="23" t="str">
        <f t="shared" si="604"/>
        <v>-</v>
      </c>
      <c r="G222" s="23" t="str">
        <f t="shared" si="604"/>
        <v>-</v>
      </c>
      <c r="H222" s="23" t="str">
        <f t="shared" si="604"/>
        <v>-</v>
      </c>
      <c r="I222" s="22">
        <f t="shared" si="605"/>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0.76920545170235954</v>
      </c>
      <c r="S222" s="186" cm="1">
        <f t="array" ref="S222">IF(S$218=-1,T222,IF(S$218=99,R222,IF(S$218=0,INDEX($E189:$M189,0,S$216),(INDEX($E189:$M189,0,S$218+1)-INDEX($E189:$M189,0,S$218))/(INDEX($E$185:$M$185,0,S$218+1)-INDEX($E$185:$M$185,0,S$218))+R222)))</f>
        <v>0.78826386538891147</v>
      </c>
      <c r="T222" s="186" cm="1">
        <f t="array" ref="T222">IF(T$218=-1,U222,IF(T$218=99,S222,IF(T$218=0,INDEX($E189:$M189,0,T$216),(INDEX($E189:$M189,0,T$218+1)-INDEX($E189:$M189,0,T$218))/(INDEX($E$185:$M$185,0,T$218+1)-INDEX($E$185:$M$185,0,T$218))+S222)))</f>
        <v>0.79083275092365068</v>
      </c>
      <c r="U222" s="186" cm="1">
        <f t="array" ref="U222">IF(U$218=-1,V222,IF(U$218=99,T222,IF(U$218=0,INDEX($E189:$M189,0,U$216),(INDEX($E189:$M189,0,U$218+1)-INDEX($E189:$M189,0,U$218))/(INDEX($E$185:$M$185,0,U$218+1)-INDEX($E$185:$M$185,0,U$218))+T222)))</f>
        <v>0.7934016364583899</v>
      </c>
      <c r="V222" s="186" cm="1">
        <f t="array" ref="V222">IF(V$218=-1,W222,IF(V$218=99,U222,IF(V$218=0,INDEX($E189:$M189,0,V$216),(INDEX($E189:$M189,0,V$218+1)-INDEX($E189:$M189,0,V$218))/(INDEX($E$185:$M$185,0,V$218+1)-INDEX($E$185:$M$185,0,V$218))+U222)))</f>
        <v>0.79597052199312912</v>
      </c>
      <c r="W222" s="186" cm="1">
        <f t="array" ref="W222">IF(W$218=-1,X222,IF(W$218=99,V222,IF(W$218=0,INDEX($E189:$M189,0,W$216),(INDEX($E189:$M189,0,W$218+1)-INDEX($E189:$M189,0,W$218))/(INDEX($E$185:$M$185,0,W$218+1)-INDEX($E$185:$M$185,0,W$218))+V222)))</f>
        <v>0.79853940752786834</v>
      </c>
      <c r="X222" s="186" cm="1">
        <f t="array" ref="X222">IF(X$218=-1,Y222,IF(X$218=99,W222,IF(X$218=0,INDEX($E189:$M189,0,X$216),(INDEX($E189:$M189,0,X$218+1)-INDEX($E189:$M189,0,X$218))/(INDEX($E$185:$M$185,0,X$218+1)-INDEX($E$185:$M$185,0,X$218))+W222)))</f>
        <v>0.80110829306260756</v>
      </c>
      <c r="Y222" s="186" cm="1">
        <f t="array" ref="Y222">IF(Y$218=-1,Z222,IF(Y$218=99,X222,IF(Y$218=0,INDEX($E189:$M189,0,Y$216),(INDEX($E189:$M189,0,Y$218+1)-INDEX($E189:$M189,0,Y$218))/(INDEX($E$185:$M$185,0,Y$218+1)-INDEX($E$185:$M$185,0,Y$218))+X222)))</f>
        <v>0.80367717859734678</v>
      </c>
      <c r="Z222" s="186" cm="1">
        <f t="array" ref="Z222">IF(Z$218=-1,AA222,IF(Z$218=99,Y222,IF(Z$218=0,INDEX($E189:$M189,0,Z$216),(INDEX($E189:$M189,0,Z$218+1)-INDEX($E189:$M189,0,Z$218))/(INDEX($E$185:$M$185,0,Z$218+1)-INDEX($E$185:$M$185,0,Z$218))+Y222)))</f>
        <v>0.80624606413208599</v>
      </c>
      <c r="AA222" s="186" cm="1">
        <f t="array" ref="AA222">IF(AA$218=-1,AB222,IF(AA$218=99,Z222,IF(AA$218=0,INDEX($E189:$M189,0,AA$216),(INDEX($E189:$M189,0,AA$218+1)-INDEX($E189:$M189,0,AA$218))/(INDEX($E$185:$M$185,0,AA$218+1)-INDEX($E$185:$M$185,0,AA$218))+Z222)))</f>
        <v>0.80881494966682521</v>
      </c>
      <c r="AB222" s="186" cm="1">
        <f t="array" ref="AB222">IF(AB$218=-1,AC222,IF(AB$218=99,AA222,IF(AB$218=0,INDEX($E189:$M189,0,AB$216),(INDEX($E189:$M189,0,AB$218+1)-INDEX($E189:$M189,0,AB$218))/(INDEX($E$185:$M$185,0,AB$218+1)-INDEX($E$185:$M$185,0,AB$218))+AA222)))</f>
        <v>0.81138383520156443</v>
      </c>
      <c r="AC222" s="186" cm="1">
        <f t="array" ref="AC222">IF(AC$218=-1,AD222,IF(AC$218=99,AB222,IF(AC$218=0,INDEX($E189:$M189,0,AC$216),(INDEX($E189:$M189,0,AC$218+1)-INDEX($E189:$M189,0,AC$218))/(INDEX($E$185:$M$185,0,AC$218+1)-INDEX($E$185:$M$185,0,AC$218))+AB222)))</f>
        <v>0.80747843431021638</v>
      </c>
      <c r="AD222" s="186" cm="1">
        <f t="array" ref="AD222">IF(AD$218=-1,AE222,IF(AD$218=99,AC222,IF(AD$218=0,INDEX($E189:$M189,0,AD$216),(INDEX($E189:$M189,0,AD$218+1)-INDEX($E189:$M189,0,AD$218))/(INDEX($E$185:$M$185,0,AD$218+1)-INDEX($E$185:$M$185,0,AD$218))+AC222)))</f>
        <v>0.80357303341886832</v>
      </c>
      <c r="AE222" s="186" cm="1">
        <f t="array" ref="AE222">IF(AE$218=-1,AF222,IF(AE$218=99,AD222,IF(AE$218=0,INDEX($E189:$M189,0,AE$216),(INDEX($E189:$M189,0,AE$218+1)-INDEX($E189:$M189,0,AE$218))/(INDEX($E$185:$M$185,0,AE$218+1)-INDEX($E$185:$M$185,0,AE$218))+AD222)))</f>
        <v>0.79966763252752027</v>
      </c>
      <c r="AF222" s="186" cm="1">
        <f t="array" ref="AF222">IF(AF$218=-1,AG222,IF(AF$218=99,AE222,IF(AF$218=0,INDEX($E189:$M189,0,AF$216),(INDEX($E189:$M189,0,AF$218+1)-INDEX($E189:$M189,0,AF$218))/(INDEX($E$185:$M$185,0,AF$218+1)-INDEX($E$185:$M$185,0,AF$218))+AE222)))</f>
        <v>0.79576223163617221</v>
      </c>
      <c r="AG222" s="186" cm="1">
        <f t="array" ref="AG222">IF(AG$218=-1,AH222,IF(AG$218=99,AF222,IF(AG$218=0,INDEX($E189:$M189,0,AG$216),(INDEX($E189:$M189,0,AG$218+1)-INDEX($E189:$M189,0,AG$218))/(INDEX($E$185:$M$185,0,AG$218+1)-INDEX($E$185:$M$185,0,AG$218))+AF222)))</f>
        <v>0.79185683074482416</v>
      </c>
      <c r="AH222" s="186" cm="1">
        <f t="array" ref="AH222">IF(AH$218=-1,AI222,IF(AH$218=99,AG222,IF(AH$218=0,INDEX($E189:$M189,0,AH$216),(INDEX($E189:$M189,0,AH$218+1)-INDEX($E189:$M189,0,AH$218))/(INDEX($E$185:$M$185,0,AH$218+1)-INDEX($E$185:$M$185,0,AH$218))+AG222)))</f>
        <v>0.7879514298534761</v>
      </c>
      <c r="AI222" s="186" cm="1">
        <f t="array" ref="AI222">IF(AI$218=-1,AJ222,IF(AI$218=99,AH222,IF(AI$218=0,INDEX($E189:$M189,0,AI$216),(INDEX($E189:$M189,0,AI$218+1)-INDEX($E189:$M189,0,AI$218))/(INDEX($E$185:$M$185,0,AI$218+1)-INDEX($E$185:$M$185,0,AI$218))+AH222)))</f>
        <v>0.78404602896212805</v>
      </c>
      <c r="AJ222" s="186" cm="1">
        <f t="array" ref="AJ222">IF(AJ$218=-1,AK222,IF(AJ$218=99,AI222,IF(AJ$218=0,INDEX($E189:$M189,0,AJ$216),(INDEX($E189:$M189,0,AJ$218+1)-INDEX($E189:$M189,0,AJ$218))/(INDEX($E$185:$M$185,0,AJ$218+1)-INDEX($E$185:$M$185,0,AJ$218))+AI222)))</f>
        <v>0.78014062807078</v>
      </c>
      <c r="AK222" s="186" cm="1">
        <f t="array" ref="AK222">IF(AK$218=-1,AL222,IF(AK$218=99,AJ222,IF(AK$218=0,INDEX($E189:$M189,0,AK$216),(INDEX($E189:$M189,0,AK$218+1)-INDEX($E189:$M189,0,AK$218))/(INDEX($E$185:$M$185,0,AK$218+1)-INDEX($E$185:$M$185,0,AK$218))+AJ222)))</f>
        <v>0.77623522717943194</v>
      </c>
      <c r="AL222" s="186" cm="1">
        <f t="array" ref="AL222">IF(AL$218=-1,AM222,IF(AL$218=99,AK222,IF(AL$218=0,INDEX($E189:$M189,0,AL$216),(INDEX($E189:$M189,0,AL$218+1)-INDEX($E189:$M189,0,AL$218))/(INDEX($E$185:$M$185,0,AL$218+1)-INDEX($E$185:$M$185,0,AL$218))+AK222)))</f>
        <v>0.77232982628808411</v>
      </c>
      <c r="AM222" s="298">
        <f t="shared" si="608"/>
        <v>0.74581375148574414</v>
      </c>
      <c r="AN222" s="186" cm="1">
        <f t="array" ref="AN222">IF(AN$218=-1,AO222,IF(AN$218=99,AM222,IF(AN$218=0,INDEX($E189:$M189,0,AN$216),(INDEX($E189:$M189,0,AN$218+1)-INDEX($E189:$M189,0,AN$218))/(INDEX($E$185:$M$185,0,AN$218+1)-INDEX($E$185:$M$185,0,AN$218))+AM222)))</f>
        <v>0.71929767668340405</v>
      </c>
      <c r="AO222" s="186" cm="1">
        <f t="array" ref="AO222">IF(AO$218=-1,AP222,IF(AO$218=99,AN222,IF(AO$218=0,INDEX($E189:$M189,0,AO$216),(INDEX($E189:$M189,0,AO$218+1)-INDEX($E189:$M189,0,AO$218))/(INDEX($E$185:$M$185,0,AO$218+1)-INDEX($E$185:$M$185,0,AO$218))+AN222)))</f>
        <v>0.71929767668340405</v>
      </c>
      <c r="AP222" s="186" cm="1">
        <f t="array" ref="AP222">IF(AP$218=-1,#REF!,IF(AP$218=99,AO222,IF(AP$218=0,INDEX($E189:$M189,0,AP$216),(INDEX($E189:$M189,0,AP$218+1)-INDEX($E189:$M189,0,AP$218))/(INDEX($E$185:$M$185,0,AP$218+1)-INDEX($E$185:$M$185,0,AP$218))+AO222)))</f>
        <v>0.71929767668340405</v>
      </c>
      <c r="AQ222" s="186"/>
      <c r="AT222" s="186"/>
      <c r="AU222" s="186"/>
      <c r="BE222" s="186">
        <f t="shared" si="606"/>
        <v>0.61799148971758899</v>
      </c>
      <c r="BF222" s="109">
        <f t="shared" si="607"/>
        <v>0.5877400000000006</v>
      </c>
    </row>
    <row r="223" spans="1:58">
      <c r="B223" s="22" t="str">
        <f t="shared" si="601"/>
        <v>COM_PROJ</v>
      </c>
      <c r="C223" s="23" t="str">
        <f t="shared" si="602"/>
        <v>-</v>
      </c>
      <c r="D223" s="57" t="str">
        <f t="shared" si="603"/>
        <v>TPPUMBT</v>
      </c>
      <c r="E223" s="23" t="str">
        <f t="shared" si="604"/>
        <v>-</v>
      </c>
      <c r="F223" s="23" t="str">
        <f t="shared" si="604"/>
        <v>-</v>
      </c>
      <c r="G223" s="23" t="str">
        <f t="shared" si="604"/>
        <v>-</v>
      </c>
      <c r="H223" s="23" t="str">
        <f t="shared" si="604"/>
        <v>-</v>
      </c>
      <c r="I223" s="22">
        <f t="shared" si="605"/>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7.2669868325645215</v>
      </c>
      <c r="S223" s="186" cm="1">
        <f t="array" ref="S223">IF(S$218=-1,T223,IF(S$218=99,R223,IF(S$218=0,INDEX($E190:$M190,0,S$216),(INDEX($E190:$M190,0,S$218+1)-INDEX($E190:$M190,0,S$218))/(INDEX($E$185:$M$185,0,S$218+1)-INDEX($E$185:$M$185,0,S$218))+R223)))</f>
        <v>7.4470391722914773</v>
      </c>
      <c r="T223" s="186" cm="1">
        <f t="array" ref="T223">IF(T$218=-1,U223,IF(T$218=99,S223,IF(T$218=0,INDEX($E190:$M190,0,T$216),(INDEX($E190:$M190,0,T$218+1)-INDEX($E190:$M190,0,T$218))/(INDEX($E$185:$M$185,0,T$218+1)-INDEX($E$185:$M$185,0,T$218))+S223)))</f>
        <v>7.4713084456228094</v>
      </c>
      <c r="U223" s="186" cm="1">
        <f t="array" ref="U223">IF(U$218=-1,V223,IF(U$218=99,T223,IF(U$218=0,INDEX($E190:$M190,0,U$216),(INDEX($E190:$M190,0,U$218+1)-INDEX($E190:$M190,0,U$218))/(INDEX($E$185:$M$185,0,U$218+1)-INDEX($E$185:$M$185,0,U$218))+T223)))</f>
        <v>7.4955777189541415</v>
      </c>
      <c r="V223" s="186" cm="1">
        <f t="array" ref="V223">IF(V$218=-1,W223,IF(V$218=99,U223,IF(V$218=0,INDEX($E190:$M190,0,V$216),(INDEX($E190:$M190,0,V$218+1)-INDEX($E190:$M190,0,V$218))/(INDEX($E$185:$M$185,0,V$218+1)-INDEX($E$185:$M$185,0,V$218))+U223)))</f>
        <v>7.5198469922854736</v>
      </c>
      <c r="W223" s="186" cm="1">
        <f t="array" ref="W223">IF(W$218=-1,X223,IF(W$218=99,V223,IF(W$218=0,INDEX($E190:$M190,0,W$216),(INDEX($E190:$M190,0,W$218+1)-INDEX($E190:$M190,0,W$218))/(INDEX($E$185:$M$185,0,W$218+1)-INDEX($E$185:$M$185,0,W$218))+V223)))</f>
        <v>7.5441162656168057</v>
      </c>
      <c r="X223" s="186" cm="1">
        <f t="array" ref="X223">IF(X$218=-1,Y223,IF(X$218=99,W223,IF(X$218=0,INDEX($E190:$M190,0,X$216),(INDEX($E190:$M190,0,X$218+1)-INDEX($E190:$M190,0,X$218))/(INDEX($E$185:$M$185,0,X$218+1)-INDEX($E$185:$M$185,0,X$218))+W223)))</f>
        <v>7.5683855389481378</v>
      </c>
      <c r="Y223" s="186" cm="1">
        <f t="array" ref="Y223">IF(Y$218=-1,Z223,IF(Y$218=99,X223,IF(Y$218=0,INDEX($E190:$M190,0,Y$216),(INDEX($E190:$M190,0,Y$218+1)-INDEX($E190:$M190,0,Y$218))/(INDEX($E$185:$M$185,0,Y$218+1)-INDEX($E$185:$M$185,0,Y$218))+X223)))</f>
        <v>7.5926548122794699</v>
      </c>
      <c r="Z223" s="186" cm="1">
        <f t="array" ref="Z223">IF(Z$218=-1,AA223,IF(Z$218=99,Y223,IF(Z$218=0,INDEX($E190:$M190,0,Z$216),(INDEX($E190:$M190,0,Z$218+1)-INDEX($E190:$M190,0,Z$218))/(INDEX($E$185:$M$185,0,Z$218+1)-INDEX($E$185:$M$185,0,Z$218))+Y223)))</f>
        <v>7.616924085610802</v>
      </c>
      <c r="AA223" s="186" cm="1">
        <f t="array" ref="AA223">IF(AA$218=-1,AB223,IF(AA$218=99,Z223,IF(AA$218=0,INDEX($E190:$M190,0,AA$216),(INDEX($E190:$M190,0,AA$218+1)-INDEX($E190:$M190,0,AA$218))/(INDEX($E$185:$M$185,0,AA$218+1)-INDEX($E$185:$M$185,0,AA$218))+Z223)))</f>
        <v>7.6411933589421341</v>
      </c>
      <c r="AB223" s="186" cm="1">
        <f t="array" ref="AB223">IF(AB$218=-1,AC223,IF(AB$218=99,AA223,IF(AB$218=0,INDEX($E190:$M190,0,AB$216),(INDEX($E190:$M190,0,AB$218+1)-INDEX($E190:$M190,0,AB$218))/(INDEX($E$185:$M$185,0,AB$218+1)-INDEX($E$185:$M$185,0,AB$218))+AA223)))</f>
        <v>7.6654626322734662</v>
      </c>
      <c r="AC223" s="186" cm="1">
        <f t="array" ref="AC223">IF(AC$218=-1,AD223,IF(AC$218=99,AB223,IF(AC$218=0,INDEX($E190:$M190,0,AC$216),(INDEX($E190:$M190,0,AC$218+1)-INDEX($E190:$M190,0,AC$218))/(INDEX($E$185:$M$185,0,AC$218+1)-INDEX($E$185:$M$185,0,AC$218))+AB223)))</f>
        <v>7.6285667720185737</v>
      </c>
      <c r="AD223" s="186" cm="1">
        <f t="array" ref="AD223">IF(AD$218=-1,AE223,IF(AD$218=99,AC223,IF(AD$218=0,INDEX($E190:$M190,0,AD$216),(INDEX($E190:$M190,0,AD$218+1)-INDEX($E190:$M190,0,AD$218))/(INDEX($E$185:$M$185,0,AD$218+1)-INDEX($E$185:$M$185,0,AD$218))+AC223)))</f>
        <v>7.5916709117636811</v>
      </c>
      <c r="AE223" s="186" cm="1">
        <f t="array" ref="AE223">IF(AE$218=-1,AF223,IF(AE$218=99,AD223,IF(AE$218=0,INDEX($E190:$M190,0,AE$216),(INDEX($E190:$M190,0,AE$218+1)-INDEX($E190:$M190,0,AE$218))/(INDEX($E$185:$M$185,0,AE$218+1)-INDEX($E$185:$M$185,0,AE$218))+AD223)))</f>
        <v>7.5547750515087886</v>
      </c>
      <c r="AF223" s="186" cm="1">
        <f t="array" ref="AF223">IF(AF$218=-1,AG223,IF(AF$218=99,AE223,IF(AF$218=0,INDEX($E190:$M190,0,AF$216),(INDEX($E190:$M190,0,AF$218+1)-INDEX($E190:$M190,0,AF$218))/(INDEX($E$185:$M$185,0,AF$218+1)-INDEX($E$185:$M$185,0,AF$218))+AE223)))</f>
        <v>7.517879191253896</v>
      </c>
      <c r="AG223" s="186" cm="1">
        <f t="array" ref="AG223">IF(AG$218=-1,AH223,IF(AG$218=99,AF223,IF(AG$218=0,INDEX($E190:$M190,0,AG$216),(INDEX($E190:$M190,0,AG$218+1)-INDEX($E190:$M190,0,AG$218))/(INDEX($E$185:$M$185,0,AG$218+1)-INDEX($E$185:$M$185,0,AG$218))+AF223)))</f>
        <v>7.4809833309990035</v>
      </c>
      <c r="AH223" s="186" cm="1">
        <f t="array" ref="AH223">IF(AH$218=-1,AI223,IF(AH$218=99,AG223,IF(AH$218=0,INDEX($E190:$M190,0,AH$216),(INDEX($E190:$M190,0,AH$218+1)-INDEX($E190:$M190,0,AH$218))/(INDEX($E$185:$M$185,0,AH$218+1)-INDEX($E$185:$M$185,0,AH$218))+AG223)))</f>
        <v>7.4440874707441109</v>
      </c>
      <c r="AI223" s="186" cm="1">
        <f t="array" ref="AI223">IF(AI$218=-1,AJ223,IF(AI$218=99,AH223,IF(AI$218=0,INDEX($E190:$M190,0,AI$216),(INDEX($E190:$M190,0,AI$218+1)-INDEX($E190:$M190,0,AI$218))/(INDEX($E$185:$M$185,0,AI$218+1)-INDEX($E$185:$M$185,0,AI$218))+AH223)))</f>
        <v>7.4071916104892184</v>
      </c>
      <c r="AJ223" s="186" cm="1">
        <f t="array" ref="AJ223">IF(AJ$218=-1,AK223,IF(AJ$218=99,AI223,IF(AJ$218=0,INDEX($E190:$M190,0,AJ$216),(INDEX($E190:$M190,0,AJ$218+1)-INDEX($E190:$M190,0,AJ$218))/(INDEX($E$185:$M$185,0,AJ$218+1)-INDEX($E$185:$M$185,0,AJ$218))+AI223)))</f>
        <v>7.3702957502343258</v>
      </c>
      <c r="AK223" s="186" cm="1">
        <f t="array" ref="AK223">IF(AK$218=-1,AL223,IF(AK$218=99,AJ223,IF(AK$218=0,INDEX($E190:$M190,0,AK$216),(INDEX($E190:$M190,0,AK$218+1)-INDEX($E190:$M190,0,AK$218))/(INDEX($E$185:$M$185,0,AK$218+1)-INDEX($E$185:$M$185,0,AK$218))+AJ223)))</f>
        <v>7.3333998899794333</v>
      </c>
      <c r="AL223" s="186" cm="1">
        <f t="array" ref="AL223">IF(AL$218=-1,AM223,IF(AL$218=99,AK223,IF(AL$218=0,INDEX($E190:$M190,0,AL$216),(INDEX($E190:$M190,0,AL$218+1)-INDEX($E190:$M190,0,AL$218))/(INDEX($E$185:$M$185,0,AL$218+1)-INDEX($E$185:$M$185,0,AL$218))+AK223)))</f>
        <v>7.2965040297245389</v>
      </c>
      <c r="AM223" s="298">
        <f t="shared" si="608"/>
        <v>7.0459962284427791</v>
      </c>
      <c r="AN223" s="186" cm="1">
        <f t="array" ref="AN223">IF(AN$218=-1,AO223,IF(AN$218=99,AM223,IF(AN$218=0,INDEX($E190:$M190,0,AN$216),(INDEX($E190:$M190,0,AN$218+1)-INDEX($E190:$M190,0,AN$218))/(INDEX($E$185:$M$185,0,AN$218+1)-INDEX($E$185:$M$185,0,AN$218))+AM223)))</f>
        <v>6.7954884271610192</v>
      </c>
      <c r="AO223" s="186" cm="1">
        <f t="array" ref="AO223">IF(AO$218=-1,AP223,IF(AO$218=99,AN223,IF(AO$218=0,INDEX($E190:$M190,0,AO$216),(INDEX($E190:$M190,0,AO$218+1)-INDEX($E190:$M190,0,AO$218))/(INDEX($E$185:$M$185,0,AO$218+1)-INDEX($E$185:$M$185,0,AO$218))+AN223)))</f>
        <v>6.7954884271610192</v>
      </c>
      <c r="AP223" s="186" cm="1">
        <f t="array" ref="AP223">IF(AP$218=-1,#REF!,IF(AP$218=99,AO223,IF(AP$218=0,INDEX($E190:$M190,0,AP$216),(INDEX($E190:$M190,0,AP$218+1)-INDEX($E190:$M190,0,AP$218))/(INDEX($E$185:$M$185,0,AP$218+1)-INDEX($E$185:$M$185,0,AP$218))+AO223)))</f>
        <v>6.7954884271610192</v>
      </c>
      <c r="AQ223" s="186"/>
      <c r="AT223" s="186"/>
      <c r="AU223" s="186"/>
      <c r="BE223" s="186">
        <f t="shared" si="606"/>
        <v>5.8698256197369378</v>
      </c>
      <c r="BF223" s="109">
        <f t="shared" si="607"/>
        <v>4.9146655581378935E-2</v>
      </c>
    </row>
    <row r="224" spans="1:58">
      <c r="B224" s="22" t="str">
        <f t="shared" si="601"/>
        <v>COM_PROJ</v>
      </c>
      <c r="C224" s="23" t="str">
        <f t="shared" si="602"/>
        <v>-</v>
      </c>
      <c r="D224" s="57" t="str">
        <f t="shared" si="603"/>
        <v>TPPUBRT</v>
      </c>
      <c r="E224" s="23" t="str">
        <f t="shared" si="604"/>
        <v>-</v>
      </c>
      <c r="F224" s="23" t="str">
        <f t="shared" si="604"/>
        <v>-</v>
      </c>
      <c r="G224" s="23" t="str">
        <f t="shared" si="604"/>
        <v>-</v>
      </c>
      <c r="H224" s="23" t="str">
        <f t="shared" si="604"/>
        <v>-</v>
      </c>
      <c r="I224" s="22">
        <f t="shared" si="605"/>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0.29500221022358109</v>
      </c>
      <c r="T224" s="186" cm="1">
        <f t="array" ref="T224">IF(T$218=-1,U224,IF(T$218=99,S224,IF(T$218=0,INDEX($E191:$M191,0,T$216),(INDEX($E191:$M191,0,T$218+1)-INDEX($E191:$M191,0,T$218))/(INDEX($E$185:$M$185,0,T$218+1)-INDEX($E$185:$M$185,0,T$218))+S224)))</f>
        <v>0.32597691849191296</v>
      </c>
      <c r="U224" s="186" cm="1">
        <f t="array" ref="U224">IF(U$218=-1,V224,IF(U$218=99,T224,IF(U$218=0,INDEX($E191:$M191,0,U$216),(INDEX($E191:$M191,0,U$218+1)-INDEX($E191:$M191,0,U$218))/(INDEX($E$185:$M$185,0,U$218+1)-INDEX($E$185:$M$185,0,U$218))+T224)))</f>
        <v>0.35695162676024483</v>
      </c>
      <c r="V224" s="186" cm="1">
        <f t="array" ref="V224">IF(V$218=-1,W224,IF(V$218=99,U224,IF(V$218=0,INDEX($E191:$M191,0,V$216),(INDEX($E191:$M191,0,V$218+1)-INDEX($E191:$M191,0,V$218))/(INDEX($E$185:$M$185,0,V$218+1)-INDEX($E$185:$M$185,0,V$218))+U224)))</f>
        <v>0.38792633502857671</v>
      </c>
      <c r="W224" s="186" cm="1">
        <f t="array" ref="W224">IF(W$218=-1,X224,IF(W$218=99,V224,IF(W$218=0,INDEX($E191:$M191,0,W$216),(INDEX($E191:$M191,0,W$218+1)-INDEX($E191:$M191,0,W$218))/(INDEX($E$185:$M$185,0,W$218+1)-INDEX($E$185:$M$185,0,W$218))+V224)))</f>
        <v>0.41890104329690858</v>
      </c>
      <c r="X224" s="186" cm="1">
        <f t="array" ref="X224">IF(X$218=-1,Y224,IF(X$218=99,W224,IF(X$218=0,INDEX($E191:$M191,0,X$216),(INDEX($E191:$M191,0,X$218+1)-INDEX($E191:$M191,0,X$218))/(INDEX($E$185:$M$185,0,X$218+1)-INDEX($E$185:$M$185,0,X$218))+W224)))</f>
        <v>0.44987575156524046</v>
      </c>
      <c r="Y224" s="186" cm="1">
        <f t="array" ref="Y224">IF(Y$218=-1,Z224,IF(Y$218=99,X224,IF(Y$218=0,INDEX($E191:$M191,0,Y$216),(INDEX($E191:$M191,0,Y$218+1)-INDEX($E191:$M191,0,Y$218))/(INDEX($E$185:$M$185,0,Y$218+1)-INDEX($E$185:$M$185,0,Y$218))+X224)))</f>
        <v>0.48085045983357233</v>
      </c>
      <c r="Z224" s="186" cm="1">
        <f t="array" ref="Z224">IF(Z$218=-1,AA224,IF(Z$218=99,Y224,IF(Z$218=0,INDEX($E191:$M191,0,Z$216),(INDEX($E191:$M191,0,Z$218+1)-INDEX($E191:$M191,0,Z$218))/(INDEX($E$185:$M$185,0,Z$218+1)-INDEX($E$185:$M$185,0,Z$218))+Y224)))</f>
        <v>0.51182516810190426</v>
      </c>
      <c r="AA224" s="186" cm="1">
        <f t="array" ref="AA224">IF(AA$218=-1,AB224,IF(AA$218=99,Z224,IF(AA$218=0,INDEX($E191:$M191,0,AA$216),(INDEX($E191:$M191,0,AA$218+1)-INDEX($E191:$M191,0,AA$218))/(INDEX($E$185:$M$185,0,AA$218+1)-INDEX($E$185:$M$185,0,AA$218))+Z224)))</f>
        <v>0.54279987637023619</v>
      </c>
      <c r="AB224" s="186" cm="1">
        <f t="array" ref="AB224">IF(AB$218=-1,AC224,IF(AB$218=99,AA224,IF(AB$218=0,INDEX($E191:$M191,0,AB$216),(INDEX($E191:$M191,0,AB$218+1)-INDEX($E191:$M191,0,AB$218))/(INDEX($E$185:$M$185,0,AB$218+1)-INDEX($E$185:$M$185,0,AB$218))+AA224)))</f>
        <v>0.57377458463856812</v>
      </c>
      <c r="AC224" s="186" cm="1">
        <f t="array" ref="AC224">IF(AC$218=-1,AD224,IF(AC$218=99,AB224,IF(AC$218=0,INDEX($E191:$M191,0,AC$216),(INDEX($E191:$M191,0,AC$218+1)-INDEX($E191:$M191,0,AC$218))/(INDEX($E$185:$M$185,0,AC$218+1)-INDEX($E$185:$M$185,0,AC$218))+AB224)))</f>
        <v>0.62632110120921425</v>
      </c>
      <c r="AD224" s="186" cm="1">
        <f t="array" ref="AD224">IF(AD$218=-1,AE224,IF(AD$218=99,AC224,IF(AD$218=0,INDEX($E191:$M191,0,AD$216),(INDEX($E191:$M191,0,AD$218+1)-INDEX($E191:$M191,0,AD$218))/(INDEX($E$185:$M$185,0,AD$218+1)-INDEX($E$185:$M$185,0,AD$218))+AC224)))</f>
        <v>0.67886761777986049</v>
      </c>
      <c r="AE224" s="186" cm="1">
        <f t="array" ref="AE224">IF(AE$218=-1,AF224,IF(AE$218=99,AD224,IF(AE$218=0,INDEX($E191:$M191,0,AE$216),(INDEX($E191:$M191,0,AE$218+1)-INDEX($E191:$M191,0,AE$218))/(INDEX($E$185:$M$185,0,AE$218+1)-INDEX($E$185:$M$185,0,AE$218))+AD224)))</f>
        <v>0.73141413435050673</v>
      </c>
      <c r="AF224" s="186" cm="1">
        <f t="array" ref="AF224">IF(AF$218=-1,AG224,IF(AF$218=99,AE224,IF(AF$218=0,INDEX($E191:$M191,0,AF$216),(INDEX($E191:$M191,0,AF$218+1)-INDEX($E191:$M191,0,AF$218))/(INDEX($E$185:$M$185,0,AF$218+1)-INDEX($E$185:$M$185,0,AF$218))+AE224)))</f>
        <v>0.78396065092115297</v>
      </c>
      <c r="AG224" s="186" cm="1">
        <f t="array" ref="AG224">IF(AG$218=-1,AH224,IF(AG$218=99,AF224,IF(AG$218=0,INDEX($E191:$M191,0,AG$216),(INDEX($E191:$M191,0,AG$218+1)-INDEX($E191:$M191,0,AG$218))/(INDEX($E$185:$M$185,0,AG$218+1)-INDEX($E$185:$M$185,0,AG$218))+AF224)))</f>
        <v>0.83650716749179921</v>
      </c>
      <c r="AH224" s="186" cm="1">
        <f t="array" ref="AH224">IF(AH$218=-1,AI224,IF(AH$218=99,AG224,IF(AH$218=0,INDEX($E191:$M191,0,AH$216),(INDEX($E191:$M191,0,AH$218+1)-INDEX($E191:$M191,0,AH$218))/(INDEX($E$185:$M$185,0,AH$218+1)-INDEX($E$185:$M$185,0,AH$218))+AG224)))</f>
        <v>0.88905368406244545</v>
      </c>
      <c r="AI224" s="186" cm="1">
        <f t="array" ref="AI224">IF(AI$218=-1,AJ224,IF(AI$218=99,AH224,IF(AI$218=0,INDEX($E191:$M191,0,AI$216),(INDEX($E191:$M191,0,AI$218+1)-INDEX($E191:$M191,0,AI$218))/(INDEX($E$185:$M$185,0,AI$218+1)-INDEX($E$185:$M$185,0,AI$218))+AH224)))</f>
        <v>0.94160020063309169</v>
      </c>
      <c r="AJ224" s="186" cm="1">
        <f t="array" ref="AJ224">IF(AJ$218=-1,AK224,IF(AJ$218=99,AI224,IF(AJ$218=0,INDEX($E191:$M191,0,AJ$216),(INDEX($E191:$M191,0,AJ$218+1)-INDEX($E191:$M191,0,AJ$218))/(INDEX($E$185:$M$185,0,AJ$218+1)-INDEX($E$185:$M$185,0,AJ$218))+AI224)))</f>
        <v>0.99414671720373793</v>
      </c>
      <c r="AK224" s="186" cm="1">
        <f t="array" ref="AK224">IF(AK$218=-1,AL224,IF(AK$218=99,AJ224,IF(AK$218=0,INDEX($E191:$M191,0,AK$216),(INDEX($E191:$M191,0,AK$218+1)-INDEX($E191:$M191,0,AK$218))/(INDEX($E$185:$M$185,0,AK$218+1)-INDEX($E$185:$M$185,0,AK$218))+AJ224)))</f>
        <v>1.0466932337743842</v>
      </c>
      <c r="AL224" s="186" cm="1">
        <f t="array" ref="AL224">IF(AL$218=-1,AM224,IF(AL$218=99,AK224,IF(AL$218=0,INDEX($E191:$M191,0,AL$216),(INDEX($E191:$M191,0,AL$218+1)-INDEX($E191:$M191,0,AL$218))/(INDEX($E$185:$M$185,0,AL$218+1)-INDEX($E$185:$M$185,0,AL$218))+AK224)))</f>
        <v>1.09923975034503</v>
      </c>
      <c r="AM224" s="298">
        <f t="shared" si="608"/>
        <v>1.3569518431127214</v>
      </c>
      <c r="AN224" s="186" cm="1">
        <f t="array" ref="AN224">IF(AN$218=-1,AO224,IF(AN$218=99,AM224,IF(AN$218=0,INDEX($E191:$M191,0,AN$216),(INDEX($E191:$M191,0,AN$218+1)-INDEX($E191:$M191,0,AN$218))/(INDEX($E$185:$M$185,0,AN$218+1)-INDEX($E$185:$M$185,0,AN$218))+AM224)))</f>
        <v>1.6146639358804129</v>
      </c>
      <c r="AO224" s="186" cm="1">
        <f t="array" ref="AO224">IF(AO$218=-1,AP224,IF(AO$218=99,AN224,IF(AO$218=0,INDEX($E191:$M191,0,AO$216),(INDEX($E191:$M191,0,AO$218+1)-INDEX($E191:$M191,0,AO$218))/(INDEX($E$185:$M$185,0,AO$218+1)-INDEX($E$185:$M$185,0,AO$218))+AN224)))</f>
        <v>1.6146639358804129</v>
      </c>
      <c r="AP224" s="186" cm="1">
        <f t="array" ref="AP224">IF(AP$218=-1,#REF!,IF(AP$218=99,AO224,IF(AP$218=0,INDEX($E191:$M191,0,AP$216),(INDEX($E191:$M191,0,AP$218+1)-INDEX($E191:$M191,0,AP$218))/(INDEX($E$185:$M$185,0,AP$218+1)-INDEX($E$185:$M$185,0,AP$218))+AO224)))</f>
        <v>1.6146639358804129</v>
      </c>
      <c r="AQ224" s="186"/>
      <c r="AT224" s="186"/>
      <c r="AU224" s="186"/>
      <c r="BE224" s="186">
        <f t="shared" si="606"/>
        <v>2.1087742850167138E-2</v>
      </c>
      <c r="BF224" s="109" t="e">
        <f t="shared" si="607"/>
        <v>#DIV/0!</v>
      </c>
    </row>
    <row r="225" spans="1:58">
      <c r="B225" s="22" t="str">
        <f t="shared" si="601"/>
        <v>COM_PROJ</v>
      </c>
      <c r="C225" s="23" t="str">
        <f t="shared" si="602"/>
        <v>-</v>
      </c>
      <c r="D225" s="57" t="str">
        <f t="shared" si="603"/>
        <v>TPPUMER</v>
      </c>
      <c r="E225" s="23" t="str">
        <f t="shared" si="604"/>
        <v>-</v>
      </c>
      <c r="F225" s="23" t="str">
        <f t="shared" si="604"/>
        <v>-</v>
      </c>
      <c r="G225" s="23" t="str">
        <f t="shared" si="604"/>
        <v>-</v>
      </c>
      <c r="H225" s="23" t="str">
        <f t="shared" si="604"/>
        <v>-</v>
      </c>
      <c r="I225" s="22">
        <f t="shared" si="605"/>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8.9654013796389815</v>
      </c>
      <c r="S225" s="186" cm="1">
        <f t="array" ref="S225">IF(S$218=-1,T225,IF(S$218=99,R225,IF(S$218=0,INDEX($E192:$M192,0,S$216),(INDEX($E192:$M192,0,S$218+1)-INDEX($E192:$M192,0,S$218))/(INDEX($E$185:$M$185,0,S$218+1)-INDEX($E$185:$M$185,0,S$218))+R225)))</f>
        <v>9.1875349175396703</v>
      </c>
      <c r="T225" s="186" cm="1">
        <f t="array" ref="T225">IF(T$218=-1,U225,IF(T$218=99,S225,IF(T$218=0,INDEX($E192:$M192,0,T$216),(INDEX($E192:$M192,0,T$218+1)-INDEX($E192:$M192,0,T$218))/(INDEX($E$185:$M$185,0,T$218+1)-INDEX($E$185:$M$185,0,T$218))+S225)))</f>
        <v>9.2174763198871368</v>
      </c>
      <c r="U225" s="186" cm="1">
        <f t="array" ref="U225">IF(U$218=-1,V225,IF(U$218=99,T225,IF(U$218=0,INDEX($E192:$M192,0,U$216),(INDEX($E192:$M192,0,U$218+1)-INDEX($E192:$M192,0,U$218))/(INDEX($E$185:$M$185,0,U$218+1)-INDEX($E$185:$M$185,0,U$218))+T225)))</f>
        <v>9.2474177222346032</v>
      </c>
      <c r="V225" s="186" cm="1">
        <f t="array" ref="V225">IF(V$218=-1,W225,IF(V$218=99,U225,IF(V$218=0,INDEX($E192:$M192,0,V$216),(INDEX($E192:$M192,0,V$218+1)-INDEX($E192:$M192,0,V$218))/(INDEX($E$185:$M$185,0,V$218+1)-INDEX($E$185:$M$185,0,V$218))+U225)))</f>
        <v>9.2773591245820697</v>
      </c>
      <c r="W225" s="186" cm="1">
        <f t="array" ref="W225">IF(W$218=-1,X225,IF(W$218=99,V225,IF(W$218=0,INDEX($E192:$M192,0,W$216),(INDEX($E192:$M192,0,W$218+1)-INDEX($E192:$M192,0,W$218))/(INDEX($E$185:$M$185,0,W$218+1)-INDEX($E$185:$M$185,0,W$218))+V225)))</f>
        <v>9.3073005269295361</v>
      </c>
      <c r="X225" s="186" cm="1">
        <f t="array" ref="X225">IF(X$218=-1,Y225,IF(X$218=99,W225,IF(X$218=0,INDEX($E192:$M192,0,X$216),(INDEX($E192:$M192,0,X$218+1)-INDEX($E192:$M192,0,X$218))/(INDEX($E$185:$M$185,0,X$218+1)-INDEX($E$185:$M$185,0,X$218))+W225)))</f>
        <v>9.3372419292770026</v>
      </c>
      <c r="Y225" s="186" cm="1">
        <f t="array" ref="Y225">IF(Y$218=-1,Z225,IF(Y$218=99,X225,IF(Y$218=0,INDEX($E192:$M192,0,Y$216),(INDEX($E192:$M192,0,Y$218+1)-INDEX($E192:$M192,0,Y$218))/(INDEX($E$185:$M$185,0,Y$218+1)-INDEX($E$185:$M$185,0,Y$218))+X225)))</f>
        <v>9.367183331624469</v>
      </c>
      <c r="Z225" s="186" cm="1">
        <f t="array" ref="Z225">IF(Z$218=-1,AA225,IF(Z$218=99,Y225,IF(Z$218=0,INDEX($E192:$M192,0,Z$216),(INDEX($E192:$M192,0,Z$218+1)-INDEX($E192:$M192,0,Z$218))/(INDEX($E$185:$M$185,0,Z$218+1)-INDEX($E$185:$M$185,0,Z$218))+Y225)))</f>
        <v>9.3971247339719355</v>
      </c>
      <c r="AA225" s="186" cm="1">
        <f t="array" ref="AA225">IF(AA$218=-1,AB225,IF(AA$218=99,Z225,IF(AA$218=0,INDEX($E192:$M192,0,AA$216),(INDEX($E192:$M192,0,AA$218+1)-INDEX($E192:$M192,0,AA$218))/(INDEX($E$185:$M$185,0,AA$218+1)-INDEX($E$185:$M$185,0,AA$218))+Z225)))</f>
        <v>9.4270661363194019</v>
      </c>
      <c r="AB225" s="186" cm="1">
        <f t="array" ref="AB225">IF(AB$218=-1,AC225,IF(AB$218=99,AA225,IF(AB$218=0,INDEX($E192:$M192,0,AB$216),(INDEX($E192:$M192,0,AB$218+1)-INDEX($E192:$M192,0,AB$218))/(INDEX($E$185:$M$185,0,AB$218+1)-INDEX($E$185:$M$185,0,AB$218))+AA225)))</f>
        <v>9.4570075386668737</v>
      </c>
      <c r="AC225" s="186" cm="1">
        <f t="array" ref="AC225">IF(AC$218=-1,AD225,IF(AC$218=99,AB225,IF(AC$218=0,INDEX($E192:$M192,0,AC$216),(INDEX($E192:$M192,0,AC$218+1)-INDEX($E192:$M192,0,AC$218))/(INDEX($E$185:$M$185,0,AC$218+1)-INDEX($E$185:$M$185,0,AC$218))+AB225)))</f>
        <v>9.4114885080075812</v>
      </c>
      <c r="AD225" s="186" cm="1">
        <f t="array" ref="AD225">IF(AD$218=-1,AE225,IF(AD$218=99,AC225,IF(AD$218=0,INDEX($E192:$M192,0,AD$216),(INDEX($E192:$M192,0,AD$218+1)-INDEX($E192:$M192,0,AD$218))/(INDEX($E$185:$M$185,0,AD$218+1)-INDEX($E$185:$M$185,0,AD$218))+AC225)))</f>
        <v>9.3659694773482887</v>
      </c>
      <c r="AE225" s="186" cm="1">
        <f t="array" ref="AE225">IF(AE$218=-1,AF225,IF(AE$218=99,AD225,IF(AE$218=0,INDEX($E192:$M192,0,AE$216),(INDEX($E192:$M192,0,AE$218+1)-INDEX($E192:$M192,0,AE$218))/(INDEX($E$185:$M$185,0,AE$218+1)-INDEX($E$185:$M$185,0,AE$218))+AD225)))</f>
        <v>9.3204504466889961</v>
      </c>
      <c r="AF225" s="186" cm="1">
        <f t="array" ref="AF225">IF(AF$218=-1,AG225,IF(AF$218=99,AE225,IF(AF$218=0,INDEX($E192:$M192,0,AF$216),(INDEX($E192:$M192,0,AF$218+1)-INDEX($E192:$M192,0,AF$218))/(INDEX($E$185:$M$185,0,AF$218+1)-INDEX($E$185:$M$185,0,AF$218))+AE225)))</f>
        <v>9.2749314160297036</v>
      </c>
      <c r="AG225" s="186" cm="1">
        <f t="array" ref="AG225">IF(AG$218=-1,AH225,IF(AG$218=99,AF225,IF(AG$218=0,INDEX($E192:$M192,0,AG$216),(INDEX($E192:$M192,0,AG$218+1)-INDEX($E192:$M192,0,AG$218))/(INDEX($E$185:$M$185,0,AG$218+1)-INDEX($E$185:$M$185,0,AG$218))+AF225)))</f>
        <v>9.2294123853704111</v>
      </c>
      <c r="AH225" s="186" cm="1">
        <f t="array" ref="AH225">IF(AH$218=-1,AI225,IF(AH$218=99,AG225,IF(AH$218=0,INDEX($E192:$M192,0,AH$216),(INDEX($E192:$M192,0,AH$218+1)-INDEX($E192:$M192,0,AH$218))/(INDEX($E$185:$M$185,0,AH$218+1)-INDEX($E$185:$M$185,0,AH$218))+AG225)))</f>
        <v>9.1838933547111186</v>
      </c>
      <c r="AI225" s="186" cm="1">
        <f t="array" ref="AI225">IF(AI$218=-1,AJ225,IF(AI$218=99,AH225,IF(AI$218=0,INDEX($E192:$M192,0,AI$216),(INDEX($E192:$M192,0,AI$218+1)-INDEX($E192:$M192,0,AI$218))/(INDEX($E$185:$M$185,0,AI$218+1)-INDEX($E$185:$M$185,0,AI$218))+AH225)))</f>
        <v>9.138374324051826</v>
      </c>
      <c r="AJ225" s="186" cm="1">
        <f t="array" ref="AJ225">IF(AJ$218=-1,AK225,IF(AJ$218=99,AI225,IF(AJ$218=0,INDEX($E192:$M192,0,AJ$216),(INDEX($E192:$M192,0,AJ$218+1)-INDEX($E192:$M192,0,AJ$218))/(INDEX($E$185:$M$185,0,AJ$218+1)-INDEX($E$185:$M$185,0,AJ$218))+AI225)))</f>
        <v>9.0928552933925335</v>
      </c>
      <c r="AK225" s="186" cm="1">
        <f t="array" ref="AK225">IF(AK$218=-1,AL225,IF(AK$218=99,AJ225,IF(AK$218=0,INDEX($E192:$M192,0,AK$216),(INDEX($E192:$M192,0,AK$218+1)-INDEX($E192:$M192,0,AK$218))/(INDEX($E$185:$M$185,0,AK$218+1)-INDEX($E$185:$M$185,0,AK$218))+AJ225)))</f>
        <v>9.047336262733241</v>
      </c>
      <c r="AL225" s="186" cm="1">
        <f t="array" ref="AL225">IF(AL$218=-1,AM225,IF(AL$218=99,AK225,IF(AL$218=0,INDEX($E192:$M192,0,AL$216),(INDEX($E192:$M192,0,AL$218+1)-INDEX($E192:$M192,0,AL$218))/(INDEX($E$185:$M$185,0,AL$218+1)-INDEX($E$185:$M$185,0,AL$218))+AK225)))</f>
        <v>9.0018172320739467</v>
      </c>
      <c r="AM225" s="298">
        <f t="shared" si="608"/>
        <v>8.692761630492619</v>
      </c>
      <c r="AN225" s="186" cm="1">
        <f t="array" ref="AN225">IF(AN$218=-1,AO225,IF(AN$218=99,AM225,IF(AN$218=0,INDEX($E192:$M192,0,AN$216),(INDEX($E192:$M192,0,AN$218+1)-INDEX($E192:$M192,0,AN$218))/(INDEX($E$185:$M$185,0,AN$218+1)-INDEX($E$185:$M$185,0,AN$218))+AM225)))</f>
        <v>8.3837060289112895</v>
      </c>
      <c r="AO225" s="186" cm="1">
        <f t="array" ref="AO225">IF(AO$218=-1,AP225,IF(AO$218=99,AN225,IF(AO$218=0,INDEX($E192:$M192,0,AO$216),(INDEX($E192:$M192,0,AO$218+1)-INDEX($E192:$M192,0,AO$218))/(INDEX($E$185:$M$185,0,AO$218+1)-INDEX($E$185:$M$185,0,AO$218))+AN225)))</f>
        <v>8.3837060289112895</v>
      </c>
      <c r="AP225" s="186" cm="1">
        <f t="array" ref="AP225">IF(AP$218=-1,#REF!,IF(AP$218=99,AO225,IF(AP$218=0,INDEX($E192:$M192,0,AP$216),(INDEX($E192:$M192,0,AP$218+1)-INDEX($E192:$M192,0,AP$218))/(INDEX($E$185:$M$185,0,AP$218+1)-INDEX($E$185:$M$185,0,AP$218))+AO225)))</f>
        <v>8.3837060289112895</v>
      </c>
      <c r="AQ225" s="186"/>
      <c r="AT225" s="186"/>
      <c r="AU225" s="186"/>
      <c r="BE225" s="186">
        <f t="shared" si="606"/>
        <v>15.023482841814213</v>
      </c>
      <c r="BF225" s="109">
        <f t="shared" si="607"/>
        <v>4.9146655581378998E-2</v>
      </c>
    </row>
    <row r="226" spans="1:58">
      <c r="B226" s="22" t="str">
        <f t="shared" si="601"/>
        <v>COM_PROJ</v>
      </c>
      <c r="C226" s="23" t="str">
        <f t="shared" si="602"/>
        <v>-</v>
      </c>
      <c r="D226" s="57" t="str">
        <f t="shared" si="603"/>
        <v>TPPUGAT</v>
      </c>
      <c r="E226" s="23" t="str">
        <f t="shared" si="604"/>
        <v>-</v>
      </c>
      <c r="F226" s="23" t="str">
        <f t="shared" si="604"/>
        <v>-</v>
      </c>
      <c r="G226" s="23" t="str">
        <f t="shared" si="604"/>
        <v>-</v>
      </c>
      <c r="H226" s="23" t="str">
        <f t="shared" si="604"/>
        <v>-</v>
      </c>
      <c r="I226" s="22">
        <f t="shared" si="605"/>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0.64248252977129328</v>
      </c>
      <c r="S226" s="186" cm="1">
        <f t="array" ref="S226">IF(S$218=-1,T226,IF(S$218=99,R226,IF(S$218=0,INDEX($E193:$M193,0,S$216),(INDEX($E193:$M193,0,S$218+1)-INDEX($E193:$M193,0,S$218))/(INDEX($E$185:$M$185,0,S$218+1)-INDEX($E$185:$M$185,0,S$218))+R226)))</f>
        <v>0.61616022953003824</v>
      </c>
      <c r="T226" s="186" cm="1">
        <f t="array" ref="T226">IF(T$218=-1,U226,IF(T$218=99,S226,IF(T$218=0,INDEX($E193:$M193,0,T$216),(INDEX($E193:$M193,0,T$218+1)-INDEX($E193:$M193,0,T$218))/(INDEX($E$185:$M$185,0,T$218+1)-INDEX($E$185:$M$185,0,T$218))+S226)))</f>
        <v>0.6329845124315242</v>
      </c>
      <c r="U226" s="186" cm="1">
        <f t="array" ref="U226">IF(U$218=-1,V226,IF(U$218=99,T226,IF(U$218=0,INDEX($E193:$M193,0,U$216),(INDEX($E193:$M193,0,U$218+1)-INDEX($E193:$M193,0,U$218))/(INDEX($E$185:$M$185,0,U$218+1)-INDEX($E$185:$M$185,0,U$218))+T226)))</f>
        <v>0.64980879533301017</v>
      </c>
      <c r="V226" s="186" cm="1">
        <f t="array" ref="V226">IF(V$218=-1,W226,IF(V$218=99,U226,IF(V$218=0,INDEX($E193:$M193,0,V$216),(INDEX($E193:$M193,0,V$218+1)-INDEX($E193:$M193,0,V$218))/(INDEX($E$185:$M$185,0,V$218+1)-INDEX($E$185:$M$185,0,V$218))+U226)))</f>
        <v>0.66663307823449613</v>
      </c>
      <c r="W226" s="186" cm="1">
        <f t="array" ref="W226">IF(W$218=-1,X226,IF(W$218=99,V226,IF(W$218=0,INDEX($E193:$M193,0,W$216),(INDEX($E193:$M193,0,W$218+1)-INDEX($E193:$M193,0,W$218))/(INDEX($E$185:$M$185,0,W$218+1)-INDEX($E$185:$M$185,0,W$218))+V226)))</f>
        <v>0.6834573611359821</v>
      </c>
      <c r="X226" s="186" cm="1">
        <f t="array" ref="X226">IF(X$218=-1,Y226,IF(X$218=99,W226,IF(X$218=0,INDEX($E193:$M193,0,X$216),(INDEX($E193:$M193,0,X$218+1)-INDEX($E193:$M193,0,X$218))/(INDEX($E$185:$M$185,0,X$218+1)-INDEX($E$185:$M$185,0,X$218))+W226)))</f>
        <v>0.70028164403746807</v>
      </c>
      <c r="Y226" s="186" cm="1">
        <f t="array" ref="Y226">IF(Y$218=-1,Z226,IF(Y$218=99,X226,IF(Y$218=0,INDEX($E193:$M193,0,Y$216),(INDEX($E193:$M193,0,Y$218+1)-INDEX($E193:$M193,0,Y$218))/(INDEX($E$185:$M$185,0,Y$218+1)-INDEX($E$185:$M$185,0,Y$218))+X226)))</f>
        <v>0.71710592693895403</v>
      </c>
      <c r="Z226" s="186" cm="1">
        <f t="array" ref="Z226">IF(Z$218=-1,AA226,IF(Z$218=99,Y226,IF(Z$218=0,INDEX($E193:$M193,0,Z$216),(INDEX($E193:$M193,0,Z$218+1)-INDEX($E193:$M193,0,Z$218))/(INDEX($E$185:$M$185,0,Z$218+1)-INDEX($E$185:$M$185,0,Z$218))+Y226)))</f>
        <v>0.73393020984044</v>
      </c>
      <c r="AA226" s="186" cm="1">
        <f t="array" ref="AA226">IF(AA$218=-1,AB226,IF(AA$218=99,Z226,IF(AA$218=0,INDEX($E193:$M193,0,AA$216),(INDEX($E193:$M193,0,AA$218+1)-INDEX($E193:$M193,0,AA$218))/(INDEX($E$185:$M$185,0,AA$218+1)-INDEX($E$185:$M$185,0,AA$218))+Z226)))</f>
        <v>0.75075449274192596</v>
      </c>
      <c r="AB226" s="186" cm="1">
        <f t="array" ref="AB226">IF(AB$218=-1,AC226,IF(AB$218=99,AA226,IF(AB$218=0,INDEX($E193:$M193,0,AB$216),(INDEX($E193:$M193,0,AB$218+1)-INDEX($E193:$M193,0,AB$218))/(INDEX($E$185:$M$185,0,AB$218+1)-INDEX($E$185:$M$185,0,AB$218))+AA226)))</f>
        <v>0.76757877564341193</v>
      </c>
      <c r="AC226" s="186" cm="1">
        <f t="array" ref="AC226">IF(AC$218=-1,AD226,IF(AC$218=99,AB226,IF(AC$218=0,INDEX($E193:$M193,0,AC$216),(INDEX($E193:$M193,0,AC$218+1)-INDEX($E193:$M193,0,AC$218))/(INDEX($E$185:$M$185,0,AC$218+1)-INDEX($E$185:$M$185,0,AC$218))+AB226)))</f>
        <v>0.7909120802527192</v>
      </c>
      <c r="AD226" s="186" cm="1">
        <f t="array" ref="AD226">IF(AD$218=-1,AE226,IF(AD$218=99,AC226,IF(AD$218=0,INDEX($E193:$M193,0,AD$216),(INDEX($E193:$M193,0,AD$218+1)-INDEX($E193:$M193,0,AD$218))/(INDEX($E$185:$M$185,0,AD$218+1)-INDEX($E$185:$M$185,0,AD$218))+AC226)))</f>
        <v>0.81424538486202647</v>
      </c>
      <c r="AE226" s="186" cm="1">
        <f t="array" ref="AE226">IF(AE$218=-1,AF226,IF(AE$218=99,AD226,IF(AE$218=0,INDEX($E193:$M193,0,AE$216),(INDEX($E193:$M193,0,AE$218+1)-INDEX($E193:$M193,0,AE$218))/(INDEX($E$185:$M$185,0,AE$218+1)-INDEX($E$185:$M$185,0,AE$218))+AD226)))</f>
        <v>0.83757868947133374</v>
      </c>
      <c r="AF226" s="186" cm="1">
        <f t="array" ref="AF226">IF(AF$218=-1,AG226,IF(AF$218=99,AE226,IF(AF$218=0,INDEX($E193:$M193,0,AF$216),(INDEX($E193:$M193,0,AF$218+1)-INDEX($E193:$M193,0,AF$218))/(INDEX($E$185:$M$185,0,AF$218+1)-INDEX($E$185:$M$185,0,AF$218))+AE226)))</f>
        <v>0.86091199408064101</v>
      </c>
      <c r="AG226" s="186" cm="1">
        <f t="array" ref="AG226">IF(AG$218=-1,AH226,IF(AG$218=99,AF226,IF(AG$218=0,INDEX($E193:$M193,0,AG$216),(INDEX($E193:$M193,0,AG$218+1)-INDEX($E193:$M193,0,AG$218))/(INDEX($E$185:$M$185,0,AG$218+1)-INDEX($E$185:$M$185,0,AG$218))+AF226)))</f>
        <v>0.88424529868994828</v>
      </c>
      <c r="AH226" s="186" cm="1">
        <f t="array" ref="AH226">IF(AH$218=-1,AI226,IF(AH$218=99,AG226,IF(AH$218=0,INDEX($E193:$M193,0,AH$216),(INDEX($E193:$M193,0,AH$218+1)-INDEX($E193:$M193,0,AH$218))/(INDEX($E$185:$M$185,0,AH$218+1)-INDEX($E$185:$M$185,0,AH$218))+AG226)))</f>
        <v>0.90757860329925555</v>
      </c>
      <c r="AI226" s="186" cm="1">
        <f t="array" ref="AI226">IF(AI$218=-1,AJ226,IF(AI$218=99,AH226,IF(AI$218=0,INDEX($E193:$M193,0,AI$216),(INDEX($E193:$M193,0,AI$218+1)-INDEX($E193:$M193,0,AI$218))/(INDEX($E$185:$M$185,0,AI$218+1)-INDEX($E$185:$M$185,0,AI$218))+AH226)))</f>
        <v>0.93091190790856282</v>
      </c>
      <c r="AJ226" s="186" cm="1">
        <f t="array" ref="AJ226">IF(AJ$218=-1,AK226,IF(AJ$218=99,AI226,IF(AJ$218=0,INDEX($E193:$M193,0,AJ$216),(INDEX($E193:$M193,0,AJ$218+1)-INDEX($E193:$M193,0,AJ$218))/(INDEX($E$185:$M$185,0,AJ$218+1)-INDEX($E$185:$M$185,0,AJ$218))+AI226)))</f>
        <v>0.95424521251787009</v>
      </c>
      <c r="AK226" s="186" cm="1">
        <f t="array" ref="AK226">IF(AK$218=-1,AL226,IF(AK$218=99,AJ226,IF(AK$218=0,INDEX($E193:$M193,0,AK$216),(INDEX($E193:$M193,0,AK$218+1)-INDEX($E193:$M193,0,AK$218))/(INDEX($E$185:$M$185,0,AK$218+1)-INDEX($E$185:$M$185,0,AK$218))+AJ226)))</f>
        <v>0.97757851712717736</v>
      </c>
      <c r="AL226" s="186" cm="1">
        <f t="array" ref="AL226">IF(AL$218=-1,AM226,IF(AL$218=99,AK226,IF(AL$218=0,INDEX($E193:$M193,0,AL$216),(INDEX($E193:$M193,0,AL$218+1)-INDEX($E193:$M193,0,AL$218))/(INDEX($E$185:$M$185,0,AL$218+1)-INDEX($E$185:$M$185,0,AL$218))+AK226)))</f>
        <v>1.0009118217364845</v>
      </c>
      <c r="AM226" s="298">
        <f t="shared" si="608"/>
        <v>1.0916786999164334</v>
      </c>
      <c r="AN226" s="186" cm="1">
        <f t="array" ref="AN226">IF(AN$218=-1,AO226,IF(AN$218=99,AM226,IF(AN$218=0,INDEX($E193:$M193,0,AN$216),(INDEX($E193:$M193,0,AN$218+1)-INDEX($E193:$M193,0,AN$218))/(INDEX($E$185:$M$185,0,AN$218+1)-INDEX($E$185:$M$185,0,AN$218))+AM226)))</f>
        <v>1.1824455780963823</v>
      </c>
      <c r="AO226" s="186" cm="1">
        <f t="array" ref="AO226">IF(AO$218=-1,AP226,IF(AO$218=99,AN226,IF(AO$218=0,INDEX($E193:$M193,0,AO$216),(INDEX($E193:$M193,0,AO$218+1)-INDEX($E193:$M193,0,AO$218))/(INDEX($E$185:$M$185,0,AO$218+1)-INDEX($E$185:$M$185,0,AO$218))+AN226)))</f>
        <v>1.1824455780963823</v>
      </c>
      <c r="AP226" s="186" cm="1">
        <f t="array" ref="AP226">IF(AP$218=-1,#REF!,IF(AP$218=99,AO226,IF(AP$218=0,INDEX($E193:$M193,0,AP$216),(INDEX($E193:$M193,0,AP$218+1)-INDEX($E193:$M193,0,AP$218))/(INDEX($E$185:$M$185,0,AP$218+1)-INDEX($E$185:$M$185,0,AP$218))+AO226)))</f>
        <v>1.1824455780963823</v>
      </c>
      <c r="AQ226" s="186"/>
      <c r="AT226" s="186"/>
      <c r="AU226" s="186"/>
      <c r="BE226" s="186">
        <f t="shared" si="606"/>
        <v>0.53459848266953358</v>
      </c>
      <c r="BF226" s="109" t="e">
        <f t="shared" si="607"/>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5">
        <v>2050</v>
      </c>
      <c r="K228" s="114">
        <f>MATCH(J$214,$C$210:$K$210,$C228)</f>
        <v>1</v>
      </c>
      <c r="L228" s="191">
        <f t="shared" ref="L228:AY228" si="609">MATCH(K$232,$D$228:$J$228,$C228)</f>
        <v>1</v>
      </c>
      <c r="M228" s="191">
        <f t="shared" si="609"/>
        <v>1</v>
      </c>
      <c r="N228" s="191">
        <f t="shared" si="609"/>
        <v>2</v>
      </c>
      <c r="O228" s="191">
        <f t="shared" si="609"/>
        <v>2</v>
      </c>
      <c r="P228" s="191">
        <f t="shared" si="609"/>
        <v>3</v>
      </c>
      <c r="Q228" s="191">
        <f t="shared" si="609"/>
        <v>3</v>
      </c>
      <c r="R228" s="191">
        <f t="shared" si="609"/>
        <v>3</v>
      </c>
      <c r="S228" s="191">
        <f t="shared" si="609"/>
        <v>4</v>
      </c>
      <c r="T228" s="191">
        <f t="shared" si="609"/>
        <v>4</v>
      </c>
      <c r="U228" s="191">
        <f t="shared" si="609"/>
        <v>4</v>
      </c>
      <c r="V228" s="191">
        <f t="shared" si="609"/>
        <v>4</v>
      </c>
      <c r="W228" s="191">
        <f t="shared" si="609"/>
        <v>4</v>
      </c>
      <c r="X228" s="191">
        <f t="shared" si="609"/>
        <v>4</v>
      </c>
      <c r="Y228" s="191">
        <f t="shared" si="609"/>
        <v>4</v>
      </c>
      <c r="Z228" s="191">
        <f t="shared" si="609"/>
        <v>4</v>
      </c>
      <c r="AA228" s="191">
        <f t="shared" si="609"/>
        <v>4</v>
      </c>
      <c r="AB228" s="191">
        <f t="shared" si="609"/>
        <v>4</v>
      </c>
      <c r="AC228" s="191">
        <f t="shared" si="609"/>
        <v>5</v>
      </c>
      <c r="AD228" s="191">
        <f t="shared" si="609"/>
        <v>5</v>
      </c>
      <c r="AE228" s="191">
        <f t="shared" si="609"/>
        <v>5</v>
      </c>
      <c r="AF228" s="191">
        <f t="shared" si="609"/>
        <v>5</v>
      </c>
      <c r="AG228" s="191">
        <f t="shared" si="609"/>
        <v>5</v>
      </c>
      <c r="AH228" s="191">
        <f t="shared" si="609"/>
        <v>5</v>
      </c>
      <c r="AI228" s="191">
        <f t="shared" si="609"/>
        <v>5</v>
      </c>
      <c r="AJ228" s="191">
        <f t="shared" si="609"/>
        <v>5</v>
      </c>
      <c r="AK228" s="191">
        <f t="shared" si="609"/>
        <v>5</v>
      </c>
      <c r="AL228" s="191">
        <f t="shared" si="609"/>
        <v>5</v>
      </c>
      <c r="AM228" s="191">
        <f t="shared" si="609"/>
        <v>6</v>
      </c>
      <c r="AN228" s="191">
        <f t="shared" si="609"/>
        <v>6</v>
      </c>
      <c r="AO228" s="191">
        <f t="shared" si="609"/>
        <v>6</v>
      </c>
      <c r="AP228" s="191">
        <f t="shared" si="609"/>
        <v>6</v>
      </c>
      <c r="AQ228" s="191">
        <f t="shared" si="609"/>
        <v>6</v>
      </c>
      <c r="AR228" s="191">
        <f t="shared" si="609"/>
        <v>6</v>
      </c>
      <c r="AS228" s="191">
        <f t="shared" si="609"/>
        <v>6</v>
      </c>
      <c r="AT228" s="191">
        <f t="shared" si="609"/>
        <v>6</v>
      </c>
      <c r="AU228" s="191">
        <f t="shared" si="609"/>
        <v>6</v>
      </c>
      <c r="AV228" s="191">
        <f t="shared" si="609"/>
        <v>6</v>
      </c>
      <c r="AW228" s="191">
        <f t="shared" si="609"/>
        <v>7</v>
      </c>
      <c r="AX228" s="191">
        <f t="shared" si="609"/>
        <v>7</v>
      </c>
      <c r="AY228" s="191">
        <f t="shared" si="609"/>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10">MATCH(K$232,$D$228:$J$228,$C229)</f>
        <v>#N/A</v>
      </c>
      <c r="M229" s="185" t="e">
        <f t="shared" si="610"/>
        <v>#N/A</v>
      </c>
      <c r="N229" s="185">
        <f t="shared" si="610"/>
        <v>2</v>
      </c>
      <c r="O229" s="185" t="e">
        <f t="shared" si="610"/>
        <v>#N/A</v>
      </c>
      <c r="P229" s="185">
        <f t="shared" si="610"/>
        <v>3</v>
      </c>
      <c r="Q229" s="185" t="e">
        <f t="shared" si="610"/>
        <v>#N/A</v>
      </c>
      <c r="R229" s="185" t="e">
        <f t="shared" si="610"/>
        <v>#N/A</v>
      </c>
      <c r="S229" s="185">
        <f t="shared" si="610"/>
        <v>4</v>
      </c>
      <c r="T229" s="185" t="e">
        <f t="shared" si="610"/>
        <v>#N/A</v>
      </c>
      <c r="U229" s="185" t="e">
        <f t="shared" si="610"/>
        <v>#N/A</v>
      </c>
      <c r="V229" s="185" t="e">
        <f t="shared" si="610"/>
        <v>#N/A</v>
      </c>
      <c r="W229" s="185" t="e">
        <f t="shared" si="610"/>
        <v>#N/A</v>
      </c>
      <c r="X229" s="185" t="e">
        <f t="shared" si="610"/>
        <v>#N/A</v>
      </c>
      <c r="Y229" s="185" t="e">
        <f t="shared" si="610"/>
        <v>#N/A</v>
      </c>
      <c r="Z229" s="185" t="e">
        <f t="shared" si="610"/>
        <v>#N/A</v>
      </c>
      <c r="AA229" s="185" t="e">
        <f t="shared" si="610"/>
        <v>#N/A</v>
      </c>
      <c r="AB229" s="185" t="e">
        <f t="shared" si="610"/>
        <v>#N/A</v>
      </c>
      <c r="AC229" s="185">
        <f t="shared" si="610"/>
        <v>5</v>
      </c>
      <c r="AD229" s="185" t="e">
        <f t="shared" si="610"/>
        <v>#N/A</v>
      </c>
      <c r="AE229" s="185" t="e">
        <f t="shared" si="610"/>
        <v>#N/A</v>
      </c>
      <c r="AF229" s="185" t="e">
        <f t="shared" si="610"/>
        <v>#N/A</v>
      </c>
      <c r="AG229" s="185" t="e">
        <f t="shared" si="610"/>
        <v>#N/A</v>
      </c>
      <c r="AH229" s="185" t="e">
        <f t="shared" si="610"/>
        <v>#N/A</v>
      </c>
      <c r="AI229" s="185" t="e">
        <f t="shared" si="610"/>
        <v>#N/A</v>
      </c>
      <c r="AJ229" s="185" t="e">
        <f t="shared" si="610"/>
        <v>#N/A</v>
      </c>
      <c r="AK229" s="185" t="e">
        <f t="shared" si="610"/>
        <v>#N/A</v>
      </c>
      <c r="AL229" s="185" t="e">
        <f t="shared" si="610"/>
        <v>#N/A</v>
      </c>
      <c r="AM229" s="185">
        <f t="shared" si="610"/>
        <v>6</v>
      </c>
      <c r="AN229" s="185" t="e">
        <f t="shared" si="610"/>
        <v>#N/A</v>
      </c>
      <c r="AO229" s="185" t="e">
        <f t="shared" si="610"/>
        <v>#N/A</v>
      </c>
      <c r="AP229" s="185" t="e">
        <f t="shared" si="610"/>
        <v>#N/A</v>
      </c>
      <c r="AQ229" s="185" t="e">
        <f t="shared" si="610"/>
        <v>#N/A</v>
      </c>
      <c r="AR229" s="185" t="e">
        <f t="shared" si="610"/>
        <v>#N/A</v>
      </c>
      <c r="AS229" s="185" t="e">
        <f t="shared" si="610"/>
        <v>#N/A</v>
      </c>
      <c r="AT229" s="185" t="e">
        <f t="shared" si="610"/>
        <v>#N/A</v>
      </c>
      <c r="AU229" s="185" t="e">
        <f t="shared" si="610"/>
        <v>#N/A</v>
      </c>
      <c r="AV229" s="185" t="e">
        <f t="shared" si="610"/>
        <v>#N/A</v>
      </c>
      <c r="AW229" s="185">
        <f t="shared" si="610"/>
        <v>7</v>
      </c>
      <c r="AX229" s="185" t="e">
        <f t="shared" si="610"/>
        <v>#N/A</v>
      </c>
      <c r="AY229" s="185" t="e">
        <f t="shared" si="610"/>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11">MATCH(K$232,$D$229:$J$229,$C230)</f>
        <v>6</v>
      </c>
      <c r="M230" s="185">
        <f t="shared" si="611"/>
        <v>6</v>
      </c>
      <c r="N230" s="185">
        <f t="shared" si="611"/>
        <v>6</v>
      </c>
      <c r="O230" s="185">
        <f t="shared" si="611"/>
        <v>5</v>
      </c>
      <c r="P230" s="185">
        <f t="shared" si="611"/>
        <v>5</v>
      </c>
      <c r="Q230" s="185">
        <f t="shared" si="611"/>
        <v>4</v>
      </c>
      <c r="R230" s="185">
        <f t="shared" si="611"/>
        <v>4</v>
      </c>
      <c r="S230" s="185">
        <f t="shared" si="611"/>
        <v>4</v>
      </c>
      <c r="T230" s="185">
        <f t="shared" si="611"/>
        <v>3</v>
      </c>
      <c r="U230" s="185">
        <f t="shared" si="611"/>
        <v>3</v>
      </c>
      <c r="V230" s="185">
        <f t="shared" si="611"/>
        <v>3</v>
      </c>
      <c r="W230" s="185">
        <f t="shared" si="611"/>
        <v>3</v>
      </c>
      <c r="X230" s="185">
        <f t="shared" si="611"/>
        <v>3</v>
      </c>
      <c r="Y230" s="185">
        <f t="shared" si="611"/>
        <v>3</v>
      </c>
      <c r="Z230" s="185">
        <f t="shared" si="611"/>
        <v>3</v>
      </c>
      <c r="AA230" s="185">
        <f t="shared" si="611"/>
        <v>3</v>
      </c>
      <c r="AB230" s="185">
        <f t="shared" si="611"/>
        <v>3</v>
      </c>
      <c r="AC230" s="185">
        <f t="shared" si="611"/>
        <v>3</v>
      </c>
      <c r="AD230" s="185">
        <f t="shared" si="611"/>
        <v>2</v>
      </c>
      <c r="AE230" s="185">
        <f t="shared" si="611"/>
        <v>2</v>
      </c>
      <c r="AF230" s="185">
        <f t="shared" si="611"/>
        <v>2</v>
      </c>
      <c r="AG230" s="185">
        <f t="shared" si="611"/>
        <v>2</v>
      </c>
      <c r="AH230" s="185">
        <f t="shared" si="611"/>
        <v>2</v>
      </c>
      <c r="AI230" s="185">
        <f t="shared" si="611"/>
        <v>2</v>
      </c>
      <c r="AJ230" s="185">
        <f t="shared" si="611"/>
        <v>2</v>
      </c>
      <c r="AK230" s="185">
        <f t="shared" si="611"/>
        <v>2</v>
      </c>
      <c r="AL230" s="185">
        <f t="shared" si="611"/>
        <v>2</v>
      </c>
      <c r="AM230" s="185">
        <f t="shared" si="611"/>
        <v>2</v>
      </c>
      <c r="AN230" s="185">
        <f t="shared" si="611"/>
        <v>1</v>
      </c>
      <c r="AO230" s="185">
        <f t="shared" si="611"/>
        <v>1</v>
      </c>
      <c r="AP230" s="185">
        <f t="shared" si="611"/>
        <v>1</v>
      </c>
      <c r="AQ230" s="185">
        <f t="shared" si="611"/>
        <v>1</v>
      </c>
      <c r="AR230" s="185">
        <f t="shared" si="611"/>
        <v>1</v>
      </c>
      <c r="AS230" s="185">
        <f t="shared" si="611"/>
        <v>1</v>
      </c>
      <c r="AT230" s="185">
        <f t="shared" si="611"/>
        <v>1</v>
      </c>
      <c r="AU230" s="185">
        <f t="shared" si="611"/>
        <v>1</v>
      </c>
      <c r="AV230" s="185">
        <f t="shared" si="611"/>
        <v>1</v>
      </c>
      <c r="AW230" s="185">
        <f t="shared" si="611"/>
        <v>1</v>
      </c>
      <c r="AX230" s="185" t="e">
        <f t="shared" si="611"/>
        <v>#N/A</v>
      </c>
      <c r="AY230" s="185" t="e">
        <f t="shared" si="611"/>
        <v>#N/A</v>
      </c>
    </row>
    <row r="231" spans="1:58" s="117" customFormat="1">
      <c r="A231" s="116" t="s">
        <v>16</v>
      </c>
      <c r="B231" s="117" t="s">
        <v>394</v>
      </c>
      <c r="K231" s="189">
        <f>IF(ISNA(K228),-1,IF(ISNA(K230),99,IF(ISNA(K229),K228,0)))</f>
        <v>0</v>
      </c>
      <c r="L231" s="189">
        <f>IF(ISNA(L228),-1,IF(ISNA(L230),99,IF(ISNA(L229),L228,0)))</f>
        <v>1</v>
      </c>
      <c r="M231" s="189">
        <f t="shared" ref="M231:AY231" si="612">IF(ISNA(M228),-1,IF(ISNA(M230),99,IF(ISNA(M229),M228,0)))</f>
        <v>1</v>
      </c>
      <c r="N231" s="189">
        <f t="shared" si="612"/>
        <v>0</v>
      </c>
      <c r="O231" s="189">
        <f t="shared" si="612"/>
        <v>2</v>
      </c>
      <c r="P231" s="189">
        <f t="shared" si="612"/>
        <v>0</v>
      </c>
      <c r="Q231" s="189">
        <f t="shared" si="612"/>
        <v>3</v>
      </c>
      <c r="R231" s="189">
        <f t="shared" si="612"/>
        <v>3</v>
      </c>
      <c r="S231" s="189">
        <f t="shared" si="612"/>
        <v>0</v>
      </c>
      <c r="T231" s="189">
        <f t="shared" si="612"/>
        <v>4</v>
      </c>
      <c r="U231" s="189">
        <f t="shared" si="612"/>
        <v>4</v>
      </c>
      <c r="V231" s="189">
        <f t="shared" si="612"/>
        <v>4</v>
      </c>
      <c r="W231" s="189">
        <f t="shared" si="612"/>
        <v>4</v>
      </c>
      <c r="X231" s="189">
        <f t="shared" si="612"/>
        <v>4</v>
      </c>
      <c r="Y231" s="189">
        <f t="shared" si="612"/>
        <v>4</v>
      </c>
      <c r="Z231" s="189">
        <f t="shared" si="612"/>
        <v>4</v>
      </c>
      <c r="AA231" s="189">
        <f t="shared" si="612"/>
        <v>4</v>
      </c>
      <c r="AB231" s="189">
        <f t="shared" si="612"/>
        <v>4</v>
      </c>
      <c r="AC231" s="189">
        <f t="shared" si="612"/>
        <v>0</v>
      </c>
      <c r="AD231" s="189">
        <f t="shared" si="612"/>
        <v>5</v>
      </c>
      <c r="AE231" s="189">
        <f t="shared" si="612"/>
        <v>5</v>
      </c>
      <c r="AF231" s="189">
        <f t="shared" si="612"/>
        <v>5</v>
      </c>
      <c r="AG231" s="189">
        <f t="shared" si="612"/>
        <v>5</v>
      </c>
      <c r="AH231" s="189">
        <f t="shared" si="612"/>
        <v>5</v>
      </c>
      <c r="AI231" s="189">
        <f t="shared" si="612"/>
        <v>5</v>
      </c>
      <c r="AJ231" s="189">
        <f t="shared" si="612"/>
        <v>5</v>
      </c>
      <c r="AK231" s="189">
        <f t="shared" si="612"/>
        <v>5</v>
      </c>
      <c r="AL231" s="189">
        <f t="shared" si="612"/>
        <v>5</v>
      </c>
      <c r="AM231" s="189">
        <f t="shared" si="612"/>
        <v>0</v>
      </c>
      <c r="AN231" s="189">
        <f t="shared" si="612"/>
        <v>6</v>
      </c>
      <c r="AO231" s="189">
        <f t="shared" si="612"/>
        <v>6</v>
      </c>
      <c r="AP231" s="189">
        <f t="shared" si="612"/>
        <v>6</v>
      </c>
      <c r="AQ231" s="189">
        <f t="shared" si="612"/>
        <v>6</v>
      </c>
      <c r="AR231" s="189">
        <f t="shared" si="612"/>
        <v>6</v>
      </c>
      <c r="AS231" s="189">
        <f t="shared" si="612"/>
        <v>6</v>
      </c>
      <c r="AT231" s="189">
        <f t="shared" si="612"/>
        <v>6</v>
      </c>
      <c r="AU231" s="189">
        <f t="shared" si="612"/>
        <v>6</v>
      </c>
      <c r="AV231" s="189">
        <f t="shared" si="612"/>
        <v>6</v>
      </c>
      <c r="AW231" s="189">
        <f t="shared" si="612"/>
        <v>0</v>
      </c>
      <c r="AX231" s="189">
        <f t="shared" si="612"/>
        <v>99</v>
      </c>
      <c r="AY231" s="189">
        <f t="shared" si="612"/>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3">1+K232</f>
        <v>2014</v>
      </c>
      <c r="M232" s="18">
        <f>1+L232</f>
        <v>2015</v>
      </c>
      <c r="N232" s="18">
        <f t="shared" si="613"/>
        <v>2016</v>
      </c>
      <c r="O232" s="18">
        <f t="shared" si="613"/>
        <v>2017</v>
      </c>
      <c r="P232" s="18">
        <f t="shared" si="613"/>
        <v>2018</v>
      </c>
      <c r="Q232" s="18">
        <f t="shared" si="613"/>
        <v>2019</v>
      </c>
      <c r="R232" s="18">
        <f t="shared" si="613"/>
        <v>2020</v>
      </c>
      <c r="S232" s="18">
        <f t="shared" si="613"/>
        <v>2021</v>
      </c>
      <c r="T232" s="18">
        <f t="shared" si="613"/>
        <v>2022</v>
      </c>
      <c r="U232" s="18">
        <f t="shared" si="613"/>
        <v>2023</v>
      </c>
      <c r="V232" s="18">
        <f t="shared" si="613"/>
        <v>2024</v>
      </c>
      <c r="W232" s="18">
        <f t="shared" si="613"/>
        <v>2025</v>
      </c>
      <c r="X232" s="18">
        <f t="shared" si="613"/>
        <v>2026</v>
      </c>
      <c r="Y232" s="18">
        <f t="shared" si="613"/>
        <v>2027</v>
      </c>
      <c r="Z232" s="18">
        <f t="shared" si="613"/>
        <v>2028</v>
      </c>
      <c r="AA232" s="18">
        <f t="shared" si="613"/>
        <v>2029</v>
      </c>
      <c r="AB232" s="18">
        <f t="shared" si="613"/>
        <v>2030</v>
      </c>
      <c r="AC232" s="18">
        <f t="shared" si="613"/>
        <v>2031</v>
      </c>
      <c r="AD232" s="18">
        <f t="shared" si="613"/>
        <v>2032</v>
      </c>
      <c r="AE232" s="18">
        <f t="shared" si="613"/>
        <v>2033</v>
      </c>
      <c r="AF232" s="18">
        <f t="shared" si="613"/>
        <v>2034</v>
      </c>
      <c r="AG232" s="18">
        <f t="shared" si="613"/>
        <v>2035</v>
      </c>
      <c r="AH232" s="18">
        <f t="shared" si="613"/>
        <v>2036</v>
      </c>
      <c r="AI232" s="18">
        <f t="shared" si="613"/>
        <v>2037</v>
      </c>
      <c r="AJ232" s="18">
        <f t="shared" si="613"/>
        <v>2038</v>
      </c>
      <c r="AK232" s="18">
        <f t="shared" si="613"/>
        <v>2039</v>
      </c>
      <c r="AL232" s="18">
        <f t="shared" si="613"/>
        <v>2040</v>
      </c>
      <c r="AM232" s="18">
        <f t="shared" si="613"/>
        <v>2041</v>
      </c>
      <c r="AN232" s="18">
        <f t="shared" si="613"/>
        <v>2042</v>
      </c>
      <c r="AO232" s="18">
        <f t="shared" si="613"/>
        <v>2043</v>
      </c>
      <c r="AP232" s="18">
        <f t="shared" si="613"/>
        <v>2044</v>
      </c>
      <c r="AQ232" s="18">
        <f t="shared" si="613"/>
        <v>2045</v>
      </c>
      <c r="AR232" s="18">
        <f t="shared" si="613"/>
        <v>2046</v>
      </c>
      <c r="AS232" s="18">
        <f t="shared" si="613"/>
        <v>2047</v>
      </c>
      <c r="AT232" s="18">
        <f t="shared" si="613"/>
        <v>2048</v>
      </c>
      <c r="AU232" s="18">
        <f t="shared" si="613"/>
        <v>2049</v>
      </c>
      <c r="AV232" s="18">
        <f t="shared" si="613"/>
        <v>2050</v>
      </c>
      <c r="AW232" s="18">
        <v>2060</v>
      </c>
      <c r="AX232" s="18">
        <v>2070</v>
      </c>
      <c r="AZ232" s="18"/>
      <c r="BA232" s="18"/>
      <c r="BB232" s="18"/>
      <c r="BC232" s="18"/>
      <c r="BD232" s="18"/>
      <c r="BE232" s="18"/>
    </row>
    <row r="233" spans="1:58">
      <c r="A233" s="185" t="s">
        <v>16</v>
      </c>
      <c r="B233" s="22" t="str">
        <f t="shared" ref="B233:B238" si="614">IF(A233="*","","COM_PROJ")</f>
        <v/>
      </c>
      <c r="C233" s="23" t="str">
        <f t="shared" ref="C233:C238" si="615">IF($A233="*","","-")</f>
        <v/>
      </c>
      <c r="E233" s="23" t="str">
        <f t="shared" ref="E233:H238" si="616">IF($A233="*","","-")</f>
        <v/>
      </c>
      <c r="F233" s="23"/>
      <c r="G233" s="23" t="str">
        <f t="shared" si="616"/>
        <v/>
      </c>
      <c r="H233" s="23" t="str">
        <f t="shared" si="616"/>
        <v/>
      </c>
      <c r="I233" s="57" t="str">
        <f t="shared" ref="I233:I240" si="617">B161</f>
        <v>TPPRCAR</v>
      </c>
      <c r="J233" s="186">
        <f t="shared" ref="J233:J240" si="618">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109.43104058031604</v>
      </c>
      <c r="T233" s="186" cm="1">
        <f t="array" ref="T233">IF(U$231=-1,U233,IF(U$231=99,S233,IF(U$231=0,INDEX($E161:$M161,0,U$229),(INDEX($E161:$M161,0,U$231+1)-INDEX($E161:$M161,0,U$231))/(INDEX($E$160:$M$160,0,U$231+1)-INDEX($E$160:$M$160,0,U$231))+S233)))</f>
        <v>101.08620800860801</v>
      </c>
      <c r="U233" s="186" cm="1">
        <f t="array" ref="U233">IF(V$231=-1,V233,IF(V$231=99,T233,IF(V$231=0,INDEX($E161:$M161,0,V$229),(INDEX($E161:$M161,0,V$231+1)-INDEX($E161:$M161,0,V$231))/(INDEX($E$160:$M$160,0,V$231+1)-INDEX($E$160:$M$160,0,V$231))+T233)))</f>
        <v>92.741375436899986</v>
      </c>
      <c r="V233" s="186" cm="1">
        <f t="array" ref="V233">IF(W$231=-1,W233,IF(W$231=99,U233,IF(W$231=0,INDEX($E161:$M161,0,W$229),(INDEX($E161:$M161,0,W$231+1)-INDEX($E161:$M161,0,W$231))/(INDEX($E$160:$M$160,0,W$231+1)-INDEX($E$160:$M$160,0,W$231))+U233)))</f>
        <v>84.396542865191961</v>
      </c>
      <c r="W233" s="186" cm="1">
        <f t="array" ref="W233">IF(X$231=-1,X233,IF(X$231=99,V233,IF(X$231=0,INDEX($E161:$M161,0,X$229),(INDEX($E161:$M161,0,X$231+1)-INDEX($E161:$M161,0,X$231))/(INDEX($E$160:$M$160,0,X$231+1)-INDEX($E$160:$M$160,0,X$231))+V233)))</f>
        <v>76.051710293483936</v>
      </c>
      <c r="X233" s="186" cm="1">
        <f t="array" ref="X233">IF(Y$231=-1,Y233,IF(Y$231=99,W233,IF(Y$231=0,INDEX($E161:$M161,0,Y$229),(INDEX($E161:$M161,0,Y$231+1)-INDEX($E161:$M161,0,Y$231))/(INDEX($E$160:$M$160,0,Y$231+1)-INDEX($E$160:$M$160,0,Y$231))+W233)))</f>
        <v>67.706877721775911</v>
      </c>
      <c r="Y233" s="186" cm="1">
        <f t="array" ref="Y233">IF(Z$231=-1,Z233,IF(Z$231=99,X233,IF(Z$231=0,INDEX($E161:$M161,0,Z$229),(INDEX($E161:$M161,0,Z$231+1)-INDEX($E161:$M161,0,Z$231))/(INDEX($E$160:$M$160,0,Z$231+1)-INDEX($E$160:$M$160,0,Z$231))+X233)))</f>
        <v>59.362045150067885</v>
      </c>
      <c r="Z233" s="186" cm="1">
        <f t="array" ref="Z233">IF(AA$231=-1,AA233,IF(AA$231=99,Y233,IF(AA$231=0,INDEX($E161:$M161,0,AA$229),(INDEX($E161:$M161,0,AA$231+1)-INDEX($E161:$M161,0,AA$231))/(INDEX($E$160:$M$160,0,AA$231+1)-INDEX($E$160:$M$160,0,AA$231))+Y233)))</f>
        <v>51.01721257835986</v>
      </c>
      <c r="AA233" s="186" cm="1">
        <f t="array" ref="AA233">IF(AB$231=-1,AB233,IF(AB$231=99,Z233,IF(AB$231=0,INDEX($E161:$M161,0,AB$229),(INDEX($E161:$M161,0,AB$231+1)-INDEX($E161:$M161,0,AB$231))/(INDEX($E$160:$M$160,0,AB$231+1)-INDEX($E$160:$M$160,0,AB$231))+Z233)))</f>
        <v>42.672380006651835</v>
      </c>
      <c r="AB233" s="186" cm="1">
        <f t="array" ref="AB233">IF(AC$231=-1,AC233,IF(AC$231=99,AA233,IF(AC$231=0,INDEX($E161:$M161,0,AC$229),(INDEX($E161:$M161,0,AC$231+1)-INDEX($E161:$M161,0,AC$231))/(INDEX($E$160:$M$160,0,AC$231+1)-INDEX($E$160:$M$160,0,AC$231))+AA233)))</f>
        <v>109.43104058031604</v>
      </c>
      <c r="AC233" s="186" cm="1">
        <f t="array" ref="AC233">IF(AD$231=-1,AD233,IF(AD$231=99,AB233,IF(AD$231=0,INDEX($E161:$M161,0,AD$229),(INDEX($E161:$M161,0,AD$231+1)-INDEX($E161:$M161,0,AD$231))/(INDEX($E$160:$M$160,0,AD$231+1)-INDEX($E$160:$M$160,0,AD$231))+AB233)))</f>
        <v>106.70570786448829</v>
      </c>
      <c r="AD233" s="186" cm="1">
        <f t="array" ref="AD233">IF(AE$231=-1,AE233,IF(AE$231=99,AC233,IF(AE$231=0,INDEX($E161:$M161,0,AE$229),(INDEX($E161:$M161,0,AE$231+1)-INDEX($E161:$M161,0,AE$231))/(INDEX($E$160:$M$160,0,AE$231+1)-INDEX($E$160:$M$160,0,AE$231))+AC233)))</f>
        <v>103.98037514866054</v>
      </c>
      <c r="AE233" s="186" cm="1">
        <f t="array" ref="AE233">IF(AF$231=-1,AF233,IF(AF$231=99,AD233,IF(AF$231=0,INDEX($E161:$M161,0,AF$229),(INDEX($E161:$M161,0,AF$231+1)-INDEX($E161:$M161,0,AF$231))/(INDEX($E$160:$M$160,0,AF$231+1)-INDEX($E$160:$M$160,0,AF$231))+AD233)))</f>
        <v>101.25504243283279</v>
      </c>
      <c r="AF233" s="186" cm="1">
        <f t="array" ref="AF233">IF(AG$231=-1,AG233,IF(AG$231=99,AE233,IF(AG$231=0,INDEX($E161:$M161,0,AG$229),(INDEX($E161:$M161,0,AG$231+1)-INDEX($E161:$M161,0,AG$231))/(INDEX($E$160:$M$160,0,AG$231+1)-INDEX($E$160:$M$160,0,AG$231))+AE233)))</f>
        <v>98.529709717005048</v>
      </c>
      <c r="AG233" s="186" cm="1">
        <f t="array" ref="AG233">IF(AH$231=-1,AH233,IF(AH$231=99,AF233,IF(AH$231=0,INDEX($E161:$M161,0,AH$229),(INDEX($E161:$M161,0,AH$231+1)-INDEX($E161:$M161,0,AH$231))/(INDEX($E$160:$M$160,0,AH$231+1)-INDEX($E$160:$M$160,0,AH$231))+AF233)))</f>
        <v>95.804377001177301</v>
      </c>
      <c r="AH233" s="186" cm="1">
        <f t="array" ref="AH233">IF(AI$231=-1,AI233,IF(AI$231=99,AG233,IF(AI$231=0,INDEX($E161:$M161,0,AI$229),(INDEX($E161:$M161,0,AI$231+1)-INDEX($E161:$M161,0,AI$231))/(INDEX($E$160:$M$160,0,AI$231+1)-INDEX($E$160:$M$160,0,AI$231))+AG233)))</f>
        <v>93.079044285349553</v>
      </c>
      <c r="AI233" s="186" cm="1">
        <f t="array" ref="AI233">IF(AJ$231=-1,AJ233,IF(AJ$231=99,AH233,IF(AJ$231=0,INDEX($E161:$M161,0,AJ$229),(INDEX($E161:$M161,0,AJ$231+1)-INDEX($E161:$M161,0,AJ$231))/(INDEX($E$160:$M$160,0,AJ$231+1)-INDEX($E$160:$M$160,0,AJ$231))+AH233)))</f>
        <v>90.353711569521806</v>
      </c>
      <c r="AJ233" s="186" cm="1">
        <f t="array" ref="AJ233">IF(AK$231=-1,AK233,IF(AK$231=99,AI233,IF(AK$231=0,INDEX($E161:$M161,0,AK$229),(INDEX($E161:$M161,0,AK$231+1)-INDEX($E161:$M161,0,AK$231))/(INDEX($E$160:$M$160,0,AK$231+1)-INDEX($E$160:$M$160,0,AK$231))+AI233)))</f>
        <v>87.628378853694059</v>
      </c>
      <c r="AK233" s="186" cm="1">
        <f t="array" ref="AK233">IF(AL$231=-1,AL233,IF(AL$231=99,AJ233,IF(AL$231=0,INDEX($E161:$M161,0,AL$229),(INDEX($E161:$M161,0,AL$231+1)-INDEX($E161:$M161,0,AL$231))/(INDEX($E$160:$M$160,0,AL$231+1)-INDEX($E$160:$M$160,0,AL$231))+AJ233)))</f>
        <v>84.903046137866312</v>
      </c>
      <c r="AL233" s="186" cm="1">
        <f t="array" ref="AL233">IF(AM$231=-1,AM233,IF(AM$231=99,AK233,IF(AM$231=0,INDEX($E161:$M161,0,AM$229),(INDEX($E161:$M161,0,AM$231+1)-INDEX($E161:$M161,0,AM$231))/(INDEX($E$160:$M$160,0,AM$231+1)-INDEX($E$160:$M$160,0,AM$231))+AK233)))</f>
        <v>106.70570786448829</v>
      </c>
      <c r="AM233" s="186" cm="1">
        <f t="array" ref="AM233">IF(AN$231=-1,AN233,IF(AN$231=99,AL233,IF(AN$231=0,INDEX($E161:$M161,0,AN$229),(INDEX($E161:$M161,0,AN$231+1)-INDEX($E161:$M161,0,AN$231))/(INDEX($E$160:$M$160,0,AN$231+1)-INDEX($E$160:$M$160,0,AN$231))+AL233)))</f>
        <v>109.85036637684233</v>
      </c>
      <c r="AN233" s="186" cm="1">
        <f t="array" ref="AN233">IF(AO$231=-1,AO233,IF(AO$231=99,AM233,IF(AO$231=0,INDEX($E161:$M161,0,AO$229),(INDEX($E161:$M161,0,AO$231+1)-INDEX($E161:$M161,0,AO$231))/(INDEX($E$160:$M$160,0,AO$231+1)-INDEX($E$160:$M$160,0,AO$231))+AM233)))</f>
        <v>112.99502488919637</v>
      </c>
      <c r="AO233" s="186" cm="1">
        <f t="array" ref="AO233">IF(AP$231=-1,AP233,IF(AP$231=99,AN233,IF(AP$231=0,INDEX($E161:$M161,0,AP$229),(INDEX($E161:$M161,0,AP$231+1)-INDEX($E161:$M161,0,AP$231))/(INDEX($E$160:$M$160,0,AP$231+1)-INDEX($E$160:$M$160,0,AP$231))+AN233)))</f>
        <v>116.13968340155041</v>
      </c>
      <c r="AP233" s="186" cm="1">
        <f t="array" ref="AP233">IF(AQ$231=-1,AQ233,IF(AQ$231=99,AO233,IF(AQ$231=0,INDEX($E161:$M161,0,AQ$229),(INDEX($E161:$M161,0,AQ$231+1)-INDEX($E161:$M161,0,AQ$231))/(INDEX($E$160:$M$160,0,AQ$231+1)-INDEX($E$160:$M$160,0,AQ$231))+AO233)))</f>
        <v>119.28434191390446</v>
      </c>
      <c r="AQ233" s="186" cm="1">
        <f t="array" ref="AQ233">IF(AR$231=-1,AR233,IF(AR$231=99,AP233,IF(AR$231=0,INDEX($E161:$M161,0,AR$229),(INDEX($E161:$M161,0,AR$231+1)-INDEX($E161:$M161,0,AR$231))/(INDEX($E$160:$M$160,0,AR$231+1)-INDEX($E$160:$M$160,0,AR$231))+AP233)))</f>
        <v>122.4290004262585</v>
      </c>
      <c r="AR233" s="186" cm="1">
        <f t="array" ref="AR233">IF(AS$231=-1,AS233,IF(AS$231=99,AQ233,IF(AS$231=0,INDEX($E161:$M161,0,AS$229),(INDEX($E161:$M161,0,AS$231+1)-INDEX($E161:$M161,0,AS$231))/(INDEX($E$160:$M$160,0,AS$231+1)-INDEX($E$160:$M$160,0,AS$231))+AQ233)))</f>
        <v>125.57365893861254</v>
      </c>
      <c r="AS233" s="186" cm="1">
        <f t="array" ref="AS233">IF(AT$231=-1,AT233,IF(AT$231=99,AR233,IF(AT$231=0,INDEX($E161:$M161,0,AT$229),(INDEX($E161:$M161,0,AT$231+1)-INDEX($E161:$M161,0,AT$231))/(INDEX($E$160:$M$160,0,AT$231+1)-INDEX($E$160:$M$160,0,AT$231))+AR233)))</f>
        <v>128.71831745096659</v>
      </c>
      <c r="AT233" s="186" cm="1">
        <f t="array" ref="AT233">IF(AU$231=-1,AU233,IF(AU$231=99,AS233,IF(AU$231=0,INDEX($E161:$M161,0,AU$229),(INDEX($E161:$M161,0,AU$231+1)-INDEX($E161:$M161,0,AU$231))/(INDEX($E$160:$M$160,0,AU$231+1)-INDEX($E$160:$M$160,0,AU$231))+AS233)))</f>
        <v>131.86297596332065</v>
      </c>
      <c r="AU233" s="186" cm="1">
        <f t="array" ref="AU233">IF(AV$231=-1,AV233,IF(AV$231=99,AT233,IF(AV$231=0,INDEX($E161:$M161,0,AV$229),(INDEX($E161:$M161,0,AV$231+1)-INDEX($E161:$M161,0,AV$231))/(INDEX($E$160:$M$160,0,AV$231+1)-INDEX($E$160:$M$160,0,AV$231))+AT233)))</f>
        <v>135.00763447567471</v>
      </c>
      <c r="AV233" s="186" cm="1">
        <f t="array" ref="AV233">IF(AW$231=-1,AW233,IF(AW$231=99,AU233,IF(AW$231=0,INDEX($E161:$M161,0,AW$229),(INDEX($E161:$M161,0,AW$231+1)-INDEX($E161:$M161,0,AW$231))/(INDEX($E$160:$M$160,0,AW$231+1)-INDEX($E$160:$M$160,0,AW$231))+AU233)))</f>
        <v>135.00763447567468</v>
      </c>
      <c r="AW233" s="186" cm="1">
        <f t="array" ref="AW233">IF(AX$231=-1,AX233,IF(AX$231=99,AV233,IF(AX$231=0,INDEX($E161:$M161,0,AX$229),(INDEX($E161:$M161,0,AX$231+1)-INDEX($E161:$M161,0,AX$231))/(INDEX($E$160:$M$160,0,AX$231+1)-INDEX($E$160:$M$160,0,AX$231))+AV233)))</f>
        <v>135.00763447567468</v>
      </c>
      <c r="AX233" s="186" cm="1">
        <f t="array" ref="AX233">IF(AY$231=-1,AZ233,IF(AY$231=99,AW233,IF(AY$231=0,INDEX($E161:$M161,0,AY$229),(INDEX($E161:$M161,0,AY$231+1)-INDEX($E161:$M161,0,AY$231))/(INDEX($E$160:$M$160,0,AY$231+1)-INDEX($E$160:$M$160,0,AY$231))+AW233)))</f>
        <v>135.00763447567468</v>
      </c>
      <c r="AZ233" s="186"/>
      <c r="BA233" s="186"/>
      <c r="BB233" s="186"/>
      <c r="BC233" s="186"/>
      <c r="BD233" s="186"/>
      <c r="BE233" s="186"/>
    </row>
    <row r="234" spans="1:58">
      <c r="A234" s="185" t="s">
        <v>16</v>
      </c>
      <c r="B234" s="22" t="str">
        <f t="shared" si="614"/>
        <v/>
      </c>
      <c r="C234" s="23" t="str">
        <f t="shared" si="615"/>
        <v/>
      </c>
      <c r="E234" s="23" t="str">
        <f t="shared" si="616"/>
        <v/>
      </c>
      <c r="F234" s="23"/>
      <c r="G234" s="23" t="str">
        <f t="shared" si="616"/>
        <v/>
      </c>
      <c r="H234" s="23" t="str">
        <f t="shared" si="616"/>
        <v/>
      </c>
      <c r="I234" s="57" t="str">
        <f t="shared" si="617"/>
        <v>TPPRSUV</v>
      </c>
      <c r="J234" s="186">
        <f t="shared" si="618"/>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23.254096123317161</v>
      </c>
      <c r="T234" s="186" cm="1">
        <f t="array" ref="T234">IF(U$231=-1,U234,IF(U$231=99,S234,IF(U$231=0,INDEX($E162:$M162,0,U$229),(INDEX($E162:$M162,0,U$231+1)-INDEX($E162:$M162,0,U$231))/(INDEX($E$160:$M$160,0,U$231+1)-INDEX($E$160:$M$160,0,U$231))+S234)))</f>
        <v>21.480819201829206</v>
      </c>
      <c r="U234" s="186" cm="1">
        <f t="array" ref="U234">IF(V$231=-1,V234,IF(V$231=99,T234,IF(V$231=0,INDEX($E162:$M162,0,V$229),(INDEX($E162:$M162,0,V$231+1)-INDEX($E162:$M162,0,V$231))/(INDEX($E$160:$M$160,0,V$231+1)-INDEX($E$160:$M$160,0,V$231))+T234)))</f>
        <v>19.707542280341251</v>
      </c>
      <c r="V234" s="186" cm="1">
        <f t="array" ref="V234">IF(W$231=-1,W234,IF(W$231=99,U234,IF(W$231=0,INDEX($E162:$M162,0,W$229),(INDEX($E162:$M162,0,W$231+1)-INDEX($E162:$M162,0,W$231))/(INDEX($E$160:$M$160,0,W$231+1)-INDEX($E$160:$M$160,0,W$231))+U234)))</f>
        <v>17.934265358853295</v>
      </c>
      <c r="W234" s="186" cm="1">
        <f t="array" ref="W234">IF(X$231=-1,X234,IF(X$231=99,V234,IF(X$231=0,INDEX($E162:$M162,0,X$229),(INDEX($E162:$M162,0,X$231+1)-INDEX($E162:$M162,0,X$231))/(INDEX($E$160:$M$160,0,X$231+1)-INDEX($E$160:$M$160,0,X$231))+V234)))</f>
        <v>16.16098843736534</v>
      </c>
      <c r="X234" s="186" cm="1">
        <f t="array" ref="X234">IF(Y$231=-1,Y234,IF(Y$231=99,W234,IF(Y$231=0,INDEX($E162:$M162,0,Y$229),(INDEX($E162:$M162,0,Y$231+1)-INDEX($E162:$M162,0,Y$231))/(INDEX($E$160:$M$160,0,Y$231+1)-INDEX($E$160:$M$160,0,Y$231))+W234)))</f>
        <v>14.387711515877385</v>
      </c>
      <c r="Y234" s="186" cm="1">
        <f t="array" ref="Y234">IF(Z$231=-1,Z234,IF(Z$231=99,X234,IF(Z$231=0,INDEX($E162:$M162,0,Z$229),(INDEX($E162:$M162,0,Z$231+1)-INDEX($E162:$M162,0,Z$231))/(INDEX($E$160:$M$160,0,Z$231+1)-INDEX($E$160:$M$160,0,Z$231))+X234)))</f>
        <v>12.614434594389429</v>
      </c>
      <c r="Z234" s="186" cm="1">
        <f t="array" ref="Z234">IF(AA$231=-1,AA234,IF(AA$231=99,Y234,IF(AA$231=0,INDEX($E162:$M162,0,AA$229),(INDEX($E162:$M162,0,AA$231+1)-INDEX($E162:$M162,0,AA$231))/(INDEX($E$160:$M$160,0,AA$231+1)-INDEX($E$160:$M$160,0,AA$231))+Y234)))</f>
        <v>10.841157672901474</v>
      </c>
      <c r="AA234" s="186" cm="1">
        <f t="array" ref="AA234">IF(AB$231=-1,AB234,IF(AB$231=99,Z234,IF(AB$231=0,INDEX($E162:$M162,0,AB$229),(INDEX($E162:$M162,0,AB$231+1)-INDEX($E162:$M162,0,AB$231))/(INDEX($E$160:$M$160,0,AB$231+1)-INDEX($E$160:$M$160,0,AB$231))+Z234)))</f>
        <v>9.0678807514135187</v>
      </c>
      <c r="AB234" s="186" cm="1">
        <f t="array" ref="AB234">IF(AC$231=-1,AC234,IF(AC$231=99,AA234,IF(AC$231=0,INDEX($E162:$M162,0,AC$229),(INDEX($E162:$M162,0,AC$231+1)-INDEX($E162:$M162,0,AC$231))/(INDEX($E$160:$M$160,0,AC$231+1)-INDEX($E$160:$M$160,0,AC$231))+AA234)))</f>
        <v>23.254096123317161</v>
      </c>
      <c r="AC234" s="186" cm="1">
        <f t="array" ref="AC234">IF(AD$231=-1,AD234,IF(AD$231=99,AB234,IF(AD$231=0,INDEX($E162:$M162,0,AD$229),(INDEX($E162:$M162,0,AD$231+1)-INDEX($E162:$M162,0,AD$231))/(INDEX($E$160:$M$160,0,AD$231+1)-INDEX($E$160:$M$160,0,AD$231))+AB234)))</f>
        <v>22.674962921203765</v>
      </c>
      <c r="AD234" s="186" cm="1">
        <f t="array" ref="AD234">IF(AE$231=-1,AE234,IF(AE$231=99,AC234,IF(AE$231=0,INDEX($E162:$M162,0,AE$229),(INDEX($E162:$M162,0,AE$231+1)-INDEX($E162:$M162,0,AE$231))/(INDEX($E$160:$M$160,0,AE$231+1)-INDEX($E$160:$M$160,0,AE$231))+AC234)))</f>
        <v>22.095829719090368</v>
      </c>
      <c r="AE234" s="186" cm="1">
        <f t="array" ref="AE234">IF(AF$231=-1,AF234,IF(AF$231=99,AD234,IF(AF$231=0,INDEX($E162:$M162,0,AF$229),(INDEX($E162:$M162,0,AF$231+1)-INDEX($E162:$M162,0,AF$231))/(INDEX($E$160:$M$160,0,AF$231+1)-INDEX($E$160:$M$160,0,AF$231))+AD234)))</f>
        <v>21.516696516976971</v>
      </c>
      <c r="AF234" s="186" cm="1">
        <f t="array" ref="AF234">IF(AG$231=-1,AG234,IF(AG$231=99,AE234,IF(AG$231=0,INDEX($E162:$M162,0,AG$229),(INDEX($E162:$M162,0,AG$231+1)-INDEX($E162:$M162,0,AG$231))/(INDEX($E$160:$M$160,0,AG$231+1)-INDEX($E$160:$M$160,0,AG$231))+AE234)))</f>
        <v>20.937563314863574</v>
      </c>
      <c r="AG234" s="186" cm="1">
        <f t="array" ref="AG234">IF(AH$231=-1,AH234,IF(AH$231=99,AF234,IF(AH$231=0,INDEX($E162:$M162,0,AH$229),(INDEX($E162:$M162,0,AH$231+1)-INDEX($E162:$M162,0,AH$231))/(INDEX($E$160:$M$160,0,AH$231+1)-INDEX($E$160:$M$160,0,AH$231))+AF234)))</f>
        <v>20.358430112750177</v>
      </c>
      <c r="AH234" s="186" cm="1">
        <f t="array" ref="AH234">IF(AI$231=-1,AI234,IF(AI$231=99,AG234,IF(AI$231=0,INDEX($E162:$M162,0,AI$229),(INDEX($E162:$M162,0,AI$231+1)-INDEX($E162:$M162,0,AI$231))/(INDEX($E$160:$M$160,0,AI$231+1)-INDEX($E$160:$M$160,0,AI$231))+AG234)))</f>
        <v>19.779296910636781</v>
      </c>
      <c r="AI234" s="186" cm="1">
        <f t="array" ref="AI234">IF(AJ$231=-1,AJ234,IF(AJ$231=99,AH234,IF(AJ$231=0,INDEX($E162:$M162,0,AJ$229),(INDEX($E162:$M162,0,AJ$231+1)-INDEX($E162:$M162,0,AJ$231))/(INDEX($E$160:$M$160,0,AJ$231+1)-INDEX($E$160:$M$160,0,AJ$231))+AH234)))</f>
        <v>19.200163708523384</v>
      </c>
      <c r="AJ234" s="186" cm="1">
        <f t="array" ref="AJ234">IF(AK$231=-1,AK234,IF(AK$231=99,AI234,IF(AK$231=0,INDEX($E162:$M162,0,AK$229),(INDEX($E162:$M162,0,AK$231+1)-INDEX($E162:$M162,0,AK$231))/(INDEX($E$160:$M$160,0,AK$231+1)-INDEX($E$160:$M$160,0,AK$231))+AI234)))</f>
        <v>18.621030506409987</v>
      </c>
      <c r="AK234" s="186" cm="1">
        <f t="array" ref="AK234">IF(AL$231=-1,AL234,IF(AL$231=99,AJ234,IF(AL$231=0,INDEX($E162:$M162,0,AL$229),(INDEX($E162:$M162,0,AL$231+1)-INDEX($E162:$M162,0,AL$231))/(INDEX($E$160:$M$160,0,AL$231+1)-INDEX($E$160:$M$160,0,AL$231))+AJ234)))</f>
        <v>18.04189730429659</v>
      </c>
      <c r="AL234" s="186" cm="1">
        <f t="array" ref="AL234">IF(AM$231=-1,AM234,IF(AM$231=99,AK234,IF(AM$231=0,INDEX($E162:$M162,0,AM$229),(INDEX($E162:$M162,0,AM$231+1)-INDEX($E162:$M162,0,AM$231))/(INDEX($E$160:$M$160,0,AM$231+1)-INDEX($E$160:$M$160,0,AM$231))+AK234)))</f>
        <v>22.674962921203765</v>
      </c>
      <c r="AM234" s="186" cm="1">
        <f t="array" ref="AM234">IF(AN$231=-1,AN234,IF(AN$231=99,AL234,IF(AN$231=0,INDEX($E162:$M162,0,AN$229),(INDEX($E162:$M162,0,AN$231+1)-INDEX($E162:$M162,0,AN$231))/(INDEX($E$160:$M$160,0,AN$231+1)-INDEX($E$160:$M$160,0,AN$231))+AL234)))</f>
        <v>23.343202855078999</v>
      </c>
      <c r="AN234" s="186" cm="1">
        <f t="array" ref="AN234">IF(AO$231=-1,AO234,IF(AO$231=99,AM234,IF(AO$231=0,INDEX($E162:$M162,0,AO$229),(INDEX($E162:$M162,0,AO$231+1)-INDEX($E162:$M162,0,AO$231))/(INDEX($E$160:$M$160,0,AO$231+1)-INDEX($E$160:$M$160,0,AO$231))+AM234)))</f>
        <v>24.011442788954234</v>
      </c>
      <c r="AO234" s="186" cm="1">
        <f t="array" ref="AO234">IF(AP$231=-1,AP234,IF(AP$231=99,AN234,IF(AP$231=0,INDEX($E162:$M162,0,AP$229),(INDEX($E162:$M162,0,AP$231+1)-INDEX($E162:$M162,0,AP$231))/(INDEX($E$160:$M$160,0,AP$231+1)-INDEX($E$160:$M$160,0,AP$231))+AN234)))</f>
        <v>24.679682722829469</v>
      </c>
      <c r="AP234" s="186" cm="1">
        <f t="array" ref="AP234">IF(AQ$231=-1,AQ234,IF(AQ$231=99,AO234,IF(AQ$231=0,INDEX($E162:$M162,0,AQ$229),(INDEX($E162:$M162,0,AQ$231+1)-INDEX($E162:$M162,0,AQ$231))/(INDEX($E$160:$M$160,0,AQ$231+1)-INDEX($E$160:$M$160,0,AQ$231))+AO234)))</f>
        <v>25.347922656704704</v>
      </c>
      <c r="AQ234" s="186" cm="1">
        <f t="array" ref="AQ234">IF(AR$231=-1,AR234,IF(AR$231=99,AP234,IF(AR$231=0,INDEX($E162:$M162,0,AR$229),(INDEX($E162:$M162,0,AR$231+1)-INDEX($E162:$M162,0,AR$231))/(INDEX($E$160:$M$160,0,AR$231+1)-INDEX($E$160:$M$160,0,AR$231))+AP234)))</f>
        <v>26.016162590579938</v>
      </c>
      <c r="AR234" s="186" cm="1">
        <f t="array" ref="AR234">IF(AS$231=-1,AS234,IF(AS$231=99,AQ234,IF(AS$231=0,INDEX($E162:$M162,0,AS$229),(INDEX($E162:$M162,0,AS$231+1)-INDEX($E162:$M162,0,AS$231))/(INDEX($E$160:$M$160,0,AS$231+1)-INDEX($E$160:$M$160,0,AS$231))+AQ234)))</f>
        <v>26.684402524455173</v>
      </c>
      <c r="AS234" s="186" cm="1">
        <f t="array" ref="AS234">IF(AT$231=-1,AT234,IF(AT$231=99,AR234,IF(AT$231=0,INDEX($E162:$M162,0,AT$229),(INDEX($E162:$M162,0,AT$231+1)-INDEX($E162:$M162,0,AT$231))/(INDEX($E$160:$M$160,0,AT$231+1)-INDEX($E$160:$M$160,0,AT$231))+AR234)))</f>
        <v>27.352642458330408</v>
      </c>
      <c r="AT234" s="186" cm="1">
        <f t="array" ref="AT234">IF(AU$231=-1,AU234,IF(AU$231=99,AS234,IF(AU$231=0,INDEX($E162:$M162,0,AU$229),(INDEX($E162:$M162,0,AU$231+1)-INDEX($E162:$M162,0,AU$231))/(INDEX($E$160:$M$160,0,AU$231+1)-INDEX($E$160:$M$160,0,AU$231))+AS234)))</f>
        <v>28.020882392205642</v>
      </c>
      <c r="AU234" s="186" cm="1">
        <f t="array" ref="AU234">IF(AV$231=-1,AV234,IF(AV$231=99,AT234,IF(AV$231=0,INDEX($E162:$M162,0,AV$229),(INDEX($E162:$M162,0,AV$231+1)-INDEX($E162:$M162,0,AV$231))/(INDEX($E$160:$M$160,0,AV$231+1)-INDEX($E$160:$M$160,0,AV$231))+AT234)))</f>
        <v>28.689122326080877</v>
      </c>
      <c r="AV234" s="186" cm="1">
        <f t="array" ref="AV234">IF(AW$231=-1,AW234,IF(AW$231=99,AU234,IF(AW$231=0,INDEX($E162:$M162,0,AW$229),(INDEX($E162:$M162,0,AW$231+1)-INDEX($E162:$M162,0,AW$231))/(INDEX($E$160:$M$160,0,AW$231+1)-INDEX($E$160:$M$160,0,AW$231))+AU234)))</f>
        <v>28.689122326080874</v>
      </c>
      <c r="AW234" s="186" cm="1">
        <f t="array" ref="AW234">IF(AX$231=-1,AX234,IF(AX$231=99,AV234,IF(AX$231=0,INDEX($E162:$M162,0,AX$229),(INDEX($E162:$M162,0,AX$231+1)-INDEX($E162:$M162,0,AX$231))/(INDEX($E$160:$M$160,0,AX$231+1)-INDEX($E$160:$M$160,0,AX$231))+AV234)))</f>
        <v>28.689122326080874</v>
      </c>
      <c r="AX234" s="186" cm="1">
        <f t="array" ref="AX234">IF(AY$231=-1,AZ234,IF(AY$231=99,AW234,IF(AY$231=0,INDEX($E162:$M162,0,AY$229),(INDEX($E162:$M162,0,AY$231+1)-INDEX($E162:$M162,0,AY$231))/(INDEX($E$160:$M$160,0,AY$231+1)-INDEX($E$160:$M$160,0,AY$231))+AW234)))</f>
        <v>28.689122326080874</v>
      </c>
      <c r="AZ234" s="186"/>
      <c r="BA234" s="186"/>
      <c r="BB234" s="186"/>
      <c r="BC234" s="186"/>
      <c r="BD234" s="186"/>
      <c r="BE234" s="186"/>
    </row>
    <row r="235" spans="1:58">
      <c r="A235" s="185" t="s">
        <v>16</v>
      </c>
      <c r="B235" s="22" t="str">
        <f t="shared" si="614"/>
        <v/>
      </c>
      <c r="C235" s="23" t="str">
        <f t="shared" si="615"/>
        <v/>
      </c>
      <c r="E235" s="23" t="str">
        <f t="shared" si="616"/>
        <v/>
      </c>
      <c r="F235" s="23"/>
      <c r="G235" s="23" t="str">
        <f t="shared" si="616"/>
        <v/>
      </c>
      <c r="H235" s="23" t="str">
        <f t="shared" si="616"/>
        <v/>
      </c>
      <c r="I235" s="57" t="str">
        <f t="shared" si="617"/>
        <v>TPPRMOT</v>
      </c>
      <c r="J235" s="186">
        <f t="shared" si="618"/>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4.1036640217618512</v>
      </c>
      <c r="T235" s="186" cm="1">
        <f t="array" ref="T235">IF(U$231=-1,U235,IF(U$231=99,S235,IF(U$231=0,INDEX($E163:$M163,0,U$229),(INDEX($E163:$M163,0,U$231+1)-INDEX($E163:$M163,0,U$231))/(INDEX($E$160:$M$160,0,U$231+1)-INDEX($E$160:$M$160,0,U$231))+S235)))</f>
        <v>3.7907328003228002</v>
      </c>
      <c r="U235" s="186" cm="1">
        <f t="array" ref="U235">IF(V$231=-1,V235,IF(V$231=99,T235,IF(V$231=0,INDEX($E163:$M163,0,V$229),(INDEX($E163:$M163,0,V$231+1)-INDEX($E163:$M163,0,V$231))/(INDEX($E$160:$M$160,0,V$231+1)-INDEX($E$160:$M$160,0,V$231))+T235)))</f>
        <v>3.4778015788837493</v>
      </c>
      <c r="V235" s="186" cm="1">
        <f t="array" ref="V235">IF(W$231=-1,W235,IF(W$231=99,U235,IF(W$231=0,INDEX($E163:$M163,0,W$229),(INDEX($E163:$M163,0,W$231+1)-INDEX($E163:$M163,0,W$231))/(INDEX($E$160:$M$160,0,W$231+1)-INDEX($E$160:$M$160,0,W$231))+U235)))</f>
        <v>3.1648703574446984</v>
      </c>
      <c r="W235" s="186" cm="1">
        <f t="array" ref="W235">IF(X$231=-1,X235,IF(X$231=99,V235,IF(X$231=0,INDEX($E163:$M163,0,X$229),(INDEX($E163:$M163,0,X$231+1)-INDEX($E163:$M163,0,X$231))/(INDEX($E$160:$M$160,0,X$231+1)-INDEX($E$160:$M$160,0,X$231))+V235)))</f>
        <v>2.8519391360056474</v>
      </c>
      <c r="X235" s="186" cm="1">
        <f t="array" ref="X235">IF(Y$231=-1,Y235,IF(Y$231=99,W235,IF(Y$231=0,INDEX($E163:$M163,0,Y$229),(INDEX($E163:$M163,0,Y$231+1)-INDEX($E163:$M163,0,Y$231))/(INDEX($E$160:$M$160,0,Y$231+1)-INDEX($E$160:$M$160,0,Y$231))+W235)))</f>
        <v>2.5390079145665965</v>
      </c>
      <c r="Y235" s="186" cm="1">
        <f t="array" ref="Y235">IF(Z$231=-1,Z235,IF(Z$231=99,X235,IF(Z$231=0,INDEX($E163:$M163,0,Z$229),(INDEX($E163:$M163,0,Z$231+1)-INDEX($E163:$M163,0,Z$231))/(INDEX($E$160:$M$160,0,Z$231+1)-INDEX($E$160:$M$160,0,Z$231))+X235)))</f>
        <v>2.2260766931275455</v>
      </c>
      <c r="Z235" s="186" cm="1">
        <f t="array" ref="Z235">IF(AA$231=-1,AA235,IF(AA$231=99,Y235,IF(AA$231=0,INDEX($E163:$M163,0,AA$229),(INDEX($E163:$M163,0,AA$231+1)-INDEX($E163:$M163,0,AA$231))/(INDEX($E$160:$M$160,0,AA$231+1)-INDEX($E$160:$M$160,0,AA$231))+Y235)))</f>
        <v>1.9131454716884946</v>
      </c>
      <c r="AA235" s="186" cm="1">
        <f t="array" ref="AA235">IF(AB$231=-1,AB235,IF(AB$231=99,Z235,IF(AB$231=0,INDEX($E163:$M163,0,AB$229),(INDEX($E163:$M163,0,AB$231+1)-INDEX($E163:$M163,0,AB$231))/(INDEX($E$160:$M$160,0,AB$231+1)-INDEX($E$160:$M$160,0,AB$231))+Z235)))</f>
        <v>1.6002142502494436</v>
      </c>
      <c r="AB235" s="186" cm="1">
        <f t="array" ref="AB235">IF(AC$231=-1,AC235,IF(AC$231=99,AA235,IF(AC$231=0,INDEX($E163:$M163,0,AC$229),(INDEX($E163:$M163,0,AC$231+1)-INDEX($E163:$M163,0,AC$231))/(INDEX($E$160:$M$160,0,AC$231+1)-INDEX($E$160:$M$160,0,AC$231))+AA235)))</f>
        <v>4.1036640217618512</v>
      </c>
      <c r="AC235" s="186" cm="1">
        <f t="array" ref="AC235">IF(AD$231=-1,AD235,IF(AD$231=99,AB235,IF(AD$231=0,INDEX($E163:$M163,0,AD$229),(INDEX($E163:$M163,0,AD$231+1)-INDEX($E163:$M163,0,AD$231))/(INDEX($E$160:$M$160,0,AD$231+1)-INDEX($E$160:$M$160,0,AD$231))+AB235)))</f>
        <v>4.0014640449183112</v>
      </c>
      <c r="AD235" s="186" cm="1">
        <f t="array" ref="AD235">IF(AE$231=-1,AE235,IF(AE$231=99,AC235,IF(AE$231=0,INDEX($E163:$M163,0,AE$229),(INDEX($E163:$M163,0,AE$231+1)-INDEX($E163:$M163,0,AE$231))/(INDEX($E$160:$M$160,0,AE$231+1)-INDEX($E$160:$M$160,0,AE$231))+AC235)))</f>
        <v>3.8992640680747712</v>
      </c>
      <c r="AE235" s="186" cm="1">
        <f t="array" ref="AE235">IF(AF$231=-1,AF235,IF(AF$231=99,AD235,IF(AF$231=0,INDEX($E163:$M163,0,AF$229),(INDEX($E163:$M163,0,AF$231+1)-INDEX($E163:$M163,0,AF$231))/(INDEX($E$160:$M$160,0,AF$231+1)-INDEX($E$160:$M$160,0,AF$231))+AD235)))</f>
        <v>3.7970640912312312</v>
      </c>
      <c r="AF235" s="186" cm="1">
        <f t="array" ref="AF235">IF(AG$231=-1,AG235,IF(AG$231=99,AE235,IF(AG$231=0,INDEX($E163:$M163,0,AG$229),(INDEX($E163:$M163,0,AG$231+1)-INDEX($E163:$M163,0,AG$231))/(INDEX($E$160:$M$160,0,AG$231+1)-INDEX($E$160:$M$160,0,AG$231))+AE235)))</f>
        <v>3.6948641143876912</v>
      </c>
      <c r="AG235" s="186" cm="1">
        <f t="array" ref="AG235">IF(AH$231=-1,AH235,IF(AH$231=99,AF235,IF(AH$231=0,INDEX($E163:$M163,0,AH$229),(INDEX($E163:$M163,0,AH$231+1)-INDEX($E163:$M163,0,AH$231))/(INDEX($E$160:$M$160,0,AH$231+1)-INDEX($E$160:$M$160,0,AH$231))+AF235)))</f>
        <v>3.5926641375441513</v>
      </c>
      <c r="AH235" s="186" cm="1">
        <f t="array" ref="AH235">IF(AI$231=-1,AI235,IF(AI$231=99,AG235,IF(AI$231=0,INDEX($E163:$M163,0,AI$229),(INDEX($E163:$M163,0,AI$231+1)-INDEX($E163:$M163,0,AI$231))/(INDEX($E$160:$M$160,0,AI$231+1)-INDEX($E$160:$M$160,0,AI$231))+AG235)))</f>
        <v>3.4904641607006113</v>
      </c>
      <c r="AI235" s="186" cm="1">
        <f t="array" ref="AI235">IF(AJ$231=-1,AJ235,IF(AJ$231=99,AH235,IF(AJ$231=0,INDEX($E163:$M163,0,AJ$229),(INDEX($E163:$M163,0,AJ$231+1)-INDEX($E163:$M163,0,AJ$231))/(INDEX($E$160:$M$160,0,AJ$231+1)-INDEX($E$160:$M$160,0,AJ$231))+AH235)))</f>
        <v>3.3882641838570713</v>
      </c>
      <c r="AJ235" s="186" cm="1">
        <f t="array" ref="AJ235">IF(AK$231=-1,AK235,IF(AK$231=99,AI235,IF(AK$231=0,INDEX($E163:$M163,0,AK$229),(INDEX($E163:$M163,0,AK$231+1)-INDEX($E163:$M163,0,AK$231))/(INDEX($E$160:$M$160,0,AK$231+1)-INDEX($E$160:$M$160,0,AK$231))+AI235)))</f>
        <v>3.2860642070135313</v>
      </c>
      <c r="AK235" s="186" cm="1">
        <f t="array" ref="AK235">IF(AL$231=-1,AL235,IF(AL$231=99,AJ235,IF(AL$231=0,INDEX($E163:$M163,0,AL$229),(INDEX($E163:$M163,0,AL$231+1)-INDEX($E163:$M163,0,AL$231))/(INDEX($E$160:$M$160,0,AL$231+1)-INDEX($E$160:$M$160,0,AL$231))+AJ235)))</f>
        <v>3.1838642301699913</v>
      </c>
      <c r="AL235" s="186" cm="1">
        <f t="array" ref="AL235">IF(AM$231=-1,AM235,IF(AM$231=99,AK235,IF(AM$231=0,INDEX($E163:$M163,0,AM$229),(INDEX($E163:$M163,0,AM$231+1)-INDEX($E163:$M163,0,AM$231))/(INDEX($E$160:$M$160,0,AM$231+1)-INDEX($E$160:$M$160,0,AM$231))+AK235)))</f>
        <v>4.0014640449183112</v>
      </c>
      <c r="AM235" s="186" cm="1">
        <f t="array" ref="AM235">IF(AN$231=-1,AN235,IF(AN$231=99,AL235,IF(AN$231=0,INDEX($E163:$M163,0,AN$229),(INDEX($E163:$M163,0,AN$231+1)-INDEX($E163:$M163,0,AN$231))/(INDEX($E$160:$M$160,0,AN$231+1)-INDEX($E$160:$M$160,0,AN$231))+AL235)))</f>
        <v>4.1193887391315878</v>
      </c>
      <c r="AN235" s="186" cm="1">
        <f t="array" ref="AN235">IF(AO$231=-1,AO235,IF(AO$231=99,AM235,IF(AO$231=0,INDEX($E163:$M163,0,AO$229),(INDEX($E163:$M163,0,AO$231+1)-INDEX($E163:$M163,0,AO$231))/(INDEX($E$160:$M$160,0,AO$231+1)-INDEX($E$160:$M$160,0,AO$231))+AM235)))</f>
        <v>4.2373134333448643</v>
      </c>
      <c r="AO235" s="186" cm="1">
        <f t="array" ref="AO235">IF(AP$231=-1,AP235,IF(AP$231=99,AN235,IF(AP$231=0,INDEX($E163:$M163,0,AP$229),(INDEX($E163:$M163,0,AP$231+1)-INDEX($E163:$M163,0,AP$231))/(INDEX($E$160:$M$160,0,AP$231+1)-INDEX($E$160:$M$160,0,AP$231))+AN235)))</f>
        <v>4.3552381275581409</v>
      </c>
      <c r="AP235" s="186" cm="1">
        <f t="array" ref="AP235">IF(AQ$231=-1,AQ235,IF(AQ$231=99,AO235,IF(AQ$231=0,INDEX($E163:$M163,0,AQ$229),(INDEX($E163:$M163,0,AQ$231+1)-INDEX($E163:$M163,0,AQ$231))/(INDEX($E$160:$M$160,0,AQ$231+1)-INDEX($E$160:$M$160,0,AQ$231))+AO235)))</f>
        <v>4.4731628217714174</v>
      </c>
      <c r="AQ235" s="186" cm="1">
        <f t="array" ref="AQ235">IF(AR$231=-1,AR235,IF(AR$231=99,AP235,IF(AR$231=0,INDEX($E163:$M163,0,AR$229),(INDEX($E163:$M163,0,AR$231+1)-INDEX($E163:$M163,0,AR$231))/(INDEX($E$160:$M$160,0,AR$231+1)-INDEX($E$160:$M$160,0,AR$231))+AP235)))</f>
        <v>4.591087515984694</v>
      </c>
      <c r="AR235" s="186" cm="1">
        <f t="array" ref="AR235">IF(AS$231=-1,AS235,IF(AS$231=99,AQ235,IF(AS$231=0,INDEX($E163:$M163,0,AS$229),(INDEX($E163:$M163,0,AS$231+1)-INDEX($E163:$M163,0,AS$231))/(INDEX($E$160:$M$160,0,AS$231+1)-INDEX($E$160:$M$160,0,AS$231))+AQ235)))</f>
        <v>4.7090122101979706</v>
      </c>
      <c r="AS235" s="186" cm="1">
        <f t="array" ref="AS235">IF(AT$231=-1,AT235,IF(AT$231=99,AR235,IF(AT$231=0,INDEX($E163:$M163,0,AT$229),(INDEX($E163:$M163,0,AT$231+1)-INDEX($E163:$M163,0,AT$231))/(INDEX($E$160:$M$160,0,AT$231+1)-INDEX($E$160:$M$160,0,AT$231))+AR235)))</f>
        <v>4.8269369044112471</v>
      </c>
      <c r="AT235" s="186" cm="1">
        <f t="array" ref="AT235">IF(AU$231=-1,AU235,IF(AU$231=99,AS235,IF(AU$231=0,INDEX($E163:$M163,0,AU$229),(INDEX($E163:$M163,0,AU$231+1)-INDEX($E163:$M163,0,AU$231))/(INDEX($E$160:$M$160,0,AU$231+1)-INDEX($E$160:$M$160,0,AU$231))+AS235)))</f>
        <v>4.9448615986245237</v>
      </c>
      <c r="AU235" s="186" cm="1">
        <f t="array" ref="AU235">IF(AV$231=-1,AV235,IF(AV$231=99,AT235,IF(AV$231=0,INDEX($E163:$M163,0,AV$229),(INDEX($E163:$M163,0,AV$231+1)-INDEX($E163:$M163,0,AV$231))/(INDEX($E$160:$M$160,0,AV$231+1)-INDEX($E$160:$M$160,0,AV$231))+AT235)))</f>
        <v>5.0627862928378002</v>
      </c>
      <c r="AV235" s="186" cm="1">
        <f t="array" ref="AV235">IF(AW$231=-1,AW235,IF(AW$231=99,AU235,IF(AW$231=0,INDEX($E163:$M163,0,AW$229),(INDEX($E163:$M163,0,AW$231+1)-INDEX($E163:$M163,0,AW$231))/(INDEX($E$160:$M$160,0,AW$231+1)-INDEX($E$160:$M$160,0,AW$231))+AU235)))</f>
        <v>5.0627862928378011</v>
      </c>
      <c r="AW235" s="186" cm="1">
        <f t="array" ref="AW235">IF(AX$231=-1,AX235,IF(AX$231=99,AV235,IF(AX$231=0,INDEX($E163:$M163,0,AX$229),(INDEX($E163:$M163,0,AX$231+1)-INDEX($E163:$M163,0,AX$231))/(INDEX($E$160:$M$160,0,AX$231+1)-INDEX($E$160:$M$160,0,AX$231))+AV235)))</f>
        <v>5.0627862928378011</v>
      </c>
      <c r="AX235" s="186" cm="1">
        <f t="array" ref="AX235">IF(AY$231=-1,AZ235,IF(AY$231=99,AW235,IF(AY$231=0,INDEX($E163:$M163,0,AY$229),(INDEX($E163:$M163,0,AY$231+1)-INDEX($E163:$M163,0,AY$231))/(INDEX($E$160:$M$160,0,AY$231+1)-INDEX($E$160:$M$160,0,AY$231))+AW235)))</f>
        <v>5.0627862928378011</v>
      </c>
      <c r="AZ235" s="186"/>
      <c r="BA235" s="186"/>
      <c r="BB235" s="186"/>
      <c r="BC235" s="186"/>
      <c r="BD235" s="186"/>
      <c r="BE235" s="186"/>
    </row>
    <row r="236" spans="1:58">
      <c r="A236" s="185" t="s">
        <v>16</v>
      </c>
      <c r="B236" s="22" t="str">
        <f t="shared" si="614"/>
        <v/>
      </c>
      <c r="C236" s="23" t="str">
        <f t="shared" si="615"/>
        <v/>
      </c>
      <c r="E236" s="23" t="str">
        <f t="shared" si="616"/>
        <v/>
      </c>
      <c r="F236" s="23"/>
      <c r="G236" s="23" t="str">
        <f t="shared" si="616"/>
        <v/>
      </c>
      <c r="H236" s="23" t="str">
        <f t="shared" si="616"/>
        <v/>
      </c>
      <c r="I236" s="57" t="str">
        <f t="shared" si="617"/>
        <v>TPPUBUS</v>
      </c>
      <c r="J236" s="186">
        <f t="shared" si="618"/>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19.230136292558988</v>
      </c>
      <c r="T236" s="186" cm="1">
        <f t="array" ref="T236">IF(U$231=-1,U236,IF(U$231=99,S236,IF(U$231=0,INDEX($E164:$M164,0,U$229),(INDEX($E164:$M164,0,U$231+1)-INDEX($E164:$M164,0,U$231))/(INDEX($E$160:$M$160,0,U$231+1)-INDEX($E$160:$M$160,0,U$231))+S236)))</f>
        <v>19.53430403732791</v>
      </c>
      <c r="U236" s="186" cm="1">
        <f t="array" ref="U236">IF(V$231=-1,V236,IF(V$231=99,T236,IF(V$231=0,INDEX($E164:$M164,0,V$229),(INDEX($E164:$M164,0,V$231+1)-INDEX($E164:$M164,0,V$231))/(INDEX($E$160:$M$160,0,V$231+1)-INDEX($E$160:$M$160,0,V$231))+T236)))</f>
        <v>19.838471782096832</v>
      </c>
      <c r="V236" s="186" cm="1">
        <f t="array" ref="V236">IF(W$231=-1,W236,IF(W$231=99,U236,IF(W$231=0,INDEX($E164:$M164,0,W$229),(INDEX($E164:$M164,0,W$231+1)-INDEX($E164:$M164,0,W$231))/(INDEX($E$160:$M$160,0,W$231+1)-INDEX($E$160:$M$160,0,W$231))+U236)))</f>
        <v>20.142639526865754</v>
      </c>
      <c r="W236" s="186" cm="1">
        <f t="array" ref="W236">IF(X$231=-1,X236,IF(X$231=99,V236,IF(X$231=0,INDEX($E164:$M164,0,X$229),(INDEX($E164:$M164,0,X$231+1)-INDEX($E164:$M164,0,X$231))/(INDEX($E$160:$M$160,0,X$231+1)-INDEX($E$160:$M$160,0,X$231))+V236)))</f>
        <v>20.446807271634675</v>
      </c>
      <c r="X236" s="186" cm="1">
        <f t="array" ref="X236">IF(Y$231=-1,Y236,IF(Y$231=99,W236,IF(Y$231=0,INDEX($E164:$M164,0,Y$229),(INDEX($E164:$M164,0,Y$231+1)-INDEX($E164:$M164,0,Y$231))/(INDEX($E$160:$M$160,0,Y$231+1)-INDEX($E$160:$M$160,0,Y$231))+W236)))</f>
        <v>20.750975016403597</v>
      </c>
      <c r="Y236" s="186" cm="1">
        <f t="array" ref="Y236">IF(Z$231=-1,Z236,IF(Z$231=99,X236,IF(Z$231=0,INDEX($E164:$M164,0,Z$229),(INDEX($E164:$M164,0,Z$231+1)-INDEX($E164:$M164,0,Z$231))/(INDEX($E$160:$M$160,0,Z$231+1)-INDEX($E$160:$M$160,0,Z$231))+X236)))</f>
        <v>21.055142761172519</v>
      </c>
      <c r="Z236" s="186" cm="1">
        <f t="array" ref="Z236">IF(AA$231=-1,AA236,IF(AA$231=99,Y236,IF(AA$231=0,INDEX($E164:$M164,0,AA$229),(INDEX($E164:$M164,0,AA$231+1)-INDEX($E164:$M164,0,AA$231))/(INDEX($E$160:$M$160,0,AA$231+1)-INDEX($E$160:$M$160,0,AA$231))+Y236)))</f>
        <v>21.359310505941441</v>
      </c>
      <c r="AA236" s="186" cm="1">
        <f t="array" ref="AA236">IF(AB$231=-1,AB236,IF(AB$231=99,Z236,IF(AB$231=0,INDEX($E164:$M164,0,AB$229),(INDEX($E164:$M164,0,AB$231+1)-INDEX($E164:$M164,0,AB$231))/(INDEX($E$160:$M$160,0,AB$231+1)-INDEX($E$160:$M$160,0,AB$231))+Z236)))</f>
        <v>21.663478250710362</v>
      </c>
      <c r="AB236" s="186" cm="1">
        <f t="array" ref="AB236">IF(AC$231=-1,AC236,IF(AC$231=99,AA236,IF(AC$231=0,INDEX($E164:$M164,0,AC$229),(INDEX($E164:$M164,0,AC$231+1)-INDEX($E164:$M164,0,AC$231))/(INDEX($E$160:$M$160,0,AC$231+1)-INDEX($E$160:$M$160,0,AC$231))+AA236)))</f>
        <v>19.230136292558988</v>
      </c>
      <c r="AC236" s="186" cm="1">
        <f t="array" ref="AC236">IF(AD$231=-1,AD236,IF(AD$231=99,AB236,IF(AD$231=0,INDEX($E164:$M164,0,AD$229),(INDEX($E164:$M164,0,AD$231+1)-INDEX($E164:$M164,0,AD$231))/(INDEX($E$160:$M$160,0,AD$231+1)-INDEX($E$160:$M$160,0,AD$231))+AB236)))</f>
        <v>19.706596634722786</v>
      </c>
      <c r="AD236" s="186" cm="1">
        <f t="array" ref="AD236">IF(AE$231=-1,AE236,IF(AE$231=99,AC236,IF(AE$231=0,INDEX($E164:$M164,0,AE$229),(INDEX($E164:$M164,0,AE$231+1)-INDEX($E164:$M164,0,AE$231))/(INDEX($E$160:$M$160,0,AE$231+1)-INDEX($E$160:$M$160,0,AE$231))+AC236)))</f>
        <v>20.183056976886583</v>
      </c>
      <c r="AE236" s="186" cm="1">
        <f t="array" ref="AE236">IF(AF$231=-1,AF236,IF(AF$231=99,AD236,IF(AF$231=0,INDEX($E164:$M164,0,AF$229),(INDEX($E164:$M164,0,AF$231+1)-INDEX($E164:$M164,0,AF$231))/(INDEX($E$160:$M$160,0,AF$231+1)-INDEX($E$160:$M$160,0,AF$231))+AD236)))</f>
        <v>20.65951731905038</v>
      </c>
      <c r="AF236" s="186" cm="1">
        <f t="array" ref="AF236">IF(AG$231=-1,AG236,IF(AG$231=99,AE236,IF(AG$231=0,INDEX($E164:$M164,0,AG$229),(INDEX($E164:$M164,0,AG$231+1)-INDEX($E164:$M164,0,AG$231))/(INDEX($E$160:$M$160,0,AG$231+1)-INDEX($E$160:$M$160,0,AG$231))+AE236)))</f>
        <v>21.135977661214177</v>
      </c>
      <c r="AG236" s="186" cm="1">
        <f t="array" ref="AG236">IF(AH$231=-1,AH236,IF(AH$231=99,AF236,IF(AH$231=0,INDEX($E164:$M164,0,AH$229),(INDEX($E164:$M164,0,AH$231+1)-INDEX($E164:$M164,0,AH$231))/(INDEX($E$160:$M$160,0,AH$231+1)-INDEX($E$160:$M$160,0,AH$231))+AF236)))</f>
        <v>21.612438003377974</v>
      </c>
      <c r="AH236" s="186" cm="1">
        <f t="array" ref="AH236">IF(AI$231=-1,AI236,IF(AI$231=99,AG236,IF(AI$231=0,INDEX($E164:$M164,0,AI$229),(INDEX($E164:$M164,0,AI$231+1)-INDEX($E164:$M164,0,AI$231))/(INDEX($E$160:$M$160,0,AI$231+1)-INDEX($E$160:$M$160,0,AI$231))+AG236)))</f>
        <v>22.088898345541772</v>
      </c>
      <c r="AI236" s="186" cm="1">
        <f t="array" ref="AI236">IF(AJ$231=-1,AJ236,IF(AJ$231=99,AH236,IF(AJ$231=0,INDEX($E164:$M164,0,AJ$229),(INDEX($E164:$M164,0,AJ$231+1)-INDEX($E164:$M164,0,AJ$231))/(INDEX($E$160:$M$160,0,AJ$231+1)-INDEX($E$160:$M$160,0,AJ$231))+AH236)))</f>
        <v>22.565358687705569</v>
      </c>
      <c r="AJ236" s="186" cm="1">
        <f t="array" ref="AJ236">IF(AK$231=-1,AK236,IF(AK$231=99,AI236,IF(AK$231=0,INDEX($E164:$M164,0,AK$229),(INDEX($E164:$M164,0,AK$231+1)-INDEX($E164:$M164,0,AK$231))/(INDEX($E$160:$M$160,0,AK$231+1)-INDEX($E$160:$M$160,0,AK$231))+AI236)))</f>
        <v>23.041819029869366</v>
      </c>
      <c r="AK236" s="186" cm="1">
        <f t="array" ref="AK236">IF(AL$231=-1,AL236,IF(AL$231=99,AJ236,IF(AL$231=0,INDEX($E164:$M164,0,AL$229),(INDEX($E164:$M164,0,AL$231+1)-INDEX($E164:$M164,0,AL$231))/(INDEX($E$160:$M$160,0,AL$231+1)-INDEX($E$160:$M$160,0,AL$231))+AJ236)))</f>
        <v>23.518279372033163</v>
      </c>
      <c r="AL236" s="186" cm="1">
        <f t="array" ref="AL236">IF(AM$231=-1,AM236,IF(AM$231=99,AK236,IF(AM$231=0,INDEX($E164:$M164,0,AM$229),(INDEX($E164:$M164,0,AM$231+1)-INDEX($E164:$M164,0,AM$231))/(INDEX($E$160:$M$160,0,AM$231+1)-INDEX($E$160:$M$160,0,AM$231))+AK236)))</f>
        <v>19.706596634722786</v>
      </c>
      <c r="AM236" s="186" cm="1">
        <f t="array" ref="AM236">IF(AN$231=-1,AN236,IF(AN$231=99,AL236,IF(AN$231=0,INDEX($E164:$M164,0,AN$229),(INDEX($E164:$M164,0,AN$231+1)-INDEX($E164:$M164,0,AN$231))/(INDEX($E$160:$M$160,0,AN$231+1)-INDEX($E$160:$M$160,0,AN$231))+AL236)))</f>
        <v>19.770818773091268</v>
      </c>
      <c r="AN236" s="186" cm="1">
        <f t="array" ref="AN236">IF(AO$231=-1,AO236,IF(AO$231=99,AM236,IF(AO$231=0,INDEX($E164:$M164,0,AO$229),(INDEX($E164:$M164,0,AO$231+1)-INDEX($E164:$M164,0,AO$231))/(INDEX($E$160:$M$160,0,AO$231+1)-INDEX($E$160:$M$160,0,AO$231))+AM236)))</f>
        <v>19.83504091145975</v>
      </c>
      <c r="AO236" s="186" cm="1">
        <f t="array" ref="AO236">IF(AP$231=-1,AP236,IF(AP$231=99,AN236,IF(AP$231=0,INDEX($E164:$M164,0,AP$229),(INDEX($E164:$M164,0,AP$231+1)-INDEX($E164:$M164,0,AP$231))/(INDEX($E$160:$M$160,0,AP$231+1)-INDEX($E$160:$M$160,0,AP$231))+AN236)))</f>
        <v>19.899263049828232</v>
      </c>
      <c r="AP236" s="186" cm="1">
        <f t="array" ref="AP236">IF(AQ$231=-1,AQ236,IF(AQ$231=99,AO236,IF(AQ$231=0,INDEX($E164:$M164,0,AQ$229),(INDEX($E164:$M164,0,AQ$231+1)-INDEX($E164:$M164,0,AQ$231))/(INDEX($E$160:$M$160,0,AQ$231+1)-INDEX($E$160:$M$160,0,AQ$231))+AO236)))</f>
        <v>19.963485188196714</v>
      </c>
      <c r="AQ236" s="186" cm="1">
        <f t="array" ref="AQ236">IF(AR$231=-1,AR236,IF(AR$231=99,AP236,IF(AR$231=0,INDEX($E164:$M164,0,AR$229),(INDEX($E164:$M164,0,AR$231+1)-INDEX($E164:$M164,0,AR$231))/(INDEX($E$160:$M$160,0,AR$231+1)-INDEX($E$160:$M$160,0,AR$231))+AP236)))</f>
        <v>20.027707326565196</v>
      </c>
      <c r="AR236" s="186" cm="1">
        <f t="array" ref="AR236">IF(AS$231=-1,AS236,IF(AS$231=99,AQ236,IF(AS$231=0,INDEX($E164:$M164,0,AS$229),(INDEX($E164:$M164,0,AS$231+1)-INDEX($E164:$M164,0,AS$231))/(INDEX($E$160:$M$160,0,AS$231+1)-INDEX($E$160:$M$160,0,AS$231))+AQ236)))</f>
        <v>20.091929464933678</v>
      </c>
      <c r="AS236" s="186" cm="1">
        <f t="array" ref="AS236">IF(AT$231=-1,AT236,IF(AT$231=99,AR236,IF(AT$231=0,INDEX($E164:$M164,0,AT$229),(INDEX($E164:$M164,0,AT$231+1)-INDEX($E164:$M164,0,AT$231))/(INDEX($E$160:$M$160,0,AT$231+1)-INDEX($E$160:$M$160,0,AT$231))+AR236)))</f>
        <v>20.15615160330216</v>
      </c>
      <c r="AT236" s="186" cm="1">
        <f t="array" ref="AT236">IF(AU$231=-1,AU236,IF(AU$231=99,AS236,IF(AU$231=0,INDEX($E164:$M164,0,AU$229),(INDEX($E164:$M164,0,AU$231+1)-INDEX($E164:$M164,0,AU$231))/(INDEX($E$160:$M$160,0,AU$231+1)-INDEX($E$160:$M$160,0,AU$231))+AS236)))</f>
        <v>20.220373741670642</v>
      </c>
      <c r="AU236" s="186" cm="1">
        <f t="array" ref="AU236">IF(AV$231=-1,AV236,IF(AV$231=99,AT236,IF(AV$231=0,INDEX($E164:$M164,0,AV$229),(INDEX($E164:$M164,0,AV$231+1)-INDEX($E164:$M164,0,AV$231))/(INDEX($E$160:$M$160,0,AV$231+1)-INDEX($E$160:$M$160,0,AV$231))+AT236)))</f>
        <v>20.284595880039124</v>
      </c>
      <c r="AV236" s="186" cm="1">
        <f t="array" ref="AV236">IF(AW$231=-1,AW236,IF(AW$231=99,AU236,IF(AW$231=0,INDEX($E164:$M164,0,AW$229),(INDEX($E164:$M164,0,AW$231+1)-INDEX($E164:$M164,0,AW$231))/(INDEX($E$160:$M$160,0,AW$231+1)-INDEX($E$160:$M$160,0,AW$231))+AU236)))</f>
        <v>20.28459588003911</v>
      </c>
      <c r="AW236" s="186" cm="1">
        <f t="array" ref="AW236">IF(AX$231=-1,AX236,IF(AX$231=99,AV236,IF(AX$231=0,INDEX($E164:$M164,0,AX$229),(INDEX($E164:$M164,0,AX$231+1)-INDEX($E164:$M164,0,AX$231))/(INDEX($E$160:$M$160,0,AX$231+1)-INDEX($E$160:$M$160,0,AX$231))+AV236)))</f>
        <v>20.28459588003911</v>
      </c>
      <c r="AX236" s="186" cm="1">
        <f t="array" ref="AX236">IF(AY$231=-1,AZ236,IF(AY$231=99,AW236,IF(AY$231=0,INDEX($E164:$M164,0,AY$229),(INDEX($E164:$M164,0,AY$231+1)-INDEX($E164:$M164,0,AY$231))/(INDEX($E$160:$M$160,0,AY$231+1)-INDEX($E$160:$M$160,0,AY$231))+AW236)))</f>
        <v>20.28459588003911</v>
      </c>
      <c r="AZ236" s="186"/>
      <c r="BA236" s="186"/>
      <c r="BB236" s="186"/>
      <c r="BC236" s="186"/>
      <c r="BD236" s="186"/>
      <c r="BE236" s="186"/>
    </row>
    <row r="237" spans="1:58">
      <c r="A237" s="185" t="s">
        <v>16</v>
      </c>
      <c r="B237" s="22" t="str">
        <f t="shared" si="614"/>
        <v/>
      </c>
      <c r="C237" s="23" t="str">
        <f t="shared" si="615"/>
        <v/>
      </c>
      <c r="E237" s="23" t="str">
        <f t="shared" si="616"/>
        <v/>
      </c>
      <c r="F237" s="23"/>
      <c r="G237" s="23" t="str">
        <f t="shared" si="616"/>
        <v/>
      </c>
      <c r="H237" s="23" t="str">
        <f t="shared" si="616"/>
        <v/>
      </c>
      <c r="I237" s="57" t="str">
        <f t="shared" si="617"/>
        <v>TPPUMBT</v>
      </c>
      <c r="J237" s="186">
        <f t="shared" si="618"/>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101.7378156559033</v>
      </c>
      <c r="T237" s="186" cm="1">
        <f t="array" ref="T237">IF(U$231=-1,U237,IF(U$231=99,S237,IF(U$231=0,INDEX($E165:$M165,0,U$229),(INDEX($E165:$M165,0,U$231+1)-INDEX($E165:$M165,0,U$231))/(INDEX($E$160:$M$160,0,U$231+1)-INDEX($E$160:$M$160,0,U$231))+S237)))</f>
        <v>103.34702744072807</v>
      </c>
      <c r="U237" s="186" cm="1">
        <f t="array" ref="U237">IF(V$231=-1,V237,IF(V$231=99,T237,IF(V$231=0,INDEX($E165:$M165,0,V$229),(INDEX($E165:$M165,0,V$231+1)-INDEX($E165:$M165,0,V$231))/(INDEX($E$160:$M$160,0,V$231+1)-INDEX($E$160:$M$160,0,V$231))+T237)))</f>
        <v>104.95623922555284</v>
      </c>
      <c r="V237" s="186" cm="1">
        <f t="array" ref="V237">IF(W$231=-1,W237,IF(W$231=99,U237,IF(W$231=0,INDEX($E165:$M165,0,W$229),(INDEX($E165:$M165,0,W$231+1)-INDEX($E165:$M165,0,W$231))/(INDEX($E$160:$M$160,0,W$231+1)-INDEX($E$160:$M$160,0,W$231))+U237)))</f>
        <v>106.5654510103776</v>
      </c>
      <c r="W237" s="186" cm="1">
        <f t="array" ref="W237">IF(X$231=-1,X237,IF(X$231=99,V237,IF(X$231=0,INDEX($E165:$M165,0,X$229),(INDEX($E165:$M165,0,X$231+1)-INDEX($E165:$M165,0,X$231))/(INDEX($E$160:$M$160,0,X$231+1)-INDEX($E$160:$M$160,0,X$231))+V237)))</f>
        <v>108.17466279520237</v>
      </c>
      <c r="X237" s="186" cm="1">
        <f t="array" ref="X237">IF(Y$231=-1,Y237,IF(Y$231=99,W237,IF(Y$231=0,INDEX($E165:$M165,0,Y$229),(INDEX($E165:$M165,0,Y$231+1)-INDEX($E165:$M165,0,Y$231))/(INDEX($E$160:$M$160,0,Y$231+1)-INDEX($E$160:$M$160,0,Y$231))+W237)))</f>
        <v>109.78387458002713</v>
      </c>
      <c r="Y237" s="186" cm="1">
        <f t="array" ref="Y237">IF(Z$231=-1,Z237,IF(Z$231=99,X237,IF(Z$231=0,INDEX($E165:$M165,0,Z$229),(INDEX($E165:$M165,0,Z$231+1)-INDEX($E165:$M165,0,Z$231))/(INDEX($E$160:$M$160,0,Z$231+1)-INDEX($E$160:$M$160,0,Z$231))+X237)))</f>
        <v>111.3930863648519</v>
      </c>
      <c r="Z237" s="186" cm="1">
        <f t="array" ref="Z237">IF(AA$231=-1,AA237,IF(AA$231=99,Y237,IF(AA$231=0,INDEX($E165:$M165,0,AA$229),(INDEX($E165:$M165,0,AA$231+1)-INDEX($E165:$M165,0,AA$231))/(INDEX($E$160:$M$160,0,AA$231+1)-INDEX($E$160:$M$160,0,AA$231))+Y237)))</f>
        <v>113.00229814967666</v>
      </c>
      <c r="AA237" s="186" cm="1">
        <f t="array" ref="AA237">IF(AB$231=-1,AB237,IF(AB$231=99,Z237,IF(AB$231=0,INDEX($E165:$M165,0,AB$229),(INDEX($E165:$M165,0,AB$231+1)-INDEX($E165:$M165,0,AB$231))/(INDEX($E$160:$M$160,0,AB$231+1)-INDEX($E$160:$M$160,0,AB$231))+Z237)))</f>
        <v>114.61150993450143</v>
      </c>
      <c r="AB237" s="186" cm="1">
        <f t="array" ref="AB237">IF(AC$231=-1,AC237,IF(AC$231=99,AA237,IF(AC$231=0,INDEX($E165:$M165,0,AC$229),(INDEX($E165:$M165,0,AC$231+1)-INDEX($E165:$M165,0,AC$231))/(INDEX($E$160:$M$160,0,AC$231+1)-INDEX($E$160:$M$160,0,AC$231))+AA237)))</f>
        <v>101.7378156559033</v>
      </c>
      <c r="AC237" s="186" cm="1">
        <f t="array" ref="AC237">IF(AD$231=-1,AD237,IF(AD$231=99,AB237,IF(AD$231=0,INDEX($E165:$M165,0,AD$229),(INDEX($E165:$M165,0,AD$231+1)-INDEX($E165:$M165,0,AD$231))/(INDEX($E$160:$M$160,0,AD$231+1)-INDEX($E$160:$M$160,0,AD$231))+AB237)))</f>
        <v>104.25854841208069</v>
      </c>
      <c r="AD237" s="186" cm="1">
        <f t="array" ref="AD237">IF(AE$231=-1,AE237,IF(AE$231=99,AC237,IF(AE$231=0,INDEX($E165:$M165,0,AE$229),(INDEX($E165:$M165,0,AE$231+1)-INDEX($E165:$M165,0,AE$231))/(INDEX($E$160:$M$160,0,AE$231+1)-INDEX($E$160:$M$160,0,AE$231))+AC237)))</f>
        <v>106.77928116825807</v>
      </c>
      <c r="AE237" s="186" cm="1">
        <f t="array" ref="AE237">IF(AF$231=-1,AF237,IF(AF$231=99,AD237,IF(AF$231=0,INDEX($E165:$M165,0,AF$229),(INDEX($E165:$M165,0,AF$231+1)-INDEX($E165:$M165,0,AF$231))/(INDEX($E$160:$M$160,0,AF$231+1)-INDEX($E$160:$M$160,0,AF$231))+AD237)))</f>
        <v>109.30001392443545</v>
      </c>
      <c r="AF237" s="186" cm="1">
        <f t="array" ref="AF237">IF(AG$231=-1,AG237,IF(AG$231=99,AE237,IF(AG$231=0,INDEX($E165:$M165,0,AG$229),(INDEX($E165:$M165,0,AG$231+1)-INDEX($E165:$M165,0,AG$231))/(INDEX($E$160:$M$160,0,AG$231+1)-INDEX($E$160:$M$160,0,AG$231))+AE237)))</f>
        <v>111.82074668061283</v>
      </c>
      <c r="AG237" s="186" cm="1">
        <f t="array" ref="AG237">IF(AH$231=-1,AH237,IF(AH$231=99,AF237,IF(AH$231=0,INDEX($E165:$M165,0,AH$229),(INDEX($E165:$M165,0,AH$231+1)-INDEX($E165:$M165,0,AH$231))/(INDEX($E$160:$M$160,0,AH$231+1)-INDEX($E$160:$M$160,0,AH$231))+AF237)))</f>
        <v>114.34147943679021</v>
      </c>
      <c r="AH237" s="186" cm="1">
        <f t="array" ref="AH237">IF(AI$231=-1,AI237,IF(AI$231=99,AG237,IF(AI$231=0,INDEX($E165:$M165,0,AI$229),(INDEX($E165:$M165,0,AI$231+1)-INDEX($E165:$M165,0,AI$231))/(INDEX($E$160:$M$160,0,AI$231+1)-INDEX($E$160:$M$160,0,AI$231))+AG237)))</f>
        <v>116.86221219296759</v>
      </c>
      <c r="AI237" s="186" cm="1">
        <f t="array" ref="AI237">IF(AJ$231=-1,AJ237,IF(AJ$231=99,AH237,IF(AJ$231=0,INDEX($E165:$M165,0,AJ$229),(INDEX($E165:$M165,0,AJ$231+1)-INDEX($E165:$M165,0,AJ$231))/(INDEX($E$160:$M$160,0,AJ$231+1)-INDEX($E$160:$M$160,0,AJ$231))+AH237)))</f>
        <v>119.38294494914497</v>
      </c>
      <c r="AJ237" s="186" cm="1">
        <f t="array" ref="AJ237">IF(AK$231=-1,AK237,IF(AK$231=99,AI237,IF(AK$231=0,INDEX($E165:$M165,0,AK$229),(INDEX($E165:$M165,0,AK$231+1)-INDEX($E165:$M165,0,AK$231))/(INDEX($E$160:$M$160,0,AK$231+1)-INDEX($E$160:$M$160,0,AK$231))+AI237)))</f>
        <v>121.90367770532235</v>
      </c>
      <c r="AK237" s="186" cm="1">
        <f t="array" ref="AK237">IF(AL$231=-1,AL237,IF(AL$231=99,AJ237,IF(AL$231=0,INDEX($E165:$M165,0,AL$229),(INDEX($E165:$M165,0,AL$231+1)-INDEX($E165:$M165,0,AL$231))/(INDEX($E$160:$M$160,0,AL$231+1)-INDEX($E$160:$M$160,0,AL$231))+AJ237)))</f>
        <v>124.42441046149973</v>
      </c>
      <c r="AL237" s="186" cm="1">
        <f t="array" ref="AL237">IF(AM$231=-1,AM237,IF(AM$231=99,AK237,IF(AM$231=0,INDEX($E165:$M165,0,AM$229),(INDEX($E165:$M165,0,AM$231+1)-INDEX($E165:$M165,0,AM$231))/(INDEX($E$160:$M$160,0,AM$231+1)-INDEX($E$160:$M$160,0,AM$231))+AK237)))</f>
        <v>104.25854841208069</v>
      </c>
      <c r="AM237" s="186" cm="1">
        <f t="array" ref="AM237">IF(AN$231=-1,AN237,IF(AN$231=99,AL237,IF(AN$231=0,INDEX($E165:$M165,0,AN$229),(INDEX($E165:$M165,0,AN$231+1)-INDEX($E165:$M165,0,AN$231))/(INDEX($E$160:$M$160,0,AN$231+1)-INDEX($E$160:$M$160,0,AN$231))+AL237)))</f>
        <v>104.59831823871933</v>
      </c>
      <c r="AN237" s="186" cm="1">
        <f t="array" ref="AN237">IF(AO$231=-1,AO237,IF(AO$231=99,AM237,IF(AO$231=0,INDEX($E165:$M165,0,AO$229),(INDEX($E165:$M165,0,AO$231+1)-INDEX($E165:$M165,0,AO$231))/(INDEX($E$160:$M$160,0,AO$231+1)-INDEX($E$160:$M$160,0,AO$231))+AM237)))</f>
        <v>104.93808806535797</v>
      </c>
      <c r="AO237" s="186" cm="1">
        <f t="array" ref="AO237">IF(AP$231=-1,AP237,IF(AP$231=99,AN237,IF(AP$231=0,INDEX($E165:$M165,0,AP$229),(INDEX($E165:$M165,0,AP$231+1)-INDEX($E165:$M165,0,AP$231))/(INDEX($E$160:$M$160,0,AP$231+1)-INDEX($E$160:$M$160,0,AP$231))+AN237)))</f>
        <v>105.27785789199662</v>
      </c>
      <c r="AP237" s="186" cm="1">
        <f t="array" ref="AP237">IF(AQ$231=-1,AQ237,IF(AQ$231=99,AO237,IF(AQ$231=0,INDEX($E165:$M165,0,AQ$229),(INDEX($E165:$M165,0,AQ$231+1)-INDEX($E165:$M165,0,AQ$231))/(INDEX($E$160:$M$160,0,AQ$231+1)-INDEX($E$160:$M$160,0,AQ$231))+AO237)))</f>
        <v>105.61762771863526</v>
      </c>
      <c r="AQ237" s="186" cm="1">
        <f t="array" ref="AQ237">IF(AR$231=-1,AR237,IF(AR$231=99,AP237,IF(AR$231=0,INDEX($E165:$M165,0,AR$229),(INDEX($E165:$M165,0,AR$231+1)-INDEX($E165:$M165,0,AR$231))/(INDEX($E$160:$M$160,0,AR$231+1)-INDEX($E$160:$M$160,0,AR$231))+AP237)))</f>
        <v>105.95739754527391</v>
      </c>
      <c r="AR237" s="186" cm="1">
        <f t="array" ref="AR237">IF(AS$231=-1,AS237,IF(AS$231=99,AQ237,IF(AS$231=0,INDEX($E165:$M165,0,AS$229),(INDEX($E165:$M165,0,AS$231+1)-INDEX($E165:$M165,0,AS$231))/(INDEX($E$160:$M$160,0,AS$231+1)-INDEX($E$160:$M$160,0,AS$231))+AQ237)))</f>
        <v>106.29716737191255</v>
      </c>
      <c r="AS237" s="186" cm="1">
        <f t="array" ref="AS237">IF(AT$231=-1,AT237,IF(AT$231=99,AR237,IF(AT$231=0,INDEX($E165:$M165,0,AT$229),(INDEX($E165:$M165,0,AT$231+1)-INDEX($E165:$M165,0,AT$231))/(INDEX($E$160:$M$160,0,AT$231+1)-INDEX($E$160:$M$160,0,AT$231))+AR237)))</f>
        <v>106.63693719855119</v>
      </c>
      <c r="AT237" s="186" cm="1">
        <f t="array" ref="AT237">IF(AU$231=-1,AU237,IF(AU$231=99,AS237,IF(AU$231=0,INDEX($E165:$M165,0,AU$229),(INDEX($E165:$M165,0,AU$231+1)-INDEX($E165:$M165,0,AU$231))/(INDEX($E$160:$M$160,0,AU$231+1)-INDEX($E$160:$M$160,0,AU$231))+AS237)))</f>
        <v>106.97670702518984</v>
      </c>
      <c r="AU237" s="186" cm="1">
        <f t="array" ref="AU237">IF(AV$231=-1,AV237,IF(AV$231=99,AT237,IF(AV$231=0,INDEX($E165:$M165,0,AV$229),(INDEX($E165:$M165,0,AV$231+1)-INDEX($E165:$M165,0,AV$231))/(INDEX($E$160:$M$160,0,AV$231+1)-INDEX($E$160:$M$160,0,AV$231))+AT237)))</f>
        <v>107.31647685182848</v>
      </c>
      <c r="AV237" s="186" cm="1">
        <f t="array" ref="AV237">IF(AW$231=-1,AW237,IF(AW$231=99,AU237,IF(AW$231=0,INDEX($E165:$M165,0,AW$229),(INDEX($E165:$M165,0,AW$231+1)-INDEX($E165:$M165,0,AW$231))/(INDEX($E$160:$M$160,0,AW$231+1)-INDEX($E$160:$M$160,0,AW$231))+AU237)))</f>
        <v>107.31647685182853</v>
      </c>
      <c r="AW237" s="186" cm="1">
        <f t="array" ref="AW237">IF(AX$231=-1,AX237,IF(AX$231=99,AV237,IF(AX$231=0,INDEX($E165:$M165,0,AX$229),(INDEX($E165:$M165,0,AX$231+1)-INDEX($E165:$M165,0,AX$231))/(INDEX($E$160:$M$160,0,AX$231+1)-INDEX($E$160:$M$160,0,AX$231))+AV237)))</f>
        <v>107.31647685182853</v>
      </c>
      <c r="AX237" s="186" cm="1">
        <f t="array" ref="AX237">IF(AY$231=-1,AZ237,IF(AY$231=99,AW237,IF(AY$231=0,INDEX($E165:$M165,0,AY$229),(INDEX($E165:$M165,0,AY$231+1)-INDEX($E165:$M165,0,AY$231))/(INDEX($E$160:$M$160,0,AY$231+1)-INDEX($E$160:$M$160,0,AY$231))+AW237)))</f>
        <v>107.31647685182853</v>
      </c>
      <c r="AZ237" s="186"/>
      <c r="BA237" s="186"/>
      <c r="BB237" s="186"/>
      <c r="BC237" s="186"/>
      <c r="BD237" s="186"/>
      <c r="BE237" s="186"/>
    </row>
    <row r="238" spans="1:58">
      <c r="A238" s="185" t="s">
        <v>16</v>
      </c>
      <c r="B238" s="22" t="str">
        <f t="shared" si="614"/>
        <v/>
      </c>
      <c r="C238" s="23" t="str">
        <f t="shared" si="615"/>
        <v/>
      </c>
      <c r="E238" s="23" t="str">
        <f t="shared" si="616"/>
        <v/>
      </c>
      <c r="F238" s="23"/>
      <c r="G238" s="23" t="str">
        <f t="shared" si="616"/>
        <v/>
      </c>
      <c r="H238" s="23" t="str">
        <f t="shared" si="616"/>
        <v/>
      </c>
      <c r="I238" s="57" t="str">
        <f t="shared" si="617"/>
        <v>TPPUBRT</v>
      </c>
      <c r="J238" s="186">
        <f t="shared" si="618"/>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7.375055255589527</v>
      </c>
      <c r="AD238" s="186" cm="1">
        <f t="array" ref="AD238">IF(AE$231=-1,AE238,IF(AE$231=99,AC238,IF(AE$231=0,INDEX($E166:$M166,0,AE$229),(INDEX($E166:$M166,0,AE$231+1)-INDEX($E166:$M166,0,AE$231))/(INDEX($E$160:$M$160,0,AE$231+1)-INDEX($E$160:$M$160,0,AE$231))+AC238)))</f>
        <v>12.195406302177528</v>
      </c>
      <c r="AE238" s="186" cm="1">
        <f t="array" ref="AE238">IF(AF$231=-1,AF238,IF(AF$231=99,AD238,IF(AF$231=0,INDEX($E166:$M166,0,AF$229),(INDEX($E166:$M166,0,AF$231+1)-INDEX($E166:$M166,0,AF$231))/(INDEX($E$160:$M$160,0,AF$231+1)-INDEX($E$160:$M$160,0,AF$231))+AD238)))</f>
        <v>17.015757348765526</v>
      </c>
      <c r="AF238" s="186" cm="1">
        <f t="array" ref="AF238">IF(AG$231=-1,AG238,IF(AG$231=99,AE238,IF(AG$231=0,INDEX($E166:$M166,0,AG$229),(INDEX($E166:$M166,0,AG$231+1)-INDEX($E166:$M166,0,AG$231))/(INDEX($E$160:$M$160,0,AG$231+1)-INDEX($E$160:$M$160,0,AG$231))+AE238)))</f>
        <v>21.836108395353527</v>
      </c>
      <c r="AG238" s="186" cm="1">
        <f t="array" ref="AG238">IF(AH$231=-1,AH238,IF(AH$231=99,AF238,IF(AH$231=0,INDEX($E166:$M166,0,AH$229),(INDEX($E166:$M166,0,AH$231+1)-INDEX($E166:$M166,0,AH$231))/(INDEX($E$160:$M$160,0,AH$231+1)-INDEX($E$160:$M$160,0,AH$231))+AF238)))</f>
        <v>26.656459441941529</v>
      </c>
      <c r="AH238" s="186" cm="1">
        <f t="array" ref="AH238">IF(AI$231=-1,AI238,IF(AI$231=99,AG238,IF(AI$231=0,INDEX($E166:$M166,0,AI$229),(INDEX($E166:$M166,0,AI$231+1)-INDEX($E166:$M166,0,AI$231))/(INDEX($E$160:$M$160,0,AI$231+1)-INDEX($E$160:$M$160,0,AI$231))+AG238)))</f>
        <v>31.47681048852953</v>
      </c>
      <c r="AI238" s="186" cm="1">
        <f t="array" ref="AI238">IF(AJ$231=-1,AJ238,IF(AJ$231=99,AH238,IF(AJ$231=0,INDEX($E166:$M166,0,AJ$229),(INDEX($E166:$M166,0,AJ$231+1)-INDEX($E166:$M166,0,AJ$231))/(INDEX($E$160:$M$160,0,AJ$231+1)-INDEX($E$160:$M$160,0,AJ$231))+AH238)))</f>
        <v>36.297161535117532</v>
      </c>
      <c r="AJ238" s="186" cm="1">
        <f t="array" ref="AJ238">IF(AK$231=-1,AK238,IF(AK$231=99,AI238,IF(AK$231=0,INDEX($E166:$M166,0,AK$229),(INDEX($E166:$M166,0,AK$231+1)-INDEX($E166:$M166,0,AK$231))/(INDEX($E$160:$M$160,0,AK$231+1)-INDEX($E$160:$M$160,0,AK$231))+AI238)))</f>
        <v>41.117512581705533</v>
      </c>
      <c r="AK238" s="186" cm="1">
        <f t="array" ref="AK238">IF(AL$231=-1,AL238,IF(AL$231=99,AJ238,IF(AL$231=0,INDEX($E166:$M166,0,AL$229),(INDEX($E166:$M166,0,AL$231+1)-INDEX($E166:$M166,0,AL$231))/(INDEX($E$160:$M$160,0,AL$231+1)-INDEX($E$160:$M$160,0,AL$231))+AJ238)))</f>
        <v>45.937863628293535</v>
      </c>
      <c r="AL238" s="186" cm="1">
        <f t="array" ref="AL238">IF(AM$231=-1,AM238,IF(AM$231=99,AK238,IF(AM$231=0,INDEX($E166:$M166,0,AM$229),(INDEX($E166:$M166,0,AM$231+1)-INDEX($E166:$M166,0,AM$231))/(INDEX($E$160:$M$160,0,AM$231+1)-INDEX($E$160:$M$160,0,AM$231))+AK238)))</f>
        <v>7.375055255589527</v>
      </c>
      <c r="AM238" s="186" cm="1">
        <f t="array" ref="AM238">IF(AN$231=-1,AN238,IF(AN$231=99,AL238,IF(AN$231=0,INDEX($E166:$M166,0,AN$229),(INDEX($E166:$M166,0,AN$231+1)-INDEX($E166:$M166,0,AN$231))/(INDEX($E$160:$M$160,0,AN$231+1)-INDEX($E$160:$M$160,0,AN$231))+AL238)))</f>
        <v>8.1494229622978249</v>
      </c>
      <c r="AN238" s="186" cm="1">
        <f t="array" ref="AN238">IF(AO$231=-1,AO238,IF(AO$231=99,AM238,IF(AO$231=0,INDEX($E166:$M166,0,AO$229),(INDEX($E166:$M166,0,AO$231+1)-INDEX($E166:$M166,0,AO$231))/(INDEX($E$160:$M$160,0,AO$231+1)-INDEX($E$160:$M$160,0,AO$231))+AM238)))</f>
        <v>8.9237906690061219</v>
      </c>
      <c r="AO238" s="186" cm="1">
        <f t="array" ref="AO238">IF(AP$231=-1,AP238,IF(AP$231=99,AN238,IF(AP$231=0,INDEX($E166:$M166,0,AP$229),(INDEX($E166:$M166,0,AP$231+1)-INDEX($E166:$M166,0,AP$231))/(INDEX($E$160:$M$160,0,AP$231+1)-INDEX($E$160:$M$160,0,AP$231))+AN238)))</f>
        <v>9.698158375714419</v>
      </c>
      <c r="AP238" s="186" cm="1">
        <f t="array" ref="AP238">IF(AQ$231=-1,AQ238,IF(AQ$231=99,AO238,IF(AQ$231=0,INDEX($E166:$M166,0,AQ$229),(INDEX($E166:$M166,0,AQ$231+1)-INDEX($E166:$M166,0,AQ$231))/(INDEX($E$160:$M$160,0,AQ$231+1)-INDEX($E$160:$M$160,0,AQ$231))+AO238)))</f>
        <v>10.472526082422716</v>
      </c>
      <c r="AQ238" s="186" cm="1">
        <f t="array" ref="AQ238">IF(AR$231=-1,AR238,IF(AR$231=99,AP238,IF(AR$231=0,INDEX($E166:$M166,0,AR$229),(INDEX($E166:$M166,0,AR$231+1)-INDEX($E166:$M166,0,AR$231))/(INDEX($E$160:$M$160,0,AR$231+1)-INDEX($E$160:$M$160,0,AR$231))+AP238)))</f>
        <v>11.246893789131013</v>
      </c>
      <c r="AR238" s="186" cm="1">
        <f t="array" ref="AR238">IF(AS$231=-1,AS238,IF(AS$231=99,AQ238,IF(AS$231=0,INDEX($E166:$M166,0,AS$229),(INDEX($E166:$M166,0,AS$231+1)-INDEX($E166:$M166,0,AS$231))/(INDEX($E$160:$M$160,0,AS$231+1)-INDEX($E$160:$M$160,0,AS$231))+AQ238)))</f>
        <v>12.02126149583931</v>
      </c>
      <c r="AS238" s="186" cm="1">
        <f t="array" ref="AS238">IF(AT$231=-1,AT238,IF(AT$231=99,AR238,IF(AT$231=0,INDEX($E166:$M166,0,AT$229),(INDEX($E166:$M166,0,AT$231+1)-INDEX($E166:$M166,0,AT$231))/(INDEX($E$160:$M$160,0,AT$231+1)-INDEX($E$160:$M$160,0,AT$231))+AR238)))</f>
        <v>12.795629202547607</v>
      </c>
      <c r="AT238" s="186" cm="1">
        <f t="array" ref="AT238">IF(AU$231=-1,AU238,IF(AU$231=99,AS238,IF(AU$231=0,INDEX($E166:$M166,0,AU$229),(INDEX($E166:$M166,0,AU$231+1)-INDEX($E166:$M166,0,AU$231))/(INDEX($E$160:$M$160,0,AU$231+1)-INDEX($E$160:$M$160,0,AU$231))+AS238)))</f>
        <v>13.569996909255904</v>
      </c>
      <c r="AU238" s="186" cm="1">
        <f t="array" ref="AU238">IF(AV$231=-1,AV238,IF(AV$231=99,AT238,IF(AV$231=0,INDEX($E166:$M166,0,AV$229),(INDEX($E166:$M166,0,AV$231+1)-INDEX($E166:$M166,0,AV$231))/(INDEX($E$160:$M$160,0,AV$231+1)-INDEX($E$160:$M$160,0,AV$231))+AT238)))</f>
        <v>14.344364615964201</v>
      </c>
      <c r="AV238" s="186" cm="1">
        <f t="array" ref="AV238">IF(AW$231=-1,AW238,IF(AW$231=99,AU238,IF(AW$231=0,INDEX($E166:$M166,0,AW$229),(INDEX($E166:$M166,0,AW$231+1)-INDEX($E166:$M166,0,AW$231))/(INDEX($E$160:$M$160,0,AW$231+1)-INDEX($E$160:$M$160,0,AW$231))+AU238)))</f>
        <v>14.344364615964203</v>
      </c>
      <c r="AW238" s="186" cm="1">
        <f t="array" ref="AW238">IF(AX$231=-1,AX238,IF(AX$231=99,AV238,IF(AX$231=0,INDEX($E166:$M166,0,AX$229),(INDEX($E166:$M166,0,AX$231+1)-INDEX($E166:$M166,0,AX$231))/(INDEX($E$160:$M$160,0,AX$231+1)-INDEX($E$160:$M$160,0,AX$231))+AV238)))</f>
        <v>14.344364615964203</v>
      </c>
      <c r="AX238" s="186" cm="1">
        <f t="array" ref="AX238">IF(AY$231=-1,AZ238,IF(AY$231=99,AW238,IF(AY$231=0,INDEX($E166:$M166,0,AY$229),(INDEX($E166:$M166,0,AY$231+1)-INDEX($E166:$M166,0,AY$231))/(INDEX($E$160:$M$160,0,AY$231+1)-INDEX($E$160:$M$160,0,AY$231))+AW238)))</f>
        <v>14.344364615964203</v>
      </c>
      <c r="AZ238" s="186"/>
      <c r="BA238" s="186"/>
      <c r="BB238" s="186"/>
      <c r="BC238" s="186"/>
      <c r="BD238" s="186"/>
      <c r="BE238" s="186"/>
    </row>
    <row r="239" spans="1:58">
      <c r="A239" s="185" t="s">
        <v>16</v>
      </c>
      <c r="B239" s="22"/>
      <c r="C239" s="23"/>
      <c r="E239" s="23"/>
      <c r="F239" s="23"/>
      <c r="G239" s="23"/>
      <c r="H239" s="23"/>
      <c r="I239" s="57" t="str">
        <f t="shared" si="617"/>
        <v>TPPUMER</v>
      </c>
      <c r="J239" s="186">
        <f t="shared" si="618"/>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8.9654013796389815</v>
      </c>
      <c r="T239" s="186" cm="1">
        <f t="array" ref="T239">IF(U$231=-1,U239,IF(U$231=99,S239,IF(U$231=0,INDEX($E167:$M167,0,U$229),(INDEX($E167:$M167,0,U$231+1)-INDEX($E167:$M167,0,U$231))/(INDEX($E$160:$M$160,0,U$231+1)-INDEX($E$160:$M$160,0,U$231))+S239)))</f>
        <v>9.1072093147001674</v>
      </c>
      <c r="U239" s="186" cm="1">
        <f t="array" ref="U239">IF(V$231=-1,V239,IF(V$231=99,T239,IF(V$231=0,INDEX($E167:$M167,0,V$229),(INDEX($E167:$M167,0,V$231+1)-INDEX($E167:$M167,0,V$231))/(INDEX($E$160:$M$160,0,V$231+1)-INDEX($E$160:$M$160,0,V$231))+T239)))</f>
        <v>9.2490172497613532</v>
      </c>
      <c r="V239" s="186" cm="1">
        <f t="array" ref="V239">IF(W$231=-1,W239,IF(W$231=99,U239,IF(W$231=0,INDEX($E167:$M167,0,W$229),(INDEX($E167:$M167,0,W$231+1)-INDEX($E167:$M167,0,W$231))/(INDEX($E$160:$M$160,0,W$231+1)-INDEX($E$160:$M$160,0,W$231))+U239)))</f>
        <v>9.390825184822539</v>
      </c>
      <c r="W239" s="186" cm="1">
        <f t="array" ref="W239">IF(X$231=-1,X239,IF(X$231=99,V239,IF(X$231=0,INDEX($E167:$M167,0,X$229),(INDEX($E167:$M167,0,X$231+1)-INDEX($E167:$M167,0,X$231))/(INDEX($E$160:$M$160,0,X$231+1)-INDEX($E$160:$M$160,0,X$231))+V239)))</f>
        <v>9.5326331198837249</v>
      </c>
      <c r="X239" s="186" cm="1">
        <f t="array" ref="X239">IF(Y$231=-1,Y239,IF(Y$231=99,W239,IF(Y$231=0,INDEX($E167:$M167,0,Y$229),(INDEX($E167:$M167,0,Y$231+1)-INDEX($E167:$M167,0,Y$231))/(INDEX($E$160:$M$160,0,Y$231+1)-INDEX($E$160:$M$160,0,Y$231))+W239)))</f>
        <v>9.6744410549449107</v>
      </c>
      <c r="Y239" s="186" cm="1">
        <f t="array" ref="Y239">IF(Z$231=-1,Z239,IF(Z$231=99,X239,IF(Z$231=0,INDEX($E167:$M167,0,Z$229),(INDEX($E167:$M167,0,Z$231+1)-INDEX($E167:$M167,0,Z$231))/(INDEX($E$160:$M$160,0,Z$231+1)-INDEX($E$160:$M$160,0,Z$231))+X239)))</f>
        <v>9.8162489900060965</v>
      </c>
      <c r="Z239" s="186" cm="1">
        <f t="array" ref="Z239">IF(AA$231=-1,AA239,IF(AA$231=99,Y239,IF(AA$231=0,INDEX($E167:$M167,0,AA$229),(INDEX($E167:$M167,0,AA$231+1)-INDEX($E167:$M167,0,AA$231))/(INDEX($E$160:$M$160,0,AA$231+1)-INDEX($E$160:$M$160,0,AA$231))+Y239)))</f>
        <v>9.9580569250672824</v>
      </c>
      <c r="AA239" s="186" cm="1">
        <f t="array" ref="AA239">IF(AB$231=-1,AB239,IF(AB$231=99,Z239,IF(AB$231=0,INDEX($E167:$M167,0,AB$229),(INDEX($E167:$M167,0,AB$231+1)-INDEX($E167:$M167,0,AB$231))/(INDEX($E$160:$M$160,0,AB$231+1)-INDEX($E$160:$M$160,0,AB$231))+Z239)))</f>
        <v>10.099864860128468</v>
      </c>
      <c r="AB239" s="186" cm="1">
        <f t="array" ref="AB239">IF(AC$231=-1,AC239,IF(AC$231=99,AA239,IF(AC$231=0,INDEX($E167:$M167,0,AC$229),(INDEX($E167:$M167,0,AC$231+1)-INDEX($E167:$M167,0,AC$231))/(INDEX($E$160:$M$160,0,AC$231+1)-INDEX($E$160:$M$160,0,AC$231))+AA239)))</f>
        <v>8.9654013796389815</v>
      </c>
      <c r="AC239" s="186" cm="1">
        <f t="array" ref="AC239">IF(AD$231=-1,AD239,IF(AD$231=99,AB239,IF(AD$231=0,INDEX($E167:$M167,0,AD$229),(INDEX($E167:$M167,0,AD$231+1)-INDEX($E167:$M167,0,AD$231))/(INDEX($E$160:$M$160,0,AD$231+1)-INDEX($E$160:$M$160,0,AD$231))+AB239)))</f>
        <v>9.1875349175396703</v>
      </c>
      <c r="AD239" s="186" cm="1">
        <f t="array" ref="AD239">IF(AE$231=-1,AE239,IF(AE$231=99,AC239,IF(AE$231=0,INDEX($E167:$M167,0,AE$229),(INDEX($E167:$M167,0,AE$231+1)-INDEX($E167:$M167,0,AE$231))/(INDEX($E$160:$M$160,0,AE$231+1)-INDEX($E$160:$M$160,0,AE$231))+AC239)))</f>
        <v>9.4096684554403591</v>
      </c>
      <c r="AE239" s="186" cm="1">
        <f t="array" ref="AE239">IF(AF$231=-1,AF239,IF(AF$231=99,AD239,IF(AF$231=0,INDEX($E167:$M167,0,AF$229),(INDEX($E167:$M167,0,AF$231+1)-INDEX($E167:$M167,0,AF$231))/(INDEX($E$160:$M$160,0,AF$231+1)-INDEX($E$160:$M$160,0,AF$231))+AD239)))</f>
        <v>9.6318019933410479</v>
      </c>
      <c r="AF239" s="186" cm="1">
        <f t="array" ref="AF239">IF(AG$231=-1,AG239,IF(AG$231=99,AE239,IF(AG$231=0,INDEX($E167:$M167,0,AG$229),(INDEX($E167:$M167,0,AG$231+1)-INDEX($E167:$M167,0,AG$231))/(INDEX($E$160:$M$160,0,AG$231+1)-INDEX($E$160:$M$160,0,AG$231))+AE239)))</f>
        <v>9.8539355312417367</v>
      </c>
      <c r="AG239" s="186" cm="1">
        <f t="array" ref="AG239">IF(AH$231=-1,AH239,IF(AH$231=99,AF239,IF(AH$231=0,INDEX($E167:$M167,0,AH$229),(INDEX($E167:$M167,0,AH$231+1)-INDEX($E167:$M167,0,AH$231))/(INDEX($E$160:$M$160,0,AH$231+1)-INDEX($E$160:$M$160,0,AH$231))+AF239)))</f>
        <v>10.076069069142426</v>
      </c>
      <c r="AH239" s="186" cm="1">
        <f t="array" ref="AH239">IF(AI$231=-1,AI239,IF(AI$231=99,AG239,IF(AI$231=0,INDEX($E167:$M167,0,AI$229),(INDEX($E167:$M167,0,AI$231+1)-INDEX($E167:$M167,0,AI$231))/(INDEX($E$160:$M$160,0,AI$231+1)-INDEX($E$160:$M$160,0,AI$231))+AG239)))</f>
        <v>10.298202607043114</v>
      </c>
      <c r="AI239" s="186" cm="1">
        <f t="array" ref="AI239">IF(AJ$231=-1,AJ239,IF(AJ$231=99,AH239,IF(AJ$231=0,INDEX($E167:$M167,0,AJ$229),(INDEX($E167:$M167,0,AJ$231+1)-INDEX($E167:$M167,0,AJ$231))/(INDEX($E$160:$M$160,0,AJ$231+1)-INDEX($E$160:$M$160,0,AJ$231))+AH239)))</f>
        <v>10.520336144943803</v>
      </c>
      <c r="AJ239" s="186" cm="1">
        <f t="array" ref="AJ239">IF(AK$231=-1,AK239,IF(AK$231=99,AI239,IF(AK$231=0,INDEX($E167:$M167,0,AK$229),(INDEX($E167:$M167,0,AK$231+1)-INDEX($E167:$M167,0,AK$231))/(INDEX($E$160:$M$160,0,AK$231+1)-INDEX($E$160:$M$160,0,AK$231))+AI239)))</f>
        <v>10.742469682844492</v>
      </c>
      <c r="AK239" s="186" cm="1">
        <f t="array" ref="AK239">IF(AL$231=-1,AL239,IF(AL$231=99,AJ239,IF(AL$231=0,INDEX($E167:$M167,0,AL$229),(INDEX($E167:$M167,0,AL$231+1)-INDEX($E167:$M167,0,AL$231))/(INDEX($E$160:$M$160,0,AL$231+1)-INDEX($E$160:$M$160,0,AL$231))+AJ239)))</f>
        <v>10.964603220745181</v>
      </c>
      <c r="AL239" s="186" cm="1">
        <f t="array" ref="AL239">IF(AM$231=-1,AM239,IF(AM$231=99,AK239,IF(AM$231=0,INDEX($E167:$M167,0,AM$229),(INDEX($E167:$M167,0,AM$231+1)-INDEX($E167:$M167,0,AM$231))/(INDEX($E$160:$M$160,0,AM$231+1)-INDEX($E$160:$M$160,0,AM$231))+AK239)))</f>
        <v>9.1875349175396703</v>
      </c>
      <c r="AM239" s="186" cm="1">
        <f t="array" ref="AM239">IF(AN$231=-1,AN239,IF(AN$231=99,AL239,IF(AN$231=0,INDEX($E167:$M167,0,AN$229),(INDEX($E167:$M167,0,AN$231+1)-INDEX($E167:$M167,0,AN$231))/(INDEX($E$160:$M$160,0,AN$231+1)-INDEX($E$160:$M$160,0,AN$231))+AL239)))</f>
        <v>9.2174763198871368</v>
      </c>
      <c r="AN239" s="186" cm="1">
        <f t="array" ref="AN239">IF(AO$231=-1,AO239,IF(AO$231=99,AM239,IF(AO$231=0,INDEX($E167:$M167,0,AO$229),(INDEX($E167:$M167,0,AO$231+1)-INDEX($E167:$M167,0,AO$231))/(INDEX($E$160:$M$160,0,AO$231+1)-INDEX($E$160:$M$160,0,AO$231))+AM239)))</f>
        <v>9.2474177222346032</v>
      </c>
      <c r="AO239" s="186" cm="1">
        <f t="array" ref="AO239">IF(AP$231=-1,AP239,IF(AP$231=99,AN239,IF(AP$231=0,INDEX($E167:$M167,0,AP$229),(INDEX($E167:$M167,0,AP$231+1)-INDEX($E167:$M167,0,AP$231))/(INDEX($E$160:$M$160,0,AP$231+1)-INDEX($E$160:$M$160,0,AP$231))+AN239)))</f>
        <v>9.2773591245820697</v>
      </c>
      <c r="AP239" s="186" cm="1">
        <f t="array" ref="AP239">IF(AQ$231=-1,AQ239,IF(AQ$231=99,AO239,IF(AQ$231=0,INDEX($E167:$M167,0,AQ$229),(INDEX($E167:$M167,0,AQ$231+1)-INDEX($E167:$M167,0,AQ$231))/(INDEX($E$160:$M$160,0,AQ$231+1)-INDEX($E$160:$M$160,0,AQ$231))+AO239)))</f>
        <v>9.3073005269295361</v>
      </c>
      <c r="AQ239" s="186" cm="1">
        <f t="array" ref="AQ239">IF(AR$231=-1,AR239,IF(AR$231=99,AP239,IF(AR$231=0,INDEX($E167:$M167,0,AR$229),(INDEX($E167:$M167,0,AR$231+1)-INDEX($E167:$M167,0,AR$231))/(INDEX($E$160:$M$160,0,AR$231+1)-INDEX($E$160:$M$160,0,AR$231))+AP239)))</f>
        <v>9.3372419292770026</v>
      </c>
      <c r="AR239" s="186" cm="1">
        <f t="array" ref="AR239">IF(AS$231=-1,AS239,IF(AS$231=99,AQ239,IF(AS$231=0,INDEX($E167:$M167,0,AS$229),(INDEX($E167:$M167,0,AS$231+1)-INDEX($E167:$M167,0,AS$231))/(INDEX($E$160:$M$160,0,AS$231+1)-INDEX($E$160:$M$160,0,AS$231))+AQ239)))</f>
        <v>9.367183331624469</v>
      </c>
      <c r="AS239" s="186" cm="1">
        <f t="array" ref="AS239">IF(AT$231=-1,AT239,IF(AT$231=99,AR239,IF(AT$231=0,INDEX($E167:$M167,0,AT$229),(INDEX($E167:$M167,0,AT$231+1)-INDEX($E167:$M167,0,AT$231))/(INDEX($E$160:$M$160,0,AT$231+1)-INDEX($E$160:$M$160,0,AT$231))+AR239)))</f>
        <v>9.3971247339719355</v>
      </c>
      <c r="AT239" s="186" cm="1">
        <f t="array" ref="AT239">IF(AU$231=-1,AU239,IF(AU$231=99,AS239,IF(AU$231=0,INDEX($E167:$M167,0,AU$229),(INDEX($E167:$M167,0,AU$231+1)-INDEX($E167:$M167,0,AU$231))/(INDEX($E$160:$M$160,0,AU$231+1)-INDEX($E$160:$M$160,0,AU$231))+AS239)))</f>
        <v>9.4270661363194019</v>
      </c>
      <c r="AU239" s="186" cm="1">
        <f t="array" ref="AU239">IF(AV$231=-1,AV239,IF(AV$231=99,AT239,IF(AV$231=0,INDEX($E167:$M167,0,AV$229),(INDEX($E167:$M167,0,AV$231+1)-INDEX($E167:$M167,0,AV$231))/(INDEX($E$160:$M$160,0,AV$231+1)-INDEX($E$160:$M$160,0,AV$231))+AT239)))</f>
        <v>9.4570075386668684</v>
      </c>
      <c r="AV239" s="186" cm="1">
        <f t="array" ref="AV239">IF(AW$231=-1,AW239,IF(AW$231=99,AU239,IF(AW$231=0,INDEX($E167:$M167,0,AW$229),(INDEX($E167:$M167,0,AW$231+1)-INDEX($E167:$M167,0,AW$231))/(INDEX($E$160:$M$160,0,AW$231+1)-INDEX($E$160:$M$160,0,AW$231))+AU239)))</f>
        <v>9.4570075386668737</v>
      </c>
      <c r="AW239" s="186" cm="1">
        <f t="array" ref="AW239">IF(AX$231=-1,AX239,IF(AX$231=99,AV239,IF(AX$231=0,INDEX($E167:$M167,0,AX$229),(INDEX($E167:$M167,0,AX$231+1)-INDEX($E167:$M167,0,AX$231))/(INDEX($E$160:$M$160,0,AX$231+1)-INDEX($E$160:$M$160,0,AX$231))+AV239)))</f>
        <v>9.4570075386668737</v>
      </c>
      <c r="AX239" s="186" cm="1">
        <f t="array" ref="AX239">IF(AY$231=-1,AZ239,IF(AY$231=99,AW239,IF(AY$231=0,INDEX($E167:$M167,0,AY$229),(INDEX($E167:$M167,0,AY$231+1)-INDEX($E167:$M167,0,AY$231))/(INDEX($E$160:$M$160,0,AY$231+1)-INDEX($E$160:$M$160,0,AY$231))+AW239)))</f>
        <v>9.4570075386668737</v>
      </c>
      <c r="AZ239" s="186"/>
      <c r="BA239" s="186"/>
      <c r="BB239" s="186"/>
      <c r="BC239" s="186"/>
      <c r="BD239" s="186"/>
      <c r="BE239" s="186"/>
    </row>
    <row r="240" spans="1:58">
      <c r="A240" s="185" t="s">
        <v>16</v>
      </c>
      <c r="B240" s="22"/>
      <c r="C240" s="23"/>
      <c r="E240" s="23"/>
      <c r="F240" s="23"/>
      <c r="G240" s="23"/>
      <c r="H240" s="23"/>
      <c r="I240" s="57" t="str">
        <f t="shared" si="617"/>
        <v>TPPUGAT</v>
      </c>
      <c r="J240" s="186">
        <f t="shared" si="618"/>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0.64248252977129328</v>
      </c>
      <c r="T240" s="186" cm="1">
        <f t="array" ref="T240">IF(U$231=-1,U240,IF(U$231=99,S240,IF(U$231=0,INDEX($E168:$M168,0,U$229),(INDEX($E168:$M168,0,U$231+1)-INDEX($E168:$M168,0,U$231))/(INDEX($E$160:$M$160,0,U$231+1)-INDEX($E$160:$M$160,0,U$231))+S240)))</f>
        <v>0.58539415105489045</v>
      </c>
      <c r="U240" s="186" cm="1">
        <f t="array" ref="U240">IF(V$231=-1,V240,IF(V$231=99,T240,IF(V$231=0,INDEX($E168:$M168,0,V$229),(INDEX($E168:$M168,0,V$231+1)-INDEX($E168:$M168,0,V$231))/(INDEX($E$160:$M$160,0,V$231+1)-INDEX($E$160:$M$160,0,V$231))+T240)))</f>
        <v>0.52830577233848763</v>
      </c>
      <c r="V240" s="186" cm="1">
        <f t="array" ref="V240">IF(W$231=-1,W240,IF(W$231=99,U240,IF(W$231=0,INDEX($E168:$M168,0,W$229),(INDEX($E168:$M168,0,W$231+1)-INDEX($E168:$M168,0,W$231))/(INDEX($E$160:$M$160,0,W$231+1)-INDEX($E$160:$M$160,0,W$231))+U240)))</f>
        <v>0.47121739362208481</v>
      </c>
      <c r="W240" s="186" cm="1">
        <f t="array" ref="W240">IF(X$231=-1,X240,IF(X$231=99,V240,IF(X$231=0,INDEX($E168:$M168,0,X$229),(INDEX($E168:$M168,0,X$231+1)-INDEX($E168:$M168,0,X$231))/(INDEX($E$160:$M$160,0,X$231+1)-INDEX($E$160:$M$160,0,X$231))+V240)))</f>
        <v>0.41412901490568199</v>
      </c>
      <c r="X240" s="186" cm="1">
        <f t="array" ref="X240">IF(Y$231=-1,Y240,IF(Y$231=99,W240,IF(Y$231=0,INDEX($E168:$M168,0,Y$229),(INDEX($E168:$M168,0,Y$231+1)-INDEX($E168:$M168,0,Y$231))/(INDEX($E$160:$M$160,0,Y$231+1)-INDEX($E$160:$M$160,0,Y$231))+W240)))</f>
        <v>0.35704063618927917</v>
      </c>
      <c r="Y240" s="186" cm="1">
        <f t="array" ref="Y240">IF(Z$231=-1,Z240,IF(Z$231=99,X240,IF(Z$231=0,INDEX($E168:$M168,0,Z$229),(INDEX($E168:$M168,0,Z$231+1)-INDEX($E168:$M168,0,Z$231))/(INDEX($E$160:$M$160,0,Z$231+1)-INDEX($E$160:$M$160,0,Z$231))+X240)))</f>
        <v>0.29995225747287635</v>
      </c>
      <c r="Z240" s="186" cm="1">
        <f t="array" ref="Z240">IF(AA$231=-1,AA240,IF(AA$231=99,Y240,IF(AA$231=0,INDEX($E168:$M168,0,AA$229),(INDEX($E168:$M168,0,AA$231+1)-INDEX($E168:$M168,0,AA$231))/(INDEX($E$160:$M$160,0,AA$231+1)-INDEX($E$160:$M$160,0,AA$231))+Y240)))</f>
        <v>0.24286387875647353</v>
      </c>
      <c r="AA240" s="186" cm="1">
        <f t="array" ref="AA240">IF(AB$231=-1,AB240,IF(AB$231=99,Z240,IF(AB$231=0,INDEX($E168:$M168,0,AB$229),(INDEX($E168:$M168,0,AB$231+1)-INDEX($E168:$M168,0,AB$231))/(INDEX($E$160:$M$160,0,AB$231+1)-INDEX($E$160:$M$160,0,AB$231))+Z240)))</f>
        <v>0.18577550004007071</v>
      </c>
      <c r="AB240" s="186" cm="1">
        <f t="array" ref="AB240">IF(AC$231=-1,AC240,IF(AC$231=99,AA240,IF(AC$231=0,INDEX($E168:$M168,0,AC$229),(INDEX($E168:$M168,0,AC$231+1)-INDEX($E168:$M168,0,AC$231))/(INDEX($E$160:$M$160,0,AC$231+1)-INDEX($E$160:$M$160,0,AC$231))+AA240)))</f>
        <v>0.64248252977129328</v>
      </c>
      <c r="AC240" s="186" cm="1">
        <f t="array" ref="AC240">IF(AD$231=-1,AD240,IF(AD$231=99,AB240,IF(AD$231=0,INDEX($E168:$M168,0,AD$229),(INDEX($E168:$M168,0,AD$231+1)-INDEX($E168:$M168,0,AD$231))/(INDEX($E$160:$M$160,0,AD$231+1)-INDEX($E$160:$M$160,0,AD$231))+AB240)))</f>
        <v>0.61616022953003824</v>
      </c>
      <c r="AD240" s="186" cm="1">
        <f t="array" ref="AD240">IF(AE$231=-1,AE240,IF(AE$231=99,AC240,IF(AE$231=0,INDEX($E168:$M168,0,AE$229),(INDEX($E168:$M168,0,AE$231+1)-INDEX($E168:$M168,0,AE$231))/(INDEX($E$160:$M$160,0,AE$231+1)-INDEX($E$160:$M$160,0,AE$231))+AC240)))</f>
        <v>0.5898379292887832</v>
      </c>
      <c r="AE240" s="186" cm="1">
        <f t="array" ref="AE240">IF(AF$231=-1,AF240,IF(AF$231=99,AD240,IF(AF$231=0,INDEX($E168:$M168,0,AF$229),(INDEX($E168:$M168,0,AF$231+1)-INDEX($E168:$M168,0,AF$231))/(INDEX($E$160:$M$160,0,AF$231+1)-INDEX($E$160:$M$160,0,AF$231))+AD240)))</f>
        <v>0.56351562904752817</v>
      </c>
      <c r="AF240" s="186" cm="1">
        <f t="array" ref="AF240">IF(AG$231=-1,AG240,IF(AG$231=99,AE240,IF(AG$231=0,INDEX($E168:$M168,0,AG$229),(INDEX($E168:$M168,0,AG$231+1)-INDEX($E168:$M168,0,AG$231))/(INDEX($E$160:$M$160,0,AG$231+1)-INDEX($E$160:$M$160,0,AG$231))+AE240)))</f>
        <v>0.53719332880627313</v>
      </c>
      <c r="AG240" s="186" cm="1">
        <f t="array" ref="AG240">IF(AH$231=-1,AH240,IF(AH$231=99,AF240,IF(AH$231=0,INDEX($E168:$M168,0,AH$229),(INDEX($E168:$M168,0,AH$231+1)-INDEX($E168:$M168,0,AH$231))/(INDEX($E$160:$M$160,0,AH$231+1)-INDEX($E$160:$M$160,0,AH$231))+AF240)))</f>
        <v>0.51087102856501809</v>
      </c>
      <c r="AH240" s="186" cm="1">
        <f t="array" ref="AH240">IF(AI$231=-1,AI240,IF(AI$231=99,AG240,IF(AI$231=0,INDEX($E168:$M168,0,AI$229),(INDEX($E168:$M168,0,AI$231+1)-INDEX($E168:$M168,0,AI$231))/(INDEX($E$160:$M$160,0,AI$231+1)-INDEX($E$160:$M$160,0,AI$231))+AG240)))</f>
        <v>0.48454872832376306</v>
      </c>
      <c r="AI240" s="186" cm="1">
        <f t="array" ref="AI240">IF(AJ$231=-1,AJ240,IF(AJ$231=99,AH240,IF(AJ$231=0,INDEX($E168:$M168,0,AJ$229),(INDEX($E168:$M168,0,AJ$231+1)-INDEX($E168:$M168,0,AJ$231))/(INDEX($E$160:$M$160,0,AJ$231+1)-INDEX($E$160:$M$160,0,AJ$231))+AH240)))</f>
        <v>0.45822642808250802</v>
      </c>
      <c r="AJ240" s="186" cm="1">
        <f t="array" ref="AJ240">IF(AK$231=-1,AK240,IF(AK$231=99,AI240,IF(AK$231=0,INDEX($E168:$M168,0,AK$229),(INDEX($E168:$M168,0,AK$231+1)-INDEX($E168:$M168,0,AK$231))/(INDEX($E$160:$M$160,0,AK$231+1)-INDEX($E$160:$M$160,0,AK$231))+AI240)))</f>
        <v>0.43190412784125298</v>
      </c>
      <c r="AK240" s="186" cm="1">
        <f t="array" ref="AK240">IF(AL$231=-1,AL240,IF(AL$231=99,AJ240,IF(AL$231=0,INDEX($E168:$M168,0,AL$229),(INDEX($E168:$M168,0,AL$231+1)-INDEX($E168:$M168,0,AL$231))/(INDEX($E$160:$M$160,0,AL$231+1)-INDEX($E$160:$M$160,0,AL$231))+AJ240)))</f>
        <v>0.40558182759999795</v>
      </c>
      <c r="AL240" s="186" cm="1">
        <f t="array" ref="AL240">IF(AM$231=-1,AM240,IF(AM$231=99,AK240,IF(AM$231=0,INDEX($E168:$M168,0,AM$229),(INDEX($E168:$M168,0,AM$231+1)-INDEX($E168:$M168,0,AM$231))/(INDEX($E$160:$M$160,0,AM$231+1)-INDEX($E$160:$M$160,0,AM$231))+AK240)))</f>
        <v>0.61616022953003824</v>
      </c>
      <c r="AM240" s="186" cm="1">
        <f t="array" ref="AM240">IF(AN$231=-1,AN240,IF(AN$231=99,AL240,IF(AN$231=0,INDEX($E168:$M168,0,AN$229),(INDEX($E168:$M168,0,AN$231+1)-INDEX($E168:$M168,0,AN$231))/(INDEX($E$160:$M$160,0,AN$231+1)-INDEX($E$160:$M$160,0,AN$231))+AL240)))</f>
        <v>0.6329845124315242</v>
      </c>
      <c r="AN240" s="186" cm="1">
        <f t="array" ref="AN240">IF(AO$231=-1,AO240,IF(AO$231=99,AM240,IF(AO$231=0,INDEX($E168:$M168,0,AO$229),(INDEX($E168:$M168,0,AO$231+1)-INDEX($E168:$M168,0,AO$231))/(INDEX($E$160:$M$160,0,AO$231+1)-INDEX($E$160:$M$160,0,AO$231))+AM240)))</f>
        <v>0.64980879533301017</v>
      </c>
      <c r="AO240" s="186" cm="1">
        <f t="array" ref="AO240">IF(AP$231=-1,AP240,IF(AP$231=99,AN240,IF(AP$231=0,INDEX($E168:$M168,0,AP$229),(INDEX($E168:$M168,0,AP$231+1)-INDEX($E168:$M168,0,AP$231))/(INDEX($E$160:$M$160,0,AP$231+1)-INDEX($E$160:$M$160,0,AP$231))+AN240)))</f>
        <v>0.66663307823449613</v>
      </c>
      <c r="AP240" s="186" cm="1">
        <f t="array" ref="AP240">IF(AQ$231=-1,AQ240,IF(AQ$231=99,AO240,IF(AQ$231=0,INDEX($E168:$M168,0,AQ$229),(INDEX($E168:$M168,0,AQ$231+1)-INDEX($E168:$M168,0,AQ$231))/(INDEX($E$160:$M$160,0,AQ$231+1)-INDEX($E$160:$M$160,0,AQ$231))+AO240)))</f>
        <v>0.6834573611359821</v>
      </c>
      <c r="AQ240" s="186" cm="1">
        <f t="array" ref="AQ240">IF(AR$231=-1,AR240,IF(AR$231=99,AP240,IF(AR$231=0,INDEX($E168:$M168,0,AR$229),(INDEX($E168:$M168,0,AR$231+1)-INDEX($E168:$M168,0,AR$231))/(INDEX($E$160:$M$160,0,AR$231+1)-INDEX($E$160:$M$160,0,AR$231))+AP240)))</f>
        <v>0.70028164403746807</v>
      </c>
      <c r="AR240" s="186" cm="1">
        <f t="array" ref="AR240">IF(AS$231=-1,AS240,IF(AS$231=99,AQ240,IF(AS$231=0,INDEX($E168:$M168,0,AS$229),(INDEX($E168:$M168,0,AS$231+1)-INDEX($E168:$M168,0,AS$231))/(INDEX($E$160:$M$160,0,AS$231+1)-INDEX($E$160:$M$160,0,AS$231))+AQ240)))</f>
        <v>0.71710592693895403</v>
      </c>
      <c r="AS240" s="186" cm="1">
        <f t="array" ref="AS240">IF(AT$231=-1,AT240,IF(AT$231=99,AR240,IF(AT$231=0,INDEX($E168:$M168,0,AT$229),(INDEX($E168:$M168,0,AT$231+1)-INDEX($E168:$M168,0,AT$231))/(INDEX($E$160:$M$160,0,AT$231+1)-INDEX($E$160:$M$160,0,AT$231))+AR240)))</f>
        <v>0.73393020984044</v>
      </c>
      <c r="AT240" s="186" cm="1">
        <f t="array" ref="AT240">IF(AU$231=-1,AU240,IF(AU$231=99,AS240,IF(AU$231=0,INDEX($E168:$M168,0,AU$229),(INDEX($E168:$M168,0,AU$231+1)-INDEX($E168:$M168,0,AU$231))/(INDEX($E$160:$M$160,0,AU$231+1)-INDEX($E$160:$M$160,0,AU$231))+AS240)))</f>
        <v>0.75075449274192596</v>
      </c>
      <c r="AU240" s="186" cm="1">
        <f t="array" ref="AU240">IF(AV$231=-1,AV240,IF(AV$231=99,AT240,IF(AV$231=0,INDEX($E168:$M168,0,AV$229),(INDEX($E168:$M168,0,AV$231+1)-INDEX($E168:$M168,0,AV$231))/(INDEX($E$160:$M$160,0,AV$231+1)-INDEX($E$160:$M$160,0,AV$231))+AT240)))</f>
        <v>0.76757877564341193</v>
      </c>
      <c r="AV240" s="186" cm="1">
        <f t="array" ref="AV240">IF(AW$231=-1,AW240,IF(AW$231=99,AU240,IF(AW$231=0,INDEX($E168:$M168,0,AW$229),(INDEX($E168:$M168,0,AW$231+1)-INDEX($E168:$M168,0,AW$231))/(INDEX($E$160:$M$160,0,AW$231+1)-INDEX($E$160:$M$160,0,AW$231))+AU240)))</f>
        <v>0.76757877564341193</v>
      </c>
      <c r="AW240" s="186" cm="1">
        <f t="array" ref="AW240">IF(AX$231=-1,AX240,IF(AX$231=99,AV240,IF(AX$231=0,INDEX($E168:$M168,0,AX$229),(INDEX($E168:$M168,0,AX$231+1)-INDEX($E168:$M168,0,AX$231))/(INDEX($E$160:$M$160,0,AX$231+1)-INDEX($E$160:$M$160,0,AX$231))+AV240)))</f>
        <v>0.76757877564341193</v>
      </c>
      <c r="AX240" s="186" cm="1">
        <f t="array" ref="AX240">IF(AY$231=-1,AZ240,IF(AY$231=99,AW240,IF(AY$231=0,INDEX($E168:$M168,0,AY$229),(INDEX($E168:$M168,0,AY$231+1)-INDEX($E168:$M168,0,AY$231))/(INDEX($E$160:$M$160,0,AY$231+1)-INDEX($E$160:$M$160,0,AY$231))+AW240)))</f>
        <v>0.76757877564341193</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9">I228</f>
        <v>2040</v>
      </c>
      <c r="J249" s="185">
        <f t="shared" si="619"/>
        <v>2050</v>
      </c>
      <c r="K249" s="185">
        <f>J228</f>
        <v>2050</v>
      </c>
      <c r="L249" s="114">
        <f>MATCH(J$259,$D$249:$K$249,$C249)</f>
        <v>1</v>
      </c>
      <c r="M249" s="191">
        <f t="shared" ref="M249:V250" si="620">MATCH(K$232,$D$228:$J$228,$C249)</f>
        <v>1</v>
      </c>
      <c r="N249" s="191">
        <f t="shared" si="620"/>
        <v>1</v>
      </c>
      <c r="O249" s="191">
        <f t="shared" si="620"/>
        <v>2</v>
      </c>
      <c r="P249" s="191">
        <f t="shared" si="620"/>
        <v>2</v>
      </c>
      <c r="Q249" s="191">
        <f t="shared" si="620"/>
        <v>3</v>
      </c>
      <c r="R249" s="191">
        <f t="shared" si="620"/>
        <v>3</v>
      </c>
      <c r="S249" s="191">
        <f t="shared" si="620"/>
        <v>3</v>
      </c>
      <c r="T249" s="191">
        <f t="shared" si="620"/>
        <v>4</v>
      </c>
      <c r="U249" s="191">
        <f t="shared" si="620"/>
        <v>4</v>
      </c>
      <c r="V249" s="191">
        <f t="shared" si="620"/>
        <v>4</v>
      </c>
      <c r="W249" s="191">
        <f t="shared" ref="W249:AF250" si="621">MATCH(U$232,$D$228:$J$228,$C249)</f>
        <v>4</v>
      </c>
      <c r="X249" s="191">
        <f t="shared" si="621"/>
        <v>4</v>
      </c>
      <c r="Y249" s="191">
        <f t="shared" si="621"/>
        <v>4</v>
      </c>
      <c r="Z249" s="191">
        <f t="shared" si="621"/>
        <v>4</v>
      </c>
      <c r="AA249" s="191">
        <f t="shared" si="621"/>
        <v>4</v>
      </c>
      <c r="AB249" s="191">
        <f t="shared" si="621"/>
        <v>4</v>
      </c>
      <c r="AC249" s="191">
        <f t="shared" si="621"/>
        <v>4</v>
      </c>
      <c r="AD249" s="191">
        <f t="shared" si="621"/>
        <v>5</v>
      </c>
      <c r="AE249" s="191">
        <f t="shared" si="621"/>
        <v>5</v>
      </c>
      <c r="AF249" s="191">
        <f t="shared" si="621"/>
        <v>5</v>
      </c>
      <c r="AG249" s="191">
        <f t="shared" ref="AG249:AP250" si="622">MATCH(AE$232,$D$228:$J$228,$C249)</f>
        <v>5</v>
      </c>
      <c r="AH249" s="191">
        <f t="shared" si="622"/>
        <v>5</v>
      </c>
      <c r="AI249" s="191">
        <f t="shared" si="622"/>
        <v>5</v>
      </c>
      <c r="AJ249" s="191">
        <f t="shared" si="622"/>
        <v>5</v>
      </c>
      <c r="AK249" s="191">
        <f t="shared" si="622"/>
        <v>5</v>
      </c>
      <c r="AL249" s="191">
        <f t="shared" si="622"/>
        <v>5</v>
      </c>
      <c r="AM249" s="191">
        <f t="shared" si="622"/>
        <v>5</v>
      </c>
      <c r="AN249" s="191">
        <f t="shared" si="622"/>
        <v>6</v>
      </c>
      <c r="AO249" s="191">
        <f t="shared" si="622"/>
        <v>6</v>
      </c>
      <c r="AP249" s="191">
        <f t="shared" si="622"/>
        <v>6</v>
      </c>
      <c r="AQ249" s="191">
        <f t="shared" ref="AQ249:AR250" si="623">MATCH(AO$232,$D$228:$J$228,$C249)</f>
        <v>6</v>
      </c>
      <c r="AR249" s="191">
        <f t="shared" si="623"/>
        <v>6</v>
      </c>
      <c r="AS249" s="191">
        <f t="shared" ref="AS249:BF250" si="624">MATCH(AQ$259,$D$228:$J$228,$C249)</f>
        <v>6</v>
      </c>
      <c r="AT249" s="191">
        <f t="shared" si="624"/>
        <v>6</v>
      </c>
      <c r="AU249" s="191">
        <f t="shared" si="624"/>
        <v>6</v>
      </c>
      <c r="AV249" s="191">
        <f t="shared" si="624"/>
        <v>6</v>
      </c>
      <c r="AW249" s="191">
        <f t="shared" si="624"/>
        <v>6</v>
      </c>
      <c r="AX249" s="191">
        <f t="shared" si="624"/>
        <v>7</v>
      </c>
      <c r="AY249" s="191">
        <f t="shared" si="624"/>
        <v>7</v>
      </c>
      <c r="AZ249" s="191">
        <f t="shared" si="624"/>
        <v>7</v>
      </c>
      <c r="BA249" s="191">
        <f t="shared" si="624"/>
        <v>7</v>
      </c>
      <c r="BB249" s="191">
        <f t="shared" si="624"/>
        <v>7</v>
      </c>
      <c r="BC249" s="191">
        <f t="shared" si="624"/>
        <v>7</v>
      </c>
      <c r="BD249" s="191">
        <f t="shared" si="624"/>
        <v>7</v>
      </c>
      <c r="BE249" s="191">
        <f t="shared" si="624"/>
        <v>7</v>
      </c>
      <c r="BF249" s="191">
        <f t="shared" si="624"/>
        <v>7</v>
      </c>
    </row>
    <row r="250" spans="1:58">
      <c r="A250" s="185" t="s">
        <v>16</v>
      </c>
      <c r="C250" s="185">
        <f>C229</f>
        <v>0</v>
      </c>
      <c r="D250" s="185">
        <f t="shared" ref="D250:J251" si="625">D229</f>
        <v>2050</v>
      </c>
      <c r="E250" s="185">
        <f t="shared" si="625"/>
        <v>2040</v>
      </c>
      <c r="F250" s="185">
        <f t="shared" si="625"/>
        <v>2030</v>
      </c>
      <c r="G250" s="185">
        <f t="shared" si="625"/>
        <v>2020</v>
      </c>
      <c r="H250" s="185">
        <f t="shared" si="625"/>
        <v>2017</v>
      </c>
      <c r="I250" s="185">
        <f t="shared" si="625"/>
        <v>2015</v>
      </c>
      <c r="J250" s="185">
        <f t="shared" si="625"/>
        <v>2006</v>
      </c>
      <c r="K250" s="185">
        <v>2012</v>
      </c>
      <c r="L250" s="40">
        <f>MATCH(J$259,$D$249:$K$249,$C250)</f>
        <v>1</v>
      </c>
      <c r="M250" s="185" t="e">
        <f t="shared" si="620"/>
        <v>#N/A</v>
      </c>
      <c r="N250" s="185" t="e">
        <f t="shared" si="620"/>
        <v>#N/A</v>
      </c>
      <c r="O250" s="185">
        <f t="shared" si="620"/>
        <v>2</v>
      </c>
      <c r="P250" s="185" t="e">
        <f t="shared" si="620"/>
        <v>#N/A</v>
      </c>
      <c r="Q250" s="185">
        <f t="shared" si="620"/>
        <v>3</v>
      </c>
      <c r="R250" s="185" t="e">
        <f t="shared" si="620"/>
        <v>#N/A</v>
      </c>
      <c r="S250" s="185" t="e">
        <f t="shared" si="620"/>
        <v>#N/A</v>
      </c>
      <c r="T250" s="185">
        <f t="shared" si="620"/>
        <v>4</v>
      </c>
      <c r="U250" s="185" t="e">
        <f t="shared" si="620"/>
        <v>#N/A</v>
      </c>
      <c r="V250" s="185" t="e">
        <f t="shared" si="620"/>
        <v>#N/A</v>
      </c>
      <c r="W250" s="185" t="e">
        <f t="shared" si="621"/>
        <v>#N/A</v>
      </c>
      <c r="X250" s="185" t="e">
        <f t="shared" si="621"/>
        <v>#N/A</v>
      </c>
      <c r="Y250" s="185" t="e">
        <f t="shared" si="621"/>
        <v>#N/A</v>
      </c>
      <c r="Z250" s="185" t="e">
        <f t="shared" si="621"/>
        <v>#N/A</v>
      </c>
      <c r="AA250" s="185" t="e">
        <f t="shared" si="621"/>
        <v>#N/A</v>
      </c>
      <c r="AB250" s="185" t="e">
        <f t="shared" si="621"/>
        <v>#N/A</v>
      </c>
      <c r="AC250" s="185" t="e">
        <f t="shared" si="621"/>
        <v>#N/A</v>
      </c>
      <c r="AD250" s="185">
        <f t="shared" si="621"/>
        <v>5</v>
      </c>
      <c r="AE250" s="185" t="e">
        <f t="shared" si="621"/>
        <v>#N/A</v>
      </c>
      <c r="AF250" s="185" t="e">
        <f t="shared" si="621"/>
        <v>#N/A</v>
      </c>
      <c r="AG250" s="185" t="e">
        <f t="shared" si="622"/>
        <v>#N/A</v>
      </c>
      <c r="AH250" s="185" t="e">
        <f t="shared" si="622"/>
        <v>#N/A</v>
      </c>
      <c r="AI250" s="185" t="e">
        <f t="shared" si="622"/>
        <v>#N/A</v>
      </c>
      <c r="AJ250" s="185" t="e">
        <f t="shared" si="622"/>
        <v>#N/A</v>
      </c>
      <c r="AK250" s="185" t="e">
        <f t="shared" si="622"/>
        <v>#N/A</v>
      </c>
      <c r="AL250" s="185" t="e">
        <f t="shared" si="622"/>
        <v>#N/A</v>
      </c>
      <c r="AM250" s="185" t="e">
        <f t="shared" si="622"/>
        <v>#N/A</v>
      </c>
      <c r="AN250" s="185">
        <f t="shared" si="622"/>
        <v>6</v>
      </c>
      <c r="AO250" s="185" t="e">
        <f t="shared" si="622"/>
        <v>#N/A</v>
      </c>
      <c r="AP250" s="185" t="e">
        <f t="shared" si="622"/>
        <v>#N/A</v>
      </c>
      <c r="AQ250" s="185" t="e">
        <f t="shared" si="623"/>
        <v>#N/A</v>
      </c>
      <c r="AR250" s="185" t="e">
        <f t="shared" si="623"/>
        <v>#N/A</v>
      </c>
      <c r="AS250" s="185" t="e">
        <f t="shared" si="624"/>
        <v>#N/A</v>
      </c>
      <c r="AT250" s="185" t="e">
        <f t="shared" si="624"/>
        <v>#N/A</v>
      </c>
      <c r="AU250" s="185" t="e">
        <f t="shared" si="624"/>
        <v>#N/A</v>
      </c>
      <c r="AV250" s="185" t="e">
        <f t="shared" si="624"/>
        <v>#N/A</v>
      </c>
      <c r="AW250" s="185" t="e">
        <f t="shared" si="624"/>
        <v>#N/A</v>
      </c>
      <c r="AX250" s="185">
        <f t="shared" si="624"/>
        <v>7</v>
      </c>
      <c r="AY250" s="185" t="e">
        <f t="shared" si="624"/>
        <v>#N/A</v>
      </c>
      <c r="AZ250" s="185" t="e">
        <f t="shared" si="624"/>
        <v>#N/A</v>
      </c>
      <c r="BA250" s="185" t="e">
        <f t="shared" si="624"/>
        <v>#N/A</v>
      </c>
      <c r="BB250" s="185" t="e">
        <f t="shared" si="624"/>
        <v>#N/A</v>
      </c>
      <c r="BC250" s="185" t="e">
        <f t="shared" si="624"/>
        <v>#N/A</v>
      </c>
      <c r="BD250" s="185" t="e">
        <f t="shared" si="624"/>
        <v>#N/A</v>
      </c>
      <c r="BE250" s="185" t="e">
        <f t="shared" si="624"/>
        <v>#N/A</v>
      </c>
      <c r="BF250" s="185" t="e">
        <f t="shared" si="624"/>
        <v>#N/A</v>
      </c>
    </row>
    <row r="251" spans="1:58">
      <c r="A251" s="185" t="s">
        <v>16</v>
      </c>
      <c r="C251" s="185">
        <f>C230</f>
        <v>-1</v>
      </c>
      <c r="D251" s="185">
        <f t="shared" si="625"/>
        <v>0</v>
      </c>
      <c r="E251" s="185">
        <f t="shared" si="625"/>
        <v>1</v>
      </c>
      <c r="F251" s="185">
        <v>2</v>
      </c>
      <c r="G251" s="185">
        <v>3</v>
      </c>
      <c r="H251" s="185">
        <v>4</v>
      </c>
      <c r="I251" s="185">
        <v>5</v>
      </c>
      <c r="J251" s="185">
        <v>6</v>
      </c>
      <c r="K251" s="185">
        <v>7</v>
      </c>
      <c r="L251" s="185">
        <f>MATCH(J$259,$D$250:$K$250,$C251)</f>
        <v>6</v>
      </c>
      <c r="M251" s="185">
        <f t="shared" ref="M251:AR251" si="626">MATCH(K$232,$D$229:$J$229,$C251)</f>
        <v>6</v>
      </c>
      <c r="N251" s="185">
        <f t="shared" si="626"/>
        <v>6</v>
      </c>
      <c r="O251" s="185">
        <f t="shared" si="626"/>
        <v>6</v>
      </c>
      <c r="P251" s="185">
        <f t="shared" si="626"/>
        <v>5</v>
      </c>
      <c r="Q251" s="185">
        <f t="shared" si="626"/>
        <v>5</v>
      </c>
      <c r="R251" s="185">
        <f t="shared" si="626"/>
        <v>4</v>
      </c>
      <c r="S251" s="185">
        <f t="shared" si="626"/>
        <v>4</v>
      </c>
      <c r="T251" s="185">
        <f t="shared" si="626"/>
        <v>4</v>
      </c>
      <c r="U251" s="185">
        <f t="shared" si="626"/>
        <v>3</v>
      </c>
      <c r="V251" s="185">
        <f t="shared" si="626"/>
        <v>3</v>
      </c>
      <c r="W251" s="185">
        <f t="shared" si="626"/>
        <v>3</v>
      </c>
      <c r="X251" s="185">
        <f t="shared" si="626"/>
        <v>3</v>
      </c>
      <c r="Y251" s="185">
        <f t="shared" si="626"/>
        <v>3</v>
      </c>
      <c r="Z251" s="185">
        <f t="shared" si="626"/>
        <v>3</v>
      </c>
      <c r="AA251" s="185">
        <f t="shared" si="626"/>
        <v>3</v>
      </c>
      <c r="AB251" s="185">
        <f t="shared" si="626"/>
        <v>3</v>
      </c>
      <c r="AC251" s="185">
        <f t="shared" si="626"/>
        <v>3</v>
      </c>
      <c r="AD251" s="185">
        <f t="shared" si="626"/>
        <v>3</v>
      </c>
      <c r="AE251" s="185">
        <f t="shared" si="626"/>
        <v>2</v>
      </c>
      <c r="AF251" s="185">
        <f t="shared" si="626"/>
        <v>2</v>
      </c>
      <c r="AG251" s="185">
        <f t="shared" si="626"/>
        <v>2</v>
      </c>
      <c r="AH251" s="185">
        <f t="shared" si="626"/>
        <v>2</v>
      </c>
      <c r="AI251" s="185">
        <f t="shared" si="626"/>
        <v>2</v>
      </c>
      <c r="AJ251" s="185">
        <f t="shared" si="626"/>
        <v>2</v>
      </c>
      <c r="AK251" s="185">
        <f t="shared" si="626"/>
        <v>2</v>
      </c>
      <c r="AL251" s="185">
        <f t="shared" si="626"/>
        <v>2</v>
      </c>
      <c r="AM251" s="185">
        <f t="shared" si="626"/>
        <v>2</v>
      </c>
      <c r="AN251" s="185">
        <f t="shared" si="626"/>
        <v>2</v>
      </c>
      <c r="AO251" s="185">
        <f t="shared" si="626"/>
        <v>1</v>
      </c>
      <c r="AP251" s="185">
        <f t="shared" si="626"/>
        <v>1</v>
      </c>
      <c r="AQ251" s="185">
        <f t="shared" si="626"/>
        <v>1</v>
      </c>
      <c r="AR251" s="185">
        <f t="shared" si="626"/>
        <v>1</v>
      </c>
      <c r="AS251" s="185">
        <f t="shared" ref="AS251:BF251" si="627">MATCH(AQ$259,$D$229:$J$229,$C251)</f>
        <v>1</v>
      </c>
      <c r="AT251" s="185">
        <f t="shared" si="627"/>
        <v>1</v>
      </c>
      <c r="AU251" s="185">
        <f t="shared" si="627"/>
        <v>1</v>
      </c>
      <c r="AV251" s="185">
        <f t="shared" si="627"/>
        <v>1</v>
      </c>
      <c r="AW251" s="185">
        <f t="shared" si="627"/>
        <v>1</v>
      </c>
      <c r="AX251" s="185">
        <f t="shared" si="627"/>
        <v>1</v>
      </c>
      <c r="AY251" s="185" t="e">
        <f t="shared" si="627"/>
        <v>#N/A</v>
      </c>
      <c r="AZ251" s="185" t="e">
        <f t="shared" si="627"/>
        <v>#N/A</v>
      </c>
      <c r="BA251" s="185" t="e">
        <f t="shared" si="627"/>
        <v>#N/A</v>
      </c>
      <c r="BB251" s="185" t="e">
        <f t="shared" si="627"/>
        <v>#N/A</v>
      </c>
      <c r="BC251" s="185" t="e">
        <f t="shared" si="627"/>
        <v>#N/A</v>
      </c>
      <c r="BD251" s="185" t="e">
        <f t="shared" si="627"/>
        <v>#N/A</v>
      </c>
      <c r="BE251" s="185" t="e">
        <f t="shared" si="627"/>
        <v>#N/A</v>
      </c>
      <c r="BF251" s="185" t="e">
        <f t="shared" si="627"/>
        <v>#N/A</v>
      </c>
    </row>
    <row r="252" spans="1:58">
      <c r="A252" s="185" t="s">
        <v>16</v>
      </c>
      <c r="L252" s="189">
        <f>IF(ISNA(L249),-1,IF(ISNA(L251),99,IF(ISNA(L250),L249,0)))</f>
        <v>0</v>
      </c>
      <c r="M252" s="189">
        <f>IF(ISNA(M249),-1,IF(ISNA(M251),99,IF(ISNA(M250),M249,0)))</f>
        <v>1</v>
      </c>
      <c r="N252" s="189">
        <f t="shared" ref="N252:BF252" si="628">IF(ISNA(N249),-1,IF(ISNA(N251),99,IF(ISNA(N250),N249,0)))</f>
        <v>1</v>
      </c>
      <c r="O252" s="189">
        <f t="shared" si="628"/>
        <v>0</v>
      </c>
      <c r="P252" s="189">
        <f t="shared" si="628"/>
        <v>2</v>
      </c>
      <c r="Q252" s="189">
        <f t="shared" si="628"/>
        <v>0</v>
      </c>
      <c r="R252" s="189">
        <f t="shared" si="628"/>
        <v>3</v>
      </c>
      <c r="S252" s="189">
        <f t="shared" si="628"/>
        <v>3</v>
      </c>
      <c r="T252" s="189">
        <f t="shared" si="628"/>
        <v>0</v>
      </c>
      <c r="U252" s="189">
        <f t="shared" si="628"/>
        <v>4</v>
      </c>
      <c r="V252" s="189">
        <f t="shared" si="628"/>
        <v>4</v>
      </c>
      <c r="W252" s="189">
        <f t="shared" si="628"/>
        <v>4</v>
      </c>
      <c r="X252" s="189">
        <f t="shared" si="628"/>
        <v>4</v>
      </c>
      <c r="Y252" s="189">
        <f t="shared" si="628"/>
        <v>4</v>
      </c>
      <c r="Z252" s="189">
        <f t="shared" si="628"/>
        <v>4</v>
      </c>
      <c r="AA252" s="189">
        <f t="shared" si="628"/>
        <v>4</v>
      </c>
      <c r="AB252" s="189">
        <f t="shared" si="628"/>
        <v>4</v>
      </c>
      <c r="AC252" s="189">
        <f t="shared" si="628"/>
        <v>4</v>
      </c>
      <c r="AD252" s="189">
        <f t="shared" si="628"/>
        <v>0</v>
      </c>
      <c r="AE252" s="189">
        <f t="shared" si="628"/>
        <v>5</v>
      </c>
      <c r="AF252" s="189">
        <f t="shared" si="628"/>
        <v>5</v>
      </c>
      <c r="AG252" s="189">
        <f t="shared" si="628"/>
        <v>5</v>
      </c>
      <c r="AH252" s="189">
        <f t="shared" si="628"/>
        <v>5</v>
      </c>
      <c r="AI252" s="189">
        <f t="shared" si="628"/>
        <v>5</v>
      </c>
      <c r="AJ252" s="189">
        <f t="shared" si="628"/>
        <v>5</v>
      </c>
      <c r="AK252" s="189">
        <f t="shared" si="628"/>
        <v>5</v>
      </c>
      <c r="AL252" s="189">
        <f t="shared" si="628"/>
        <v>5</v>
      </c>
      <c r="AM252" s="189">
        <f t="shared" si="628"/>
        <v>5</v>
      </c>
      <c r="AN252" s="189">
        <f t="shared" si="628"/>
        <v>0</v>
      </c>
      <c r="AO252" s="189">
        <f t="shared" si="628"/>
        <v>6</v>
      </c>
      <c r="AP252" s="189">
        <f t="shared" si="628"/>
        <v>6</v>
      </c>
      <c r="AQ252" s="189">
        <f t="shared" si="628"/>
        <v>6</v>
      </c>
      <c r="AR252" s="189">
        <f t="shared" si="628"/>
        <v>6</v>
      </c>
      <c r="AS252" s="189">
        <f t="shared" si="628"/>
        <v>6</v>
      </c>
      <c r="AT252" s="189">
        <f t="shared" si="628"/>
        <v>6</v>
      </c>
      <c r="AU252" s="189">
        <f t="shared" si="628"/>
        <v>6</v>
      </c>
      <c r="AV252" s="189">
        <f t="shared" si="628"/>
        <v>6</v>
      </c>
      <c r="AW252" s="189">
        <f t="shared" si="628"/>
        <v>6</v>
      </c>
      <c r="AX252" s="189">
        <f t="shared" si="628"/>
        <v>0</v>
      </c>
      <c r="AY252" s="189">
        <f t="shared" si="628"/>
        <v>99</v>
      </c>
      <c r="AZ252" s="189">
        <f t="shared" si="628"/>
        <v>99</v>
      </c>
      <c r="BA252" s="189">
        <f t="shared" si="628"/>
        <v>99</v>
      </c>
      <c r="BB252" s="189">
        <f t="shared" si="628"/>
        <v>99</v>
      </c>
      <c r="BC252" s="189">
        <f t="shared" si="628"/>
        <v>99</v>
      </c>
      <c r="BD252" s="189">
        <f t="shared" si="628"/>
        <v>99</v>
      </c>
      <c r="BE252" s="189">
        <f t="shared" si="628"/>
        <v>99</v>
      </c>
      <c r="BF252" s="189">
        <f t="shared" si="628"/>
        <v>99</v>
      </c>
    </row>
    <row r="253" spans="1:58">
      <c r="A253" s="185" t="s">
        <v>16</v>
      </c>
      <c r="B253" s="185" t="s">
        <v>275</v>
      </c>
      <c r="C253" s="186" t="s">
        <v>440</v>
      </c>
      <c r="D253" s="109">
        <f t="shared" ref="D253:E255" si="629">E107/E$111</f>
        <v>1.1549875398385373E-2</v>
      </c>
      <c r="E253" s="109">
        <f t="shared" si="629"/>
        <v>1.0019598628971359E-2</v>
      </c>
      <c r="F253" s="109"/>
      <c r="G253" s="109">
        <f>I107/I$111</f>
        <v>1.0203443025017283E-2</v>
      </c>
      <c r="H253" s="109">
        <f t="shared" ref="H253:J255" si="630">K107/K$111</f>
        <v>9.2056199221725969E-3</v>
      </c>
      <c r="I253" s="109">
        <f t="shared" si="630"/>
        <v>5.9583140358846765E-3</v>
      </c>
      <c r="J253" s="109">
        <f t="shared" si="630"/>
        <v>4.2356514623992743E-3</v>
      </c>
      <c r="K253" s="109">
        <f>M107/M$111</f>
        <v>4.2356514623992743E-3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9"/>
        <v>0.3844632221246076</v>
      </c>
      <c r="E254" s="109">
        <f t="shared" si="629"/>
        <v>0.36053450857058728</v>
      </c>
      <c r="F254" s="109"/>
      <c r="G254" s="109">
        <f>I108/I$111</f>
        <v>0.40489995485153513</v>
      </c>
      <c r="H254" s="109">
        <f t="shared" si="630"/>
        <v>0.35306211505617718</v>
      </c>
      <c r="I254" s="109">
        <f t="shared" si="630"/>
        <v>0.30727274979812086</v>
      </c>
      <c r="J254" s="109">
        <f t="shared" si="630"/>
        <v>0.27772001398180535</v>
      </c>
      <c r="K254" s="109">
        <f>M108/M$111</f>
        <v>0.27772001398180535</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9"/>
        <v>0.5288514326728635</v>
      </c>
      <c r="E255" s="109">
        <f t="shared" si="629"/>
        <v>0.55481814651556505</v>
      </c>
      <c r="F255" s="109"/>
      <c r="G255" s="109">
        <f>I109/I$111</f>
        <v>0.5129307485850968</v>
      </c>
      <c r="H255" s="109">
        <f t="shared" si="630"/>
        <v>0.57215418472715751</v>
      </c>
      <c r="I255" s="109">
        <f t="shared" si="630"/>
        <v>0.62869073745082749</v>
      </c>
      <c r="J255" s="109">
        <f t="shared" si="630"/>
        <v>0.66587132870269983</v>
      </c>
      <c r="K255" s="109">
        <f>M109/M$111</f>
        <v>0.66587132870269983</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31">SUM(E115:E117)/SUM(E$127:E$129)</f>
        <v>0.62362325125617091</v>
      </c>
      <c r="E256" s="109">
        <f t="shared" si="631"/>
        <v>0.58283520392321231</v>
      </c>
      <c r="F256" s="109"/>
      <c r="G256" s="109">
        <f>SUM(I115:I117)/SUM(I$127:I$129)</f>
        <v>0.57353422247513386</v>
      </c>
      <c r="H256" s="109">
        <f>SUM(K115:K117)/SUM(K$127:K$129)</f>
        <v>0.5740931664244151</v>
      </c>
      <c r="I256" s="109">
        <f>SUM(L115:L117)/SUM(L$127:L$129)</f>
        <v>0.492179538362227</v>
      </c>
      <c r="J256" s="109">
        <f>SUM(M115:M117)/SUM(M$127:M$129)</f>
        <v>0.43368585117468356</v>
      </c>
      <c r="K256" s="109">
        <f>SUM(M115:M117)/SUM(M$127:M$129)</f>
        <v>0.43368585117468356</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32">SUM(E119:E121)/SUM(E$127:E$129)</f>
        <v>0.27049531864175524</v>
      </c>
      <c r="E257" s="109">
        <f t="shared" si="632"/>
        <v>0.28312327008832416</v>
      </c>
      <c r="F257" s="109"/>
      <c r="G257" s="109">
        <f>SUM(I119:I121)/SUM(I$127:I$129)</f>
        <v>0.30698116910371603</v>
      </c>
      <c r="H257" s="109">
        <f>SUM(K119:K121)/SUM(K$127:K$129)</f>
        <v>0.29966756236473729</v>
      </c>
      <c r="I257" s="109">
        <f>SUM(L119:L121)/SUM(L$127:L$129)</f>
        <v>0.34911683164469687</v>
      </c>
      <c r="J257" s="109">
        <f>SUM(M119:M121)/SUM(M$127:M$129)</f>
        <v>0.39496787765820957</v>
      </c>
      <c r="K257" s="109">
        <f>SUM(M119:M121)/SUM(M$127:M$129)</f>
        <v>0.39496787765820957</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3">SUM(E123:E125)/SUM(E$127:E$129)</f>
        <v>0.1058814301020739</v>
      </c>
      <c r="E258" s="109">
        <f t="shared" si="633"/>
        <v>0.13404152598846353</v>
      </c>
      <c r="F258" s="109"/>
      <c r="G258" s="109">
        <f>SUM(I123:I125)/SUM(I$127:I$129)</f>
        <v>0.11948460842115009</v>
      </c>
      <c r="H258" s="109">
        <f>SUM(K123:K125)/SUM(K$127:K$129)</f>
        <v>0.12623927121084777</v>
      </c>
      <c r="I258" s="109">
        <f>SUM(L123:L125)/SUM(L$127:L$129)</f>
        <v>0.15870362999307616</v>
      </c>
      <c r="J258" s="109">
        <f>SUM(M123:M125)/SUM(M$127:M$129)</f>
        <v>0.17134627116710688</v>
      </c>
      <c r="K258" s="109">
        <f>SUM(M123:M125)/SUM(M$127:M$129)</f>
        <v>0.17134627116710688</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4">J232</f>
        <v>2012</v>
      </c>
      <c r="K259" s="185">
        <f t="shared" si="634"/>
        <v>2013</v>
      </c>
      <c r="L259" s="185">
        <f t="shared" si="634"/>
        <v>2014</v>
      </c>
      <c r="M259" s="185">
        <f t="shared" si="634"/>
        <v>2015</v>
      </c>
      <c r="N259" s="185">
        <f t="shared" si="634"/>
        <v>2016</v>
      </c>
      <c r="O259" s="185">
        <f t="shared" si="634"/>
        <v>2017</v>
      </c>
      <c r="P259" s="185">
        <f t="shared" si="634"/>
        <v>2018</v>
      </c>
      <c r="Q259" s="185">
        <f t="shared" si="634"/>
        <v>2019</v>
      </c>
      <c r="R259" s="185">
        <f t="shared" si="634"/>
        <v>2020</v>
      </c>
      <c r="S259" s="185">
        <f t="shared" si="634"/>
        <v>2021</v>
      </c>
      <c r="T259" s="185">
        <f t="shared" si="634"/>
        <v>2022</v>
      </c>
      <c r="U259" s="185">
        <f t="shared" si="634"/>
        <v>2023</v>
      </c>
      <c r="V259" s="185">
        <f t="shared" si="634"/>
        <v>2024</v>
      </c>
      <c r="W259" s="185">
        <f t="shared" si="634"/>
        <v>2025</v>
      </c>
      <c r="X259" s="185">
        <f t="shared" si="634"/>
        <v>2026</v>
      </c>
      <c r="Y259" s="185">
        <f t="shared" si="634"/>
        <v>2027</v>
      </c>
      <c r="Z259" s="185">
        <f t="shared" si="634"/>
        <v>2028</v>
      </c>
      <c r="AA259" s="185">
        <f t="shared" si="634"/>
        <v>2029</v>
      </c>
      <c r="AB259" s="185">
        <f t="shared" si="634"/>
        <v>2030</v>
      </c>
      <c r="AC259" s="185">
        <f t="shared" si="634"/>
        <v>2031</v>
      </c>
      <c r="AD259" s="185">
        <f t="shared" si="634"/>
        <v>2032</v>
      </c>
      <c r="AE259" s="185">
        <f t="shared" si="634"/>
        <v>2033</v>
      </c>
      <c r="AF259" s="185">
        <f t="shared" si="634"/>
        <v>2034</v>
      </c>
      <c r="AG259" s="185">
        <f t="shared" si="634"/>
        <v>2035</v>
      </c>
      <c r="AH259" s="185">
        <f t="shared" si="634"/>
        <v>2036</v>
      </c>
      <c r="AI259" s="185">
        <f t="shared" si="634"/>
        <v>2037</v>
      </c>
      <c r="AJ259" s="185">
        <f t="shared" si="634"/>
        <v>2038</v>
      </c>
      <c r="AK259" s="185">
        <f t="shared" si="634"/>
        <v>2039</v>
      </c>
      <c r="AL259" s="185">
        <f t="shared" si="634"/>
        <v>2040</v>
      </c>
      <c r="AM259" s="185">
        <f t="shared" si="634"/>
        <v>2041</v>
      </c>
      <c r="AN259" s="185">
        <f t="shared" si="634"/>
        <v>2042</v>
      </c>
      <c r="AO259" s="185">
        <f t="shared" si="634"/>
        <v>2043</v>
      </c>
      <c r="AP259" s="185">
        <f t="shared" si="634"/>
        <v>2044</v>
      </c>
      <c r="AQ259" s="185">
        <f t="shared" si="634"/>
        <v>2045</v>
      </c>
      <c r="AR259" s="185">
        <f t="shared" si="634"/>
        <v>2046</v>
      </c>
      <c r="AS259" s="185">
        <f>AR259+1</f>
        <v>2047</v>
      </c>
      <c r="AT259" s="185">
        <f t="shared" ref="AT259:BB259" si="635">AS259+1</f>
        <v>2048</v>
      </c>
      <c r="AU259" s="185">
        <f t="shared" si="635"/>
        <v>2049</v>
      </c>
      <c r="AV259" s="185">
        <f t="shared" si="635"/>
        <v>2050</v>
      </c>
      <c r="AW259" s="185">
        <f t="shared" si="635"/>
        <v>2051</v>
      </c>
      <c r="AX259" s="185">
        <f t="shared" si="635"/>
        <v>2052</v>
      </c>
      <c r="AY259" s="185">
        <f t="shared" si="635"/>
        <v>2053</v>
      </c>
      <c r="AZ259" s="185">
        <f t="shared" si="635"/>
        <v>2054</v>
      </c>
      <c r="BA259" s="185">
        <f t="shared" si="635"/>
        <v>2055</v>
      </c>
      <c r="BB259" s="185">
        <f t="shared" si="635"/>
        <v>2056</v>
      </c>
      <c r="BC259" s="185">
        <v>2060</v>
      </c>
      <c r="BD259" s="185">
        <v>2070</v>
      </c>
    </row>
    <row r="260" spans="1:56">
      <c r="A260" s="185" t="s">
        <v>16</v>
      </c>
      <c r="E260" s="185" t="s">
        <v>441</v>
      </c>
      <c r="F260" s="185" t="s">
        <v>441</v>
      </c>
      <c r="G260" s="185" t="s">
        <v>435</v>
      </c>
      <c r="H260" s="186" t="s">
        <v>440</v>
      </c>
      <c r="I260" s="185" t="s">
        <v>275</v>
      </c>
      <c r="J260" s="186">
        <f t="shared" ref="J260:J265" si="636">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3.4011476750057611E-3</v>
      </c>
      <c r="Q260" s="186" cm="1">
        <f t="array" ref="Q260">IF(S$252=-1,R260,IF(S$252=99,P260,IF(S$252=0,INDEX($D253:$K253,0,S$250),(INDEX($D253:$K253,0,S$252+1)-INDEX($D253:$K253,0,S$252))/(INDEX($D$249:$K$249,0,S$252+1)-INDEX($D$249:$K$249,0,S$252))+P260)))</f>
        <v>6.8022953500115222E-3</v>
      </c>
      <c r="R260" s="186" cm="1">
        <f t="array" ref="R260">IF(T$252=-1,S260,IF(T$252=99,Q260,IF(T$252=0,INDEX($D253:$K253,0,T$250),(INDEX($D253:$K253,0,T$252+1)-INDEX($D253:$K253,0,T$252))/(INDEX($D$249:$K$249,0,T$252+1)-INDEX($D$249:$K$249,0,T$252))+Q260)))</f>
        <v>1.0203443025017283E-2</v>
      </c>
      <c r="S260" s="186" cm="1">
        <f t="array" ref="S260">IF(U$252=-1,T260,IF(U$252=99,R260,IF(U$252=0,INDEX($D253:$K253,0,U$250),(INDEX($D253:$K253,0,U$252+1)-INDEX($D253:$K253,0,U$252))/(INDEX($D$249:$K$249,0,U$252+1)-INDEX($D$249:$K$249,0,U$252))+R260)))</f>
        <v>1.0103660714732815E-2</v>
      </c>
      <c r="T260" s="186" cm="1">
        <f t="array" ref="T260">IF(V$252=-1,U260,IF(V$252=99,S260,IF(V$252=0,INDEX($D253:$K253,0,V$250),(INDEX($D253:$K253,0,V$252+1)-INDEX($D253:$K253,0,V$252))/(INDEX($D$249:$K$249,0,V$252+1)-INDEX($D$249:$K$249,0,V$252))+S260)))</f>
        <v>1.0003878404448347E-2</v>
      </c>
      <c r="U260" s="186" cm="1">
        <f t="array" ref="U260">IF(W$252=-1,V260,IF(W$252=99,T260,IF(W$252=0,INDEX($D253:$K253,0,W$250),(INDEX($D253:$K253,0,W$252+1)-INDEX($D253:$K253,0,W$252))/(INDEX($D$249:$K$249,0,W$252+1)-INDEX($D$249:$K$249,0,W$252))+T260)))</f>
        <v>9.9040960941638792E-3</v>
      </c>
      <c r="V260" s="186" cm="1">
        <f t="array" ref="V260">IF(X$252=-1,W260,IF(X$252=99,U260,IF(X$252=0,INDEX($D253:$K253,0,X$250),(INDEX($D253:$K253,0,X$252+1)-INDEX($D253:$K253,0,X$252))/(INDEX($D$249:$K$249,0,X$252+1)-INDEX($D$249:$K$249,0,X$252))+U260)))</f>
        <v>9.8043137838794113E-3</v>
      </c>
      <c r="W260" s="186" cm="1">
        <f t="array" ref="W260">IF(Y$252=-1,X260,IF(Y$252=99,V260,IF(Y$252=0,INDEX($D253:$K253,0,Y$250),(INDEX($D253:$K253,0,Y$252+1)-INDEX($D253:$K253,0,Y$252))/(INDEX($D$249:$K$249,0,Y$252+1)-INDEX($D$249:$K$249,0,Y$252))+V260)))</f>
        <v>9.7045314735949434E-3</v>
      </c>
      <c r="X260" s="186" cm="1">
        <f t="array" ref="X260">IF(Z$252=-1,Y260,IF(Z$252=99,W260,IF(Z$252=0,INDEX($D253:$K253,0,Z$250),(INDEX($D253:$K253,0,Z$252+1)-INDEX($D253:$K253,0,Z$252))/(INDEX($D$249:$K$249,0,Z$252+1)-INDEX($D$249:$K$249,0,Z$252))+W260)))</f>
        <v>9.6047491633104755E-3</v>
      </c>
      <c r="Y260" s="186" cm="1">
        <f t="array" ref="Y260">IF(AA$252=-1,Z260,IF(AA$252=99,X260,IF(AA$252=0,INDEX($D253:$K253,0,AA$250),(INDEX($D253:$K253,0,AA$252+1)-INDEX($D253:$K253,0,AA$252))/(INDEX($D$249:$K$249,0,AA$252+1)-INDEX($D$249:$K$249,0,AA$252))+X260)))</f>
        <v>9.5049668530260076E-3</v>
      </c>
      <c r="Z260" s="186" cm="1">
        <f t="array" ref="Z260">IF(AB$252=-1,AA260,IF(AB$252=99,Y260,IF(AB$252=0,INDEX($D253:$K253,0,AB$250),(INDEX($D253:$K253,0,AB$252+1)-INDEX($D253:$K253,0,AB$252))/(INDEX($D$249:$K$249,0,AB$252+1)-INDEX($D$249:$K$249,0,AB$252))+Y260)))</f>
        <v>9.4051845427415397E-3</v>
      </c>
      <c r="AA260" s="186" cm="1">
        <f t="array" ref="AA260">IF(AC$252=-1,AB260,IF(AC$252=99,Z260,IF(AC$252=0,INDEX($D253:$K253,0,AC$250),(INDEX($D253:$K253,0,AC$252+1)-INDEX($D253:$K253,0,AC$252))/(INDEX($D$249:$K$249,0,AC$252+1)-INDEX($D$249:$K$249,0,AC$252))+Z260)))</f>
        <v>9.3054022324570718E-3</v>
      </c>
      <c r="AB260" s="186" cm="1">
        <f t="array" ref="AB260">IF(AD$252=-1,AC260,IF(AD$252=99,AA260,IF(AD$252=0,INDEX($D253:$K253,0,AD$250),(INDEX($D253:$K253,0,AD$252+1)-INDEX($D253:$K253,0,AD$252))/(INDEX($D$249:$K$249,0,AD$252+1)-INDEX($D$249:$K$249,0,AD$252))+AA260)))</f>
        <v>9.2056199221725969E-3</v>
      </c>
      <c r="AC260" s="186" cm="1">
        <f t="array" ref="AC260">IF(AE$252=-1,AD260,IF(AE$252=99,AB260,IF(AE$252=0,INDEX($D253:$K253,0,AE$250),(INDEX($D253:$K253,0,AE$252+1)-INDEX($D253:$K253,0,AE$252))/(INDEX($D$249:$K$249,0,AE$252+1)-INDEX($D$249:$K$249,0,AE$252))+AB260)))</f>
        <v>8.8808893335438049E-3</v>
      </c>
      <c r="AD260" s="186" cm="1">
        <f t="array" ref="AD260">IF(AF$252=-1,AE260,IF(AF$252=99,AC260,IF(AF$252=0,INDEX($D253:$K253,0,AF$250),(INDEX($D253:$K253,0,AF$252+1)-INDEX($D253:$K253,0,AF$252))/(INDEX($D$249:$K$249,0,AF$252+1)-INDEX($D$249:$K$249,0,AF$252))+AC260)))</f>
        <v>8.5561587449150128E-3</v>
      </c>
      <c r="AE260" s="186" cm="1">
        <f t="array" ref="AE260">IF(AG$252=-1,AF260,IF(AG$252=99,AD260,IF(AG$252=0,INDEX($D253:$K253,0,AG$250),(INDEX($D253:$K253,0,AG$252+1)-INDEX($D253:$K253,0,AG$252))/(INDEX($D$249:$K$249,0,AG$252+1)-INDEX($D$249:$K$249,0,AG$252))+AD260)))</f>
        <v>8.2314281562862208E-3</v>
      </c>
      <c r="AF260" s="186" cm="1">
        <f t="array" ref="AF260">IF(AH$252=-1,AG260,IF(AH$252=99,AE260,IF(AH$252=0,INDEX($D253:$K253,0,AH$250),(INDEX($D253:$K253,0,AH$252+1)-INDEX($D253:$K253,0,AH$252))/(INDEX($D$249:$K$249,0,AH$252+1)-INDEX($D$249:$K$249,0,AH$252))+AE260)))</f>
        <v>7.9066975676574287E-3</v>
      </c>
      <c r="AG260" s="186" cm="1">
        <f t="array" ref="AG260">IF(AI$252=-1,AH260,IF(AI$252=99,AF260,IF(AI$252=0,INDEX($D253:$K253,0,AI$250),(INDEX($D253:$K253,0,AI$252+1)-INDEX($D253:$K253,0,AI$252))/(INDEX($D$249:$K$249,0,AI$252+1)-INDEX($D$249:$K$249,0,AI$252))+AF260)))</f>
        <v>7.5819669790286367E-3</v>
      </c>
      <c r="AH260" s="186" cm="1">
        <f t="array" ref="AH260">IF(AJ$252=-1,AI260,IF(AJ$252=99,AG260,IF(AJ$252=0,INDEX($D253:$K253,0,AJ$250),(INDEX($D253:$K253,0,AJ$252+1)-INDEX($D253:$K253,0,AJ$252))/(INDEX($D$249:$K$249,0,AJ$252+1)-INDEX($D$249:$K$249,0,AJ$252))+AG260)))</f>
        <v>7.2572363903998446E-3</v>
      </c>
      <c r="AI260" s="186" cm="1">
        <f t="array" ref="AI260">IF(AK$252=-1,AJ260,IF(AK$252=99,AH260,IF(AK$252=0,INDEX($D253:$K253,0,AK$250),(INDEX($D253:$K253,0,AK$252+1)-INDEX($D253:$K253,0,AK$252))/(INDEX($D$249:$K$249,0,AK$252+1)-INDEX($D$249:$K$249,0,AK$252))+AH260)))</f>
        <v>6.9325058017710526E-3</v>
      </c>
      <c r="AJ260" s="186" cm="1">
        <f t="array" ref="AJ260">IF(AL$252=-1,AK260,IF(AL$252=99,AI260,IF(AL$252=0,INDEX($D253:$K253,0,AL$250),(INDEX($D253:$K253,0,AL$252+1)-INDEX($D253:$K253,0,AL$252))/(INDEX($D$249:$K$249,0,AL$252+1)-INDEX($D$249:$K$249,0,AL$252))+AI260)))</f>
        <v>6.6077752131422605E-3</v>
      </c>
      <c r="AK260" s="186" cm="1">
        <f t="array" ref="AK260">IF(AM$252=-1,AL260,IF(AM$252=99,AJ260,IF(AM$252=0,INDEX($D253:$K253,0,AM$250),(INDEX($D253:$K253,0,AM$252+1)-INDEX($D253:$K253,0,AM$252))/(INDEX($D$249:$K$249,0,AM$252+1)-INDEX($D$249:$K$249,0,AM$252))+AJ260)))</f>
        <v>6.2830446245134685E-3</v>
      </c>
      <c r="AL260" s="186" cm="1">
        <f t="array" ref="AL260">IF(AN$252=-1,AM260,IF(AN$252=99,AK260,IF(AN$252=0,INDEX($D253:$K253,0,AN$250),(INDEX($D253:$K253,0,AN$252+1)-INDEX($D253:$K253,0,AN$252))/(INDEX($D$249:$K$249,0,AN$252+1)-INDEX($D$249:$K$249,0,AN$252))+AK260)))</f>
        <v>5.9583140358846765E-3</v>
      </c>
      <c r="AM260" s="186" cm="1">
        <f t="array" ref="AM260">IF(AO$252=-1,AN260,IF(AO$252=99,AL260,IF(AO$252=0,INDEX($D253:$K253,0,AO$250),(INDEX($D253:$K253,0,AO$252+1)-INDEX($D253:$K253,0,AO$252))/(INDEX($D$249:$K$249,0,AO$252+1)-INDEX($D$249:$K$249,0,AO$252))+AL260)))</f>
        <v>5.7860477785361365E-3</v>
      </c>
      <c r="AN260" s="186" cm="1">
        <f t="array" ref="AN260">IF(AP$252=-1,AO260,IF(AP$252=99,AM260,IF(AP$252=0,INDEX($D253:$K253,0,AP$250),(INDEX($D253:$K253,0,AP$252+1)-INDEX($D253:$K253,0,AP$252))/(INDEX($D$249:$K$249,0,AP$252+1)-INDEX($D$249:$K$249,0,AP$252))+AM260)))</f>
        <v>5.6137815211875965E-3</v>
      </c>
      <c r="AO260" s="186" cm="1">
        <f t="array" ref="AO260">IF(AQ$252=-1,AP260,IF(AQ$252=99,AN260,IF(AQ$252=0,INDEX($D253:$K253,0,AQ$250),(INDEX($D253:$K253,0,AQ$252+1)-INDEX($D253:$K253,0,AQ$252))/(INDEX($D$249:$K$249,0,AQ$252+1)-INDEX($D$249:$K$249,0,AQ$252))+AN260)))</f>
        <v>5.4415152638390566E-3</v>
      </c>
      <c r="AP260" s="186" cm="1">
        <f t="array" ref="AP260">IF(AR$252=-1,AQ260,IF(AR$252=99,AO260,IF(AR$252=0,INDEX($D253:$K253,0,AR$250),(INDEX($D253:$K253,0,AR$252+1)-INDEX($D253:$K253,0,AR$252))/(INDEX($D$249:$K$249,0,AR$252+1)-INDEX($D$249:$K$249,0,AR$252))+AO260)))</f>
        <v>5.2692490064905166E-3</v>
      </c>
      <c r="AQ260" s="186" cm="1">
        <f t="array" ref="AQ260">IF(AS$252=-1,AR260,IF(AS$252=99,AP260,IF(AS$252=0,INDEX($D253:$K253,0,AS$250),(INDEX($D253:$K253,0,AS$252+1)-INDEX($D253:$K253,0,AS$252))/(INDEX($D$249:$K$249,0,AS$252+1)-INDEX($D$249:$K$249,0,AS$252))+AP260)))</f>
        <v>5.0969827491419767E-3</v>
      </c>
      <c r="AR260" s="186" cm="1">
        <f t="array" ref="AR260">IF(AT$252=-1,AW260,IF(AT$252=99,AQ260,IF(AT$252=0,INDEX($D253:$K253,0,AT$250),(INDEX($D253:$K253,0,AT$252+1)-INDEX($D253:$K253,0,AT$252))/(INDEX($D$249:$K$249,0,AT$252+1)-INDEX($D$249:$K$249,0,AT$252))+AQ260)))</f>
        <v>4.9247164917934367E-3</v>
      </c>
      <c r="AS260" s="186" cm="1">
        <f t="array" ref="AS260">IF(AU$252=-1,AX260,IF(AU$252=99,AR260,IF(AU$252=0,INDEX($D253:$K253,0,AU$250),(INDEX($D253:$K253,0,AU$252+1)-INDEX($D253:$K253,0,AU$252))/(INDEX($D$249:$K$249,0,AU$252+1)-INDEX($D$249:$K$249,0,AU$252))+AR260)))</f>
        <v>4.7524502344448967E-3</v>
      </c>
      <c r="AT260" s="186" cm="1">
        <f t="array" ref="AT260">IF(AV$252=-1,AY260,IF(AV$252=99,AS260,IF(AV$252=0,INDEX($D253:$K253,0,AV$250),(INDEX($D253:$K253,0,AV$252+1)-INDEX($D253:$K253,0,AV$252))/(INDEX($D$249:$K$249,0,AV$252+1)-INDEX($D$249:$K$249,0,AV$252))+AS260)))</f>
        <v>4.5801839770963568E-3</v>
      </c>
      <c r="AU260" s="186" cm="1">
        <f t="array" ref="AU260">IF(AW$252=-1,AZ260,IF(AW$252=99,AT260,IF(AW$252=0,INDEX($D253:$K253,0,AW$250),(INDEX($D253:$K253,0,AW$252+1)-INDEX($D253:$K253,0,AW$252))/(INDEX($D$249:$K$249,0,AW$252+1)-INDEX($D$249:$K$249,0,AW$252))+AT260)))</f>
        <v>4.4079177197478168E-3</v>
      </c>
      <c r="AV260" s="186" cm="1">
        <f t="array" ref="AV260">IF(AX$252=-1,BA260,IF(AX$252=99,AU260,IF(AX$252=0,INDEX($D253:$K253,0,AX$250),(INDEX($D253:$K253,0,AX$252+1)-INDEX($D253:$K253,0,AX$252))/(INDEX($D$249:$K$249,0,AX$252+1)-INDEX($D$249:$K$249,0,AX$252))+AU260)))</f>
        <v>4.2356514623992743E-3</v>
      </c>
      <c r="AW260" s="186" cm="1">
        <f t="array" ref="AW260">IF(AY$252=-1,BB260,IF(AY$252=99,AV260,IF(AY$252=0,INDEX($D253:$K253,0,AY$250),(INDEX($D253:$K253,0,AY$252+1)-INDEX($D253:$K253,0,AY$252))/(INDEX($D$249:$K$249,0,AY$252+1)-INDEX($D$249:$K$249,0,AY$252))+AV260)))</f>
        <v>4.2356514623992743E-3</v>
      </c>
      <c r="AX260" s="186" cm="1">
        <f t="array" ref="AX260">IF(AV$252=-1,AZ260,IF(AV$252=99,AW260,IF(AV$252=0,INDEX($D253:$K253,0,AV$250),(INDEX($D253:$K253,0,AV$252+1)-INDEX($D253:$K253,0,AV$252))/(INDEX($D$249:$K$249,0,AV$252+1)-INDEX($D$249:$K$249,0,AV$252))+AW260)))</f>
        <v>4.0633852050507343E-3</v>
      </c>
      <c r="AY260" s="186" cm="1">
        <f t="array" ref="AY260">IF(AW$252=-1,BA260,IF(AW$252=99,AX260,IF(AW$252=0,INDEX($D253:$K253,0,AW$250),(INDEX($D253:$K253,0,AW$252+1)-INDEX($D253:$K253,0,AW$252))/(INDEX($D$249:$K$249,0,AW$252+1)-INDEX($D$249:$K$249,0,AW$252))+AX260)))</f>
        <v>3.8911189477021939E-3</v>
      </c>
      <c r="AZ260" s="186" cm="1">
        <f t="array" ref="AZ260">IF(AX$252=-1,BB260,IF(AX$252=99,AY260,IF(AX$252=0,INDEX($D253:$K253,0,AX$250),(INDEX($D253:$K253,0,AX$252+1)-INDEX($D253:$K253,0,AX$252))/(INDEX($D$249:$K$249,0,AX$252+1)-INDEX($D$249:$K$249,0,AX$252))+AY260)))</f>
        <v>4.2356514623992743E-3</v>
      </c>
      <c r="BA260" s="186" cm="1">
        <f t="array" ref="BA260">IF(AY$252=-1,BC260,IF(AY$252=99,AZ260,IF(AY$252=0,INDEX($D253:$K253,0,AY$250),(INDEX($D253:$K253,0,AY$252+1)-INDEX($D253:$K253,0,AY$252))/(INDEX($D$249:$K$249,0,AY$252+1)-INDEX($D$249:$K$249,0,AY$252))+AZ260)))</f>
        <v>4.2356514623992743E-3</v>
      </c>
      <c r="BB260" s="186" cm="1">
        <f t="array" ref="BB260">IF(AZ$252=-1,BD260,IF(AZ$252=99,BA260,IF(AZ$252=0,INDEX($D253:$K253,0,AZ$250),(INDEX($D253:$K253,0,AZ$252+1)-INDEX($D253:$K253,0,AZ$252))/(INDEX($D$249:$K$249,0,AZ$252+1)-INDEX($D$249:$K$249,0,AZ$252))+BA260)))</f>
        <v>4.2356514623992743E-3</v>
      </c>
      <c r="BC260" s="186" cm="1">
        <f t="array" ref="BC260">IF(BA$252=-1,BE260,IF(BA$252=99,BB260,IF(BA$252=0,INDEX($D253:$K253,0,BA$250),(INDEX($D253:$K253,0,BA$252+1)-INDEX($D253:$K253,0,BA$252))/(INDEX($D$249:$K$249,0,BA$252+1)-INDEX($D$249:$K$249,0,BA$252))+BB260)))</f>
        <v>4.2356514623992743E-3</v>
      </c>
      <c r="BD260" s="186" cm="1">
        <f t="array" ref="BD260">IF(BB$252=-1,BF260,IF(BB$252=99,BC260,IF(BB$252=0,INDEX($D253:$K253,0,BB$250),(INDEX($D253:$K253,0,BB$252+1)-INDEX($D253:$K253,0,BB$252))/(INDEX($D$249:$K$249,0,BB$252+1)-INDEX($D$249:$K$249,0,BB$252))+BC260)))</f>
        <v>4.2356514623992743E-3</v>
      </c>
    </row>
    <row r="261" spans="1:56">
      <c r="A261" s="185" t="s">
        <v>16</v>
      </c>
      <c r="E261" s="185" t="s">
        <v>441</v>
      </c>
      <c r="F261" s="185" t="s">
        <v>441</v>
      </c>
      <c r="G261" s="185" t="s">
        <v>436</v>
      </c>
      <c r="H261" s="186" t="s">
        <v>440</v>
      </c>
      <c r="I261" s="185" t="s">
        <v>276</v>
      </c>
      <c r="J261" s="186">
        <f t="shared" si="636"/>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0.13496665161717838</v>
      </c>
      <c r="Q261" s="186" cm="1">
        <f t="array" ref="Q261">IF(S$252=-1,R261,IF(S$252=99,P261,IF(S$252=0,INDEX($D254:$K254,0,S$250),(INDEX($D254:$K254,0,S$252+1)-INDEX($D254:$K254,0,S$252))/(INDEX($D$249:$K$249,0,S$252+1)-INDEX($D$249:$K$249,0,S$252))+P261)))</f>
        <v>0.26993330323435677</v>
      </c>
      <c r="R261" s="186" cm="1">
        <f t="array" ref="R261">IF(T$252=-1,S261,IF(T$252=99,Q261,IF(T$252=0,INDEX($D254:$K254,0,T$250),(INDEX($D254:$K254,0,T$252+1)-INDEX($D254:$K254,0,T$252))/(INDEX($D$249:$K$249,0,T$252+1)-INDEX($D$249:$K$249,0,T$252))+Q261)))</f>
        <v>0.40489995485153513</v>
      </c>
      <c r="S261" s="186" cm="1">
        <f t="array" ref="S261">IF(U$252=-1,T261,IF(U$252=99,R261,IF(U$252=0,INDEX($D254:$K254,0,U$250),(INDEX($D254:$K254,0,U$252+1)-INDEX($D254:$K254,0,U$252))/(INDEX($D$249:$K$249,0,U$252+1)-INDEX($D$249:$K$249,0,U$252))+R261)))</f>
        <v>0.39971617087199934</v>
      </c>
      <c r="T261" s="186" cm="1">
        <f t="array" ref="T261">IF(V$252=-1,U261,IF(V$252=99,S261,IF(V$252=0,INDEX($D254:$K254,0,V$250),(INDEX($D254:$K254,0,V$252+1)-INDEX($D254:$K254,0,V$252))/(INDEX($D$249:$K$249,0,V$252+1)-INDEX($D$249:$K$249,0,V$252))+S261)))</f>
        <v>0.39453238689246356</v>
      </c>
      <c r="U261" s="186" cm="1">
        <f t="array" ref="U261">IF(W$252=-1,V261,IF(W$252=99,T261,IF(W$252=0,INDEX($D254:$K254,0,W$250),(INDEX($D254:$K254,0,W$252+1)-INDEX($D254:$K254,0,W$252))/(INDEX($D$249:$K$249,0,W$252+1)-INDEX($D$249:$K$249,0,W$252))+T261)))</f>
        <v>0.38934860291292778</v>
      </c>
      <c r="V261" s="186" cm="1">
        <f t="array" ref="V261">IF(X$252=-1,W261,IF(X$252=99,U261,IF(X$252=0,INDEX($D254:$K254,0,X$250),(INDEX($D254:$K254,0,X$252+1)-INDEX($D254:$K254,0,X$252))/(INDEX($D$249:$K$249,0,X$252+1)-INDEX($D$249:$K$249,0,X$252))+U261)))</f>
        <v>0.38416481893339199</v>
      </c>
      <c r="W261" s="186" cm="1">
        <f t="array" ref="W261">IF(Y$252=-1,X261,IF(Y$252=99,V261,IF(Y$252=0,INDEX($D254:$K254,0,Y$250),(INDEX($D254:$K254,0,Y$252+1)-INDEX($D254:$K254,0,Y$252))/(INDEX($D$249:$K$249,0,Y$252+1)-INDEX($D$249:$K$249,0,Y$252))+V261)))</f>
        <v>0.37898103495385621</v>
      </c>
      <c r="X261" s="186" cm="1">
        <f t="array" ref="X261">IF(Z$252=-1,Y261,IF(Z$252=99,W261,IF(Z$252=0,INDEX($D254:$K254,0,Z$250),(INDEX($D254:$K254,0,Z$252+1)-INDEX($D254:$K254,0,Z$252))/(INDEX($D$249:$K$249,0,Z$252+1)-INDEX($D$249:$K$249,0,Z$252))+W261)))</f>
        <v>0.37379725097432043</v>
      </c>
      <c r="Y261" s="186" cm="1">
        <f t="array" ref="Y261">IF(AA$252=-1,Z261,IF(AA$252=99,X261,IF(AA$252=0,INDEX($D254:$K254,0,AA$250),(INDEX($D254:$K254,0,AA$252+1)-INDEX($D254:$K254,0,AA$252))/(INDEX($D$249:$K$249,0,AA$252+1)-INDEX($D$249:$K$249,0,AA$252))+X261)))</f>
        <v>0.36861346699478464</v>
      </c>
      <c r="Z261" s="186" cm="1">
        <f t="array" ref="Z261">IF(AB$252=-1,AA261,IF(AB$252=99,Y261,IF(AB$252=0,INDEX($D254:$K254,0,AB$250),(INDEX($D254:$K254,0,AB$252+1)-INDEX($D254:$K254,0,AB$252))/(INDEX($D$249:$K$249,0,AB$252+1)-INDEX($D$249:$K$249,0,AB$252))+Y261)))</f>
        <v>0.36342968301524886</v>
      </c>
      <c r="AA261" s="186" cm="1">
        <f t="array" ref="AA261">IF(AC$252=-1,AB261,IF(AC$252=99,Z261,IF(AC$252=0,INDEX($D254:$K254,0,AC$250),(INDEX($D254:$K254,0,AC$252+1)-INDEX($D254:$K254,0,AC$252))/(INDEX($D$249:$K$249,0,AC$252+1)-INDEX($D$249:$K$249,0,AC$252))+Z261)))</f>
        <v>0.35824589903571308</v>
      </c>
      <c r="AB261" s="186" cm="1">
        <f t="array" ref="AB261">IF(AD$252=-1,AC261,IF(AD$252=99,AA261,IF(AD$252=0,INDEX($D254:$K254,0,AD$250),(INDEX($D254:$K254,0,AD$252+1)-INDEX($D254:$K254,0,AD$252))/(INDEX($D$249:$K$249,0,AD$252+1)-INDEX($D$249:$K$249,0,AD$252))+AA261)))</f>
        <v>0.35306211505617718</v>
      </c>
      <c r="AC261" s="186" cm="1">
        <f t="array" ref="AC261">IF(AE$252=-1,AD261,IF(AE$252=99,AB261,IF(AE$252=0,INDEX($D254:$K254,0,AE$250),(INDEX($D254:$K254,0,AE$252+1)-INDEX($D254:$K254,0,AE$252))/(INDEX($D$249:$K$249,0,AE$252+1)-INDEX($D$249:$K$249,0,AE$252))+AB261)))</f>
        <v>0.34848317853037153</v>
      </c>
      <c r="AD261" s="186" cm="1">
        <f t="array" ref="AD261">IF(AF$252=-1,AE261,IF(AF$252=99,AC261,IF(AF$252=0,INDEX($D254:$K254,0,AF$250),(INDEX($D254:$K254,0,AF$252+1)-INDEX($D254:$K254,0,AF$252))/(INDEX($D$249:$K$249,0,AF$252+1)-INDEX($D$249:$K$249,0,AF$252))+AC261)))</f>
        <v>0.34390424200456587</v>
      </c>
      <c r="AE261" s="186" cm="1">
        <f t="array" ref="AE261">IF(AG$252=-1,AF261,IF(AG$252=99,AD261,IF(AG$252=0,INDEX($D254:$K254,0,AG$250),(INDEX($D254:$K254,0,AG$252+1)-INDEX($D254:$K254,0,AG$252))/(INDEX($D$249:$K$249,0,AG$252+1)-INDEX($D$249:$K$249,0,AG$252))+AD261)))</f>
        <v>0.33932530547876022</v>
      </c>
      <c r="AF261" s="186" cm="1">
        <f t="array" ref="AF261">IF(AH$252=-1,AG261,IF(AH$252=99,AE261,IF(AH$252=0,INDEX($D254:$K254,0,AH$250),(INDEX($D254:$K254,0,AH$252+1)-INDEX($D254:$K254,0,AH$252))/(INDEX($D$249:$K$249,0,AH$252+1)-INDEX($D$249:$K$249,0,AH$252))+AE261)))</f>
        <v>0.33474636895295456</v>
      </c>
      <c r="AG261" s="186" cm="1">
        <f t="array" ref="AG261">IF(AI$252=-1,AH261,IF(AI$252=99,AF261,IF(AI$252=0,INDEX($D254:$K254,0,AI$250),(INDEX($D254:$K254,0,AI$252+1)-INDEX($D254:$K254,0,AI$252))/(INDEX($D$249:$K$249,0,AI$252+1)-INDEX($D$249:$K$249,0,AI$252))+AF261)))</f>
        <v>0.33016743242714891</v>
      </c>
      <c r="AH261" s="186" cm="1">
        <f t="array" ref="AH261">IF(AJ$252=-1,AI261,IF(AJ$252=99,AG261,IF(AJ$252=0,INDEX($D254:$K254,0,AJ$250),(INDEX($D254:$K254,0,AJ$252+1)-INDEX($D254:$K254,0,AJ$252))/(INDEX($D$249:$K$249,0,AJ$252+1)-INDEX($D$249:$K$249,0,AJ$252))+AG261)))</f>
        <v>0.32558849590134326</v>
      </c>
      <c r="AI261" s="186" cm="1">
        <f t="array" ref="AI261">IF(AK$252=-1,AJ261,IF(AK$252=99,AH261,IF(AK$252=0,INDEX($D254:$K254,0,AK$250),(INDEX($D254:$K254,0,AK$252+1)-INDEX($D254:$K254,0,AK$252))/(INDEX($D$249:$K$249,0,AK$252+1)-INDEX($D$249:$K$249,0,AK$252))+AH261)))</f>
        <v>0.3210095593755376</v>
      </c>
      <c r="AJ261" s="186" cm="1">
        <f t="array" ref="AJ261">IF(AL$252=-1,AK261,IF(AL$252=99,AI261,IF(AL$252=0,INDEX($D254:$K254,0,AL$250),(INDEX($D254:$K254,0,AL$252+1)-INDEX($D254:$K254,0,AL$252))/(INDEX($D$249:$K$249,0,AL$252+1)-INDEX($D$249:$K$249,0,AL$252))+AI261)))</f>
        <v>0.31643062284973195</v>
      </c>
      <c r="AK261" s="186" cm="1">
        <f t="array" ref="AK261">IF(AM$252=-1,AL261,IF(AM$252=99,AJ261,IF(AM$252=0,INDEX($D254:$K254,0,AM$250),(INDEX($D254:$K254,0,AM$252+1)-INDEX($D254:$K254,0,AM$252))/(INDEX($D$249:$K$249,0,AM$252+1)-INDEX($D$249:$K$249,0,AM$252))+AJ261)))</f>
        <v>0.31185168632392629</v>
      </c>
      <c r="AL261" s="186" cm="1">
        <f t="array" ref="AL261">IF(AN$252=-1,AM261,IF(AN$252=99,AK261,IF(AN$252=0,INDEX($D254:$K254,0,AN$250),(INDEX($D254:$K254,0,AN$252+1)-INDEX($D254:$K254,0,AN$252))/(INDEX($D$249:$K$249,0,AN$252+1)-INDEX($D$249:$K$249,0,AN$252))+AK261)))</f>
        <v>0.30727274979812086</v>
      </c>
      <c r="AM261" s="186" cm="1">
        <f t="array" ref="AM261">IF(AO$252=-1,AN261,IF(AO$252=99,AL261,IF(AO$252=0,INDEX($D254:$K254,0,AO$250),(INDEX($D254:$K254,0,AO$252+1)-INDEX($D254:$K254,0,AO$252))/(INDEX($D$249:$K$249,0,AO$252+1)-INDEX($D$249:$K$249,0,AO$252))+AL261)))</f>
        <v>0.3043174762164893</v>
      </c>
      <c r="AN261" s="186" cm="1">
        <f t="array" ref="AN261">IF(AP$252=-1,AO261,IF(AP$252=99,AM261,IF(AP$252=0,INDEX($D254:$K254,0,AP$250),(INDEX($D254:$K254,0,AP$252+1)-INDEX($D254:$K254,0,AP$252))/(INDEX($D$249:$K$249,0,AP$252+1)-INDEX($D$249:$K$249,0,AP$252))+AM261)))</f>
        <v>0.30136220263485775</v>
      </c>
      <c r="AO261" s="186" cm="1">
        <f t="array" ref="AO261">IF(AQ$252=-1,AP261,IF(AQ$252=99,AN261,IF(AQ$252=0,INDEX($D254:$K254,0,AQ$250),(INDEX($D254:$K254,0,AQ$252+1)-INDEX($D254:$K254,0,AQ$252))/(INDEX($D$249:$K$249,0,AQ$252+1)-INDEX($D$249:$K$249,0,AQ$252))+AN261)))</f>
        <v>0.29840692905322619</v>
      </c>
      <c r="AP261" s="186" cm="1">
        <f t="array" ref="AP261">IF(AR$252=-1,AQ261,IF(AR$252=99,AO261,IF(AR$252=0,INDEX($D254:$K254,0,AR$250),(INDEX($D254:$K254,0,AR$252+1)-INDEX($D254:$K254,0,AR$252))/(INDEX($D$249:$K$249,0,AR$252+1)-INDEX($D$249:$K$249,0,AR$252))+AO261)))</f>
        <v>0.29545165547159463</v>
      </c>
      <c r="AQ261" s="186" cm="1">
        <f t="array" ref="AQ261">IF(AS$252=-1,AR261,IF(AS$252=99,AP261,IF(AS$252=0,INDEX($D254:$K254,0,AS$250),(INDEX($D254:$K254,0,AS$252+1)-INDEX($D254:$K254,0,AS$252))/(INDEX($D$249:$K$249,0,AS$252+1)-INDEX($D$249:$K$249,0,AS$252))+AP261)))</f>
        <v>0.29249638188996308</v>
      </c>
      <c r="AR261" s="186" cm="1">
        <f t="array" ref="AR261">IF(AT$252=-1,AW261,IF(AT$252=99,AQ261,IF(AT$252=0,INDEX($D254:$K254,0,AT$250),(INDEX($D254:$K254,0,AT$252+1)-INDEX($D254:$K254,0,AT$252))/(INDEX($D$249:$K$249,0,AT$252+1)-INDEX($D$249:$K$249,0,AT$252))+AQ261)))</f>
        <v>0.28954110830833152</v>
      </c>
      <c r="AS261" s="186" cm="1">
        <f t="array" ref="AS261">IF(AU$252=-1,AX261,IF(AU$252=99,AR261,IF(AU$252=0,INDEX($D254:$K254,0,AU$250),(INDEX($D254:$K254,0,AU$252+1)-INDEX($D254:$K254,0,AU$252))/(INDEX($D$249:$K$249,0,AU$252+1)-INDEX($D$249:$K$249,0,AU$252))+AR261)))</f>
        <v>0.28658583472669996</v>
      </c>
      <c r="AT261" s="186" cm="1">
        <f t="array" ref="AT261">IF(AV$252=-1,AY261,IF(AV$252=99,AS261,IF(AV$252=0,INDEX($D254:$K254,0,AV$250),(INDEX($D254:$K254,0,AV$252+1)-INDEX($D254:$K254,0,AV$252))/(INDEX($D$249:$K$249,0,AV$252+1)-INDEX($D$249:$K$249,0,AV$252))+AS261)))</f>
        <v>0.2836305611450684</v>
      </c>
      <c r="AU261" s="186" cm="1">
        <f t="array" ref="AU261">IF(AW$252=-1,AZ261,IF(AW$252=99,AT261,IF(AW$252=0,INDEX($D254:$K254,0,AW$250),(INDEX($D254:$K254,0,AW$252+1)-INDEX($D254:$K254,0,AW$252))/(INDEX($D$249:$K$249,0,AW$252+1)-INDEX($D$249:$K$249,0,AW$252))+AT261)))</f>
        <v>0.28067528756343685</v>
      </c>
      <c r="AV261" s="186" cm="1">
        <f t="array" ref="AV261">IF(AX$252=-1,BA261,IF(AX$252=99,AU261,IF(AX$252=0,INDEX($D254:$K254,0,AX$250),(INDEX($D254:$K254,0,AX$252+1)-INDEX($D254:$K254,0,AX$252))/(INDEX($D$249:$K$249,0,AX$252+1)-INDEX($D$249:$K$249,0,AX$252))+AU261)))</f>
        <v>0.27772001398180535</v>
      </c>
      <c r="AW261" s="186" cm="1">
        <f t="array" ref="AW261">IF(AY$252=-1,BB261,IF(AY$252=99,AV261,IF(AY$252=0,INDEX($D254:$K254,0,AY$250),(INDEX($D254:$K254,0,AY$252+1)-INDEX($D254:$K254,0,AY$252))/(INDEX($D$249:$K$249,0,AY$252+1)-INDEX($D$249:$K$249,0,AY$252))+AV261)))</f>
        <v>0.27772001398180535</v>
      </c>
      <c r="AX261" s="186" cm="1">
        <f t="array" ref="AX261">IF(AV$252=-1,AZ261,IF(AV$252=99,AW261,IF(AV$252=0,INDEX($D254:$K254,0,AV$250),(INDEX($D254:$K254,0,AV$252+1)-INDEX($D254:$K254,0,AV$252))/(INDEX($D$249:$K$249,0,AV$252+1)-INDEX($D$249:$K$249,0,AV$252))+AW261)))</f>
        <v>0.27476474040017379</v>
      </c>
      <c r="AY261" s="186" cm="1">
        <f t="array" ref="AY261">IF(AW$252=-1,BA261,IF(AW$252=99,AX261,IF(AW$252=0,INDEX($D254:$K254,0,AW$250),(INDEX($D254:$K254,0,AW$252+1)-INDEX($D254:$K254,0,AW$252))/(INDEX($D$249:$K$249,0,AW$252+1)-INDEX($D$249:$K$249,0,AW$252))+AX261)))</f>
        <v>0.27180946681854223</v>
      </c>
      <c r="AZ261" s="186" cm="1">
        <f t="array" ref="AZ261">IF(AX$252=-1,BB261,IF(AX$252=99,AY261,IF(AX$252=0,INDEX($D254:$K254,0,AX$250),(INDEX($D254:$K254,0,AX$252+1)-INDEX($D254:$K254,0,AX$252))/(INDEX($D$249:$K$249,0,AX$252+1)-INDEX($D$249:$K$249,0,AX$252))+AY261)))</f>
        <v>0.27772001398180535</v>
      </c>
      <c r="BA261" s="186" cm="1">
        <f t="array" ref="BA261">IF(AY$252=-1,BC261,IF(AY$252=99,AZ261,IF(AY$252=0,INDEX($D254:$K254,0,AY$250),(INDEX($D254:$K254,0,AY$252+1)-INDEX($D254:$K254,0,AY$252))/(INDEX($D$249:$K$249,0,AY$252+1)-INDEX($D$249:$K$249,0,AY$252))+AZ261)))</f>
        <v>0.27772001398180535</v>
      </c>
      <c r="BB261" s="186" cm="1">
        <f t="array" ref="BB261">IF(AZ$252=-1,BD261,IF(AZ$252=99,BA261,IF(AZ$252=0,INDEX($D254:$K254,0,AZ$250),(INDEX($D254:$K254,0,AZ$252+1)-INDEX($D254:$K254,0,AZ$252))/(INDEX($D$249:$K$249,0,AZ$252+1)-INDEX($D$249:$K$249,0,AZ$252))+BA261)))</f>
        <v>0.27772001398180535</v>
      </c>
      <c r="BC261" s="186" cm="1">
        <f t="array" ref="BC261">IF(BA$252=-1,BE261,IF(BA$252=99,BB261,IF(BA$252=0,INDEX($D254:$K254,0,BA$250),(INDEX($D254:$K254,0,BA$252+1)-INDEX($D254:$K254,0,BA$252))/(INDEX($D$249:$K$249,0,BA$252+1)-INDEX($D$249:$K$249,0,BA$252))+BB261)))</f>
        <v>0.27772001398180535</v>
      </c>
      <c r="BD261" s="186" cm="1">
        <f t="array" ref="BD261">IF(BB$252=-1,BF261,IF(BB$252=99,BC261,IF(BB$252=0,INDEX($D254:$K254,0,BB$250),(INDEX($D254:$K254,0,BB$252+1)-INDEX($D254:$K254,0,BB$252))/(INDEX($D$249:$K$249,0,BB$252+1)-INDEX($D$249:$K$249,0,BB$252))+BC261)))</f>
        <v>0.27772001398180535</v>
      </c>
    </row>
    <row r="262" spans="1:56">
      <c r="A262" s="185" t="s">
        <v>16</v>
      </c>
      <c r="E262" s="185" t="s">
        <v>441</v>
      </c>
      <c r="F262" s="185" t="s">
        <v>441</v>
      </c>
      <c r="G262" s="185" t="s">
        <v>437</v>
      </c>
      <c r="H262" s="186" t="s">
        <v>440</v>
      </c>
      <c r="I262" s="185" t="s">
        <v>277</v>
      </c>
      <c r="J262" s="186">
        <f t="shared" si="636"/>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0.17097691619503227</v>
      </c>
      <c r="Q262" s="186" cm="1">
        <f t="array" ref="Q262">IF(S$252=-1,R262,IF(S$252=99,P262,IF(S$252=0,INDEX($D255:$K255,0,S$250),(INDEX($D255:$K255,0,S$252+1)-INDEX($D255:$K255,0,S$252))/(INDEX($D$249:$K$249,0,S$252+1)-INDEX($D$249:$K$249,0,S$252))+P262)))</f>
        <v>0.34195383239006455</v>
      </c>
      <c r="R262" s="186" cm="1">
        <f t="array" ref="R262">IF(T$252=-1,S262,IF(T$252=99,Q262,IF(T$252=0,INDEX($D255:$K255,0,T$250),(INDEX($D255:$K255,0,T$252+1)-INDEX($D255:$K255,0,T$252))/(INDEX($D$249:$K$249,0,T$252+1)-INDEX($D$249:$K$249,0,T$252))+Q262)))</f>
        <v>0.5129307485850968</v>
      </c>
      <c r="S262" s="186" cm="1">
        <f t="array" ref="S262">IF(U$252=-1,T262,IF(U$252=99,R262,IF(U$252=0,INDEX($D255:$K255,0,U$250),(INDEX($D255:$K255,0,U$252+1)-INDEX($D255:$K255,0,U$252))/(INDEX($D$249:$K$249,0,U$252+1)-INDEX($D$249:$K$249,0,U$252))+R262)))</f>
        <v>0.51885309219930287</v>
      </c>
      <c r="T262" s="186" cm="1">
        <f t="array" ref="T262">IF(V$252=-1,U262,IF(V$252=99,S262,IF(V$252=0,INDEX($D255:$K255,0,V$250),(INDEX($D255:$K255,0,V$252+1)-INDEX($D255:$K255,0,V$252))/(INDEX($D$249:$K$249,0,V$252+1)-INDEX($D$249:$K$249,0,V$252))+S262)))</f>
        <v>0.52477543581350894</v>
      </c>
      <c r="U262" s="186" cm="1">
        <f t="array" ref="U262">IF(W$252=-1,V262,IF(W$252=99,T262,IF(W$252=0,INDEX($D255:$K255,0,W$250),(INDEX($D255:$K255,0,W$252+1)-INDEX($D255:$K255,0,W$252))/(INDEX($D$249:$K$249,0,W$252+1)-INDEX($D$249:$K$249,0,W$252))+T262)))</f>
        <v>0.53069777942771501</v>
      </c>
      <c r="V262" s="186" cm="1">
        <f t="array" ref="V262">IF(X$252=-1,W262,IF(X$252=99,U262,IF(X$252=0,INDEX($D255:$K255,0,X$250),(INDEX($D255:$K255,0,X$252+1)-INDEX($D255:$K255,0,X$252))/(INDEX($D$249:$K$249,0,X$252+1)-INDEX($D$249:$K$249,0,X$252))+U262)))</f>
        <v>0.53662012304192108</v>
      </c>
      <c r="W262" s="186" cm="1">
        <f t="array" ref="W262">IF(Y$252=-1,X262,IF(Y$252=99,V262,IF(Y$252=0,INDEX($D255:$K255,0,Y$250),(INDEX($D255:$K255,0,Y$252+1)-INDEX($D255:$K255,0,Y$252))/(INDEX($D$249:$K$249,0,Y$252+1)-INDEX($D$249:$K$249,0,Y$252))+V262)))</f>
        <v>0.54254246665612715</v>
      </c>
      <c r="X262" s="186" cm="1">
        <f t="array" ref="X262">IF(Z$252=-1,Y262,IF(Z$252=99,W262,IF(Z$252=0,INDEX($D255:$K255,0,Z$250),(INDEX($D255:$K255,0,Z$252+1)-INDEX($D255:$K255,0,Z$252))/(INDEX($D$249:$K$249,0,Z$252+1)-INDEX($D$249:$K$249,0,Z$252))+W262)))</f>
        <v>0.54846481027033323</v>
      </c>
      <c r="Y262" s="186" cm="1">
        <f t="array" ref="Y262">IF(AA$252=-1,Z262,IF(AA$252=99,X262,IF(AA$252=0,INDEX($D255:$K255,0,AA$250),(INDEX($D255:$K255,0,AA$252+1)-INDEX($D255:$K255,0,AA$252))/(INDEX($D$249:$K$249,0,AA$252+1)-INDEX($D$249:$K$249,0,AA$252))+X262)))</f>
        <v>0.5543871538845393</v>
      </c>
      <c r="Z262" s="186" cm="1">
        <f t="array" ref="Z262">IF(AB$252=-1,AA262,IF(AB$252=99,Y262,IF(AB$252=0,INDEX($D255:$K255,0,AB$250),(INDEX($D255:$K255,0,AB$252+1)-INDEX($D255:$K255,0,AB$252))/(INDEX($D$249:$K$249,0,AB$252+1)-INDEX($D$249:$K$249,0,AB$252))+Y262)))</f>
        <v>0.56030949749874537</v>
      </c>
      <c r="AA262" s="186" cm="1">
        <f t="array" ref="AA262">IF(AC$252=-1,AB262,IF(AC$252=99,Z262,IF(AC$252=0,INDEX($D255:$K255,0,AC$250),(INDEX($D255:$K255,0,AC$252+1)-INDEX($D255:$K255,0,AC$252))/(INDEX($D$249:$K$249,0,AC$252+1)-INDEX($D$249:$K$249,0,AC$252))+Z262)))</f>
        <v>0.56623184111295144</v>
      </c>
      <c r="AB262" s="186" cm="1">
        <f t="array" ref="AB262">IF(AD$252=-1,AC262,IF(AD$252=99,AA262,IF(AD$252=0,INDEX($D255:$K255,0,AD$250),(INDEX($D255:$K255,0,AD$252+1)-INDEX($D255:$K255,0,AD$252))/(INDEX($D$249:$K$249,0,AD$252+1)-INDEX($D$249:$K$249,0,AD$252))+AA262)))</f>
        <v>0.57215418472715751</v>
      </c>
      <c r="AC262" s="186" cm="1">
        <f t="array" ref="AC262">IF(AE$252=-1,AD262,IF(AE$252=99,AB262,IF(AE$252=0,INDEX($D255:$K255,0,AE$250),(INDEX($D255:$K255,0,AE$252+1)-INDEX($D255:$K255,0,AE$252))/(INDEX($D$249:$K$249,0,AE$252+1)-INDEX($D$249:$K$249,0,AE$252))+AB262)))</f>
        <v>0.57780783999952456</v>
      </c>
      <c r="AD262" s="186" cm="1">
        <f t="array" ref="AD262">IF(AF$252=-1,AE262,IF(AF$252=99,AC262,IF(AF$252=0,INDEX($D255:$K255,0,AF$250),(INDEX($D255:$K255,0,AF$252+1)-INDEX($D255:$K255,0,AF$252))/(INDEX($D$249:$K$249,0,AF$252+1)-INDEX($D$249:$K$249,0,AF$252))+AC262)))</f>
        <v>0.58346149527189151</v>
      </c>
      <c r="AE262" s="186" cm="1">
        <f t="array" ref="AE262">IF(AG$252=-1,AF262,IF(AG$252=99,AD262,IF(AG$252=0,INDEX($D255:$K255,0,AG$250),(INDEX($D255:$K255,0,AG$252+1)-INDEX($D255:$K255,0,AG$252))/(INDEX($D$249:$K$249,0,AG$252+1)-INDEX($D$249:$K$249,0,AG$252))+AD262)))</f>
        <v>0.58911515054425845</v>
      </c>
      <c r="AF262" s="186" cm="1">
        <f t="array" ref="AF262">IF(AH$252=-1,AG262,IF(AH$252=99,AE262,IF(AH$252=0,INDEX($D255:$K255,0,AH$250),(INDEX($D255:$K255,0,AH$252+1)-INDEX($D255:$K255,0,AH$252))/(INDEX($D$249:$K$249,0,AH$252+1)-INDEX($D$249:$K$249,0,AH$252))+AE262)))</f>
        <v>0.59476880581662539</v>
      </c>
      <c r="AG262" s="186" cm="1">
        <f t="array" ref="AG262">IF(AI$252=-1,AH262,IF(AI$252=99,AF262,IF(AI$252=0,INDEX($D255:$K255,0,AI$250),(INDEX($D255:$K255,0,AI$252+1)-INDEX($D255:$K255,0,AI$252))/(INDEX($D$249:$K$249,0,AI$252+1)-INDEX($D$249:$K$249,0,AI$252))+AF262)))</f>
        <v>0.60042246108899233</v>
      </c>
      <c r="AH262" s="186" cm="1">
        <f t="array" ref="AH262">IF(AJ$252=-1,AI262,IF(AJ$252=99,AG262,IF(AJ$252=0,INDEX($D255:$K255,0,AJ$250),(INDEX($D255:$K255,0,AJ$252+1)-INDEX($D255:$K255,0,AJ$252))/(INDEX($D$249:$K$249,0,AJ$252+1)-INDEX($D$249:$K$249,0,AJ$252))+AG262)))</f>
        <v>0.60607611636135927</v>
      </c>
      <c r="AI262" s="186" cm="1">
        <f t="array" ref="AI262">IF(AK$252=-1,AJ262,IF(AK$252=99,AH262,IF(AK$252=0,INDEX($D255:$K255,0,AK$250),(INDEX($D255:$K255,0,AK$252+1)-INDEX($D255:$K255,0,AK$252))/(INDEX($D$249:$K$249,0,AK$252+1)-INDEX($D$249:$K$249,0,AK$252))+AH262)))</f>
        <v>0.61172977163372622</v>
      </c>
      <c r="AJ262" s="186" cm="1">
        <f t="array" ref="AJ262">IF(AL$252=-1,AK262,IF(AL$252=99,AI262,IF(AL$252=0,INDEX($D255:$K255,0,AL$250),(INDEX($D255:$K255,0,AL$252+1)-INDEX($D255:$K255,0,AL$252))/(INDEX($D$249:$K$249,0,AL$252+1)-INDEX($D$249:$K$249,0,AL$252))+AI262)))</f>
        <v>0.61738342690609316</v>
      </c>
      <c r="AK262" s="186" cm="1">
        <f t="array" ref="AK262">IF(AM$252=-1,AL262,IF(AM$252=99,AJ262,IF(AM$252=0,INDEX($D255:$K255,0,AM$250),(INDEX($D255:$K255,0,AM$252+1)-INDEX($D255:$K255,0,AM$252))/(INDEX($D$249:$K$249,0,AM$252+1)-INDEX($D$249:$K$249,0,AM$252))+AJ262)))</f>
        <v>0.6230370821784601</v>
      </c>
      <c r="AL262" s="186" cm="1">
        <f t="array" ref="AL262">IF(AN$252=-1,AM262,IF(AN$252=99,AK262,IF(AN$252=0,INDEX($D255:$K255,0,AN$250),(INDEX($D255:$K255,0,AN$252+1)-INDEX($D255:$K255,0,AN$252))/(INDEX($D$249:$K$249,0,AN$252+1)-INDEX($D$249:$K$249,0,AN$252))+AK262)))</f>
        <v>0.62869073745082749</v>
      </c>
      <c r="AM262" s="186" cm="1">
        <f t="array" ref="AM262">IF(AO$252=-1,AN262,IF(AO$252=99,AL262,IF(AO$252=0,INDEX($D255:$K255,0,AO$250),(INDEX($D255:$K255,0,AO$252+1)-INDEX($D255:$K255,0,AO$252))/(INDEX($D$249:$K$249,0,AO$252+1)-INDEX($D$249:$K$249,0,AO$252))+AL262)))</f>
        <v>0.63240879657601468</v>
      </c>
      <c r="AN262" s="186" cm="1">
        <f t="array" ref="AN262">IF(AP$252=-1,AO262,IF(AP$252=99,AM262,IF(AP$252=0,INDEX($D255:$K255,0,AP$250),(INDEX($D255:$K255,0,AP$252+1)-INDEX($D255:$K255,0,AP$252))/(INDEX($D$249:$K$249,0,AP$252+1)-INDEX($D$249:$K$249,0,AP$252))+AM262)))</f>
        <v>0.63612685570120187</v>
      </c>
      <c r="AO262" s="186" cm="1">
        <f t="array" ref="AO262">IF(AQ$252=-1,AP262,IF(AQ$252=99,AN262,IF(AQ$252=0,INDEX($D255:$K255,0,AQ$250),(INDEX($D255:$K255,0,AQ$252+1)-INDEX($D255:$K255,0,AQ$252))/(INDEX($D$249:$K$249,0,AQ$252+1)-INDEX($D$249:$K$249,0,AQ$252))+AN262)))</f>
        <v>0.63984491482638906</v>
      </c>
      <c r="AP262" s="186" cm="1">
        <f t="array" ref="AP262">IF(AR$252=-1,AQ262,IF(AR$252=99,AO262,IF(AR$252=0,INDEX($D255:$K255,0,AR$250),(INDEX($D255:$K255,0,AR$252+1)-INDEX($D255:$K255,0,AR$252))/(INDEX($D$249:$K$249,0,AR$252+1)-INDEX($D$249:$K$249,0,AR$252))+AO262)))</f>
        <v>0.64356297395157624</v>
      </c>
      <c r="AQ262" s="186" cm="1">
        <f t="array" ref="AQ262">IF(AS$252=-1,AR262,IF(AS$252=99,AP262,IF(AS$252=0,INDEX($D255:$K255,0,AS$250),(INDEX($D255:$K255,0,AS$252+1)-INDEX($D255:$K255,0,AS$252))/(INDEX($D$249:$K$249,0,AS$252+1)-INDEX($D$249:$K$249,0,AS$252))+AP262)))</f>
        <v>0.64728103307676343</v>
      </c>
      <c r="AR262" s="186" cm="1">
        <f t="array" ref="AR262">IF(AT$252=-1,AW262,IF(AT$252=99,AQ262,IF(AT$252=0,INDEX($D255:$K255,0,AT$250),(INDEX($D255:$K255,0,AT$252+1)-INDEX($D255:$K255,0,AT$252))/(INDEX($D$249:$K$249,0,AT$252+1)-INDEX($D$249:$K$249,0,AT$252))+AQ262)))</f>
        <v>0.65099909220195062</v>
      </c>
      <c r="AS262" s="186" cm="1">
        <f t="array" ref="AS262">IF(AU$252=-1,AX262,IF(AU$252=99,AR262,IF(AU$252=0,INDEX($D255:$K255,0,AU$250),(INDEX($D255:$K255,0,AU$252+1)-INDEX($D255:$K255,0,AU$252))/(INDEX($D$249:$K$249,0,AU$252+1)-INDEX($D$249:$K$249,0,AU$252))+AR262)))</f>
        <v>0.65471715132713781</v>
      </c>
      <c r="AT262" s="186" cm="1">
        <f t="array" ref="AT262">IF(AV$252=-1,AY262,IF(AV$252=99,AS262,IF(AV$252=0,INDEX($D255:$K255,0,AV$250),(INDEX($D255:$K255,0,AV$252+1)-INDEX($D255:$K255,0,AV$252))/(INDEX($D$249:$K$249,0,AV$252+1)-INDEX($D$249:$K$249,0,AV$252))+AS262)))</f>
        <v>0.658435210452325</v>
      </c>
      <c r="AU262" s="186" cm="1">
        <f t="array" ref="AU262">IF(AW$252=-1,AZ262,IF(AW$252=99,AT262,IF(AW$252=0,INDEX($D255:$K255,0,AW$250),(INDEX($D255:$K255,0,AW$252+1)-INDEX($D255:$K255,0,AW$252))/(INDEX($D$249:$K$249,0,AW$252+1)-INDEX($D$249:$K$249,0,AW$252))+AT262)))</f>
        <v>0.66215326957751219</v>
      </c>
      <c r="AV262" s="186" cm="1">
        <f t="array" ref="AV262">IF(AX$252=-1,BA262,IF(AX$252=99,AU262,IF(AX$252=0,INDEX($D255:$K255,0,AX$250),(INDEX($D255:$K255,0,AX$252+1)-INDEX($D255:$K255,0,AX$252))/(INDEX($D$249:$K$249,0,AX$252+1)-INDEX($D$249:$K$249,0,AX$252))+AU262)))</f>
        <v>0.66587132870269983</v>
      </c>
      <c r="AW262" s="186" cm="1">
        <f t="array" ref="AW262">IF(AY$252=-1,BB262,IF(AY$252=99,AV262,IF(AY$252=0,INDEX($D255:$K255,0,AY$250),(INDEX($D255:$K255,0,AY$252+1)-INDEX($D255:$K255,0,AY$252))/(INDEX($D$249:$K$249,0,AY$252+1)-INDEX($D$249:$K$249,0,AY$252))+AV262)))</f>
        <v>0.66587132870269983</v>
      </c>
      <c r="AX262" s="186" cm="1">
        <f t="array" ref="AX262">IF(AV$252=-1,AZ262,IF(AV$252=99,AW262,IF(AV$252=0,INDEX($D255:$K255,0,AV$250),(INDEX($D255:$K255,0,AV$252+1)-INDEX($D255:$K255,0,AV$252))/(INDEX($D$249:$K$249,0,AV$252+1)-INDEX($D$249:$K$249,0,AV$252))+AW262)))</f>
        <v>0.66958938782788702</v>
      </c>
      <c r="AY262" s="186" cm="1">
        <f t="array" ref="AY262">IF(AW$252=-1,BA262,IF(AW$252=99,AX262,IF(AW$252=0,INDEX($D255:$K255,0,AW$250),(INDEX($D255:$K255,0,AW$252+1)-INDEX($D255:$K255,0,AW$252))/(INDEX($D$249:$K$249,0,AW$252+1)-INDEX($D$249:$K$249,0,AW$252))+AX262)))</f>
        <v>0.67330744695307421</v>
      </c>
      <c r="AZ262" s="186" cm="1">
        <f t="array" ref="AZ262">IF(AX$252=-1,BB262,IF(AX$252=99,AY262,IF(AX$252=0,INDEX($D255:$K255,0,AX$250),(INDEX($D255:$K255,0,AX$252+1)-INDEX($D255:$K255,0,AX$252))/(INDEX($D$249:$K$249,0,AX$252+1)-INDEX($D$249:$K$249,0,AX$252))+AY262)))</f>
        <v>0.66587132870269983</v>
      </c>
      <c r="BA262" s="186" cm="1">
        <f t="array" ref="BA262">IF(AY$252=-1,BC262,IF(AY$252=99,AZ262,IF(AY$252=0,INDEX($D255:$K255,0,AY$250),(INDEX($D255:$K255,0,AY$252+1)-INDEX($D255:$K255,0,AY$252))/(INDEX($D$249:$K$249,0,AY$252+1)-INDEX($D$249:$K$249,0,AY$252))+AZ262)))</f>
        <v>0.66587132870269983</v>
      </c>
      <c r="BB262" s="186" cm="1">
        <f t="array" ref="BB262">IF(AZ$252=-1,BD262,IF(AZ$252=99,BA262,IF(AZ$252=0,INDEX($D255:$K255,0,AZ$250),(INDEX($D255:$K255,0,AZ$252+1)-INDEX($D255:$K255,0,AZ$252))/(INDEX($D$249:$K$249,0,AZ$252+1)-INDEX($D$249:$K$249,0,AZ$252))+BA262)))</f>
        <v>0.66587132870269983</v>
      </c>
      <c r="BC262" s="186" cm="1">
        <f t="array" ref="BC262">IF(BA$252=-1,BE262,IF(BA$252=99,BB262,IF(BA$252=0,INDEX($D255:$K255,0,BA$250),(INDEX($D255:$K255,0,BA$252+1)-INDEX($D255:$K255,0,BA$252))/(INDEX($D$249:$K$249,0,BA$252+1)-INDEX($D$249:$K$249,0,BA$252))+BB262)))</f>
        <v>0.66587132870269983</v>
      </c>
      <c r="BD262" s="186" cm="1">
        <f t="array" ref="BD262">IF(BB$252=-1,BF262,IF(BB$252=99,BC262,IF(BB$252=0,INDEX($D255:$K255,0,BB$250),(INDEX($D255:$K255,0,BB$252+1)-INDEX($D255:$K255,0,BB$252))/(INDEX($D$249:$K$249,0,BB$252+1)-INDEX($D$249:$K$249,0,BB$252))+BC262)))</f>
        <v>0.66587132870269983</v>
      </c>
    </row>
    <row r="263" spans="1:56">
      <c r="A263" s="185" t="s">
        <v>16</v>
      </c>
      <c r="E263" s="185" t="s">
        <v>442</v>
      </c>
      <c r="F263" s="185" t="s">
        <v>442</v>
      </c>
      <c r="G263" s="185" t="str">
        <f>G260</f>
        <v>low income</v>
      </c>
      <c r="H263" s="186" t="s">
        <v>439</v>
      </c>
      <c r="I263" s="185" t="str">
        <f>I260</f>
        <v>hhd-le</v>
      </c>
      <c r="J263" s="186">
        <f t="shared" si="636"/>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0.19117807415837795</v>
      </c>
      <c r="Q263" s="186" cm="1">
        <f t="array" ref="Q263">IF(S$252=-1,R263,IF(S$252=99,P263,IF(S$252=0,INDEX($D256:$K256,0,S$250),(INDEX($D256:$K256,0,S$252+1)-INDEX($D256:$K256,0,S$252))/(INDEX($D$249:$K$249,0,S$252+1)-INDEX($D$249:$K$249,0,S$252))+P263)))</f>
        <v>0.38235614831675591</v>
      </c>
      <c r="R263" s="186" cm="1">
        <f t="array" ref="R263">IF(T$252=-1,S263,IF(T$252=99,Q263,IF(T$252=0,INDEX($D256:$K256,0,T$250),(INDEX($D256:$K256,0,T$252+1)-INDEX($D256:$K256,0,T$252))/(INDEX($D$249:$K$249,0,T$252+1)-INDEX($D$249:$K$249,0,T$252))+Q263)))</f>
        <v>0.57353422247513386</v>
      </c>
      <c r="S263" s="186" cm="1">
        <f t="array" ref="S263">IF(U$252=-1,T263,IF(U$252=99,R263,IF(U$252=0,INDEX($D256:$K256,0,U$250),(INDEX($D256:$K256,0,U$252+1)-INDEX($D256:$K256,0,U$252))/(INDEX($D$249:$K$249,0,U$252+1)-INDEX($D$249:$K$249,0,U$252))+R263)))</f>
        <v>0.57359011687006201</v>
      </c>
      <c r="T263" s="186" cm="1">
        <f t="array" ref="T263">IF(V$252=-1,U263,IF(V$252=99,S263,IF(V$252=0,INDEX($D256:$K256,0,V$250),(INDEX($D256:$K256,0,V$252+1)-INDEX($D256:$K256,0,V$252))/(INDEX($D$249:$K$249,0,V$252+1)-INDEX($D$249:$K$249,0,V$252))+S263)))</f>
        <v>0.57364601126499015</v>
      </c>
      <c r="U263" s="186" cm="1">
        <f t="array" ref="U263">IF(W$252=-1,V263,IF(W$252=99,T263,IF(W$252=0,INDEX($D256:$K256,0,W$250),(INDEX($D256:$K256,0,W$252+1)-INDEX($D256:$K256,0,W$252))/(INDEX($D$249:$K$249,0,W$252+1)-INDEX($D$249:$K$249,0,W$252))+T263)))</f>
        <v>0.5737019056599183</v>
      </c>
      <c r="V263" s="186" cm="1">
        <f t="array" ref="V263">IF(X$252=-1,W263,IF(X$252=99,U263,IF(X$252=0,INDEX($D256:$K256,0,X$250),(INDEX($D256:$K256,0,X$252+1)-INDEX($D256:$K256,0,X$252))/(INDEX($D$249:$K$249,0,X$252+1)-INDEX($D$249:$K$249,0,X$252))+U263)))</f>
        <v>0.57375780005484645</v>
      </c>
      <c r="W263" s="186" cm="1">
        <f t="array" ref="W263">IF(Y$252=-1,X263,IF(Y$252=99,V263,IF(Y$252=0,INDEX($D256:$K256,0,Y$250),(INDEX($D256:$K256,0,Y$252+1)-INDEX($D256:$K256,0,Y$252))/(INDEX($D$249:$K$249,0,Y$252+1)-INDEX($D$249:$K$249,0,Y$252))+V263)))</f>
        <v>0.57381369444977459</v>
      </c>
      <c r="X263" s="186" cm="1">
        <f t="array" ref="X263">IF(Z$252=-1,Y263,IF(Z$252=99,W263,IF(Z$252=0,INDEX($D256:$K256,0,Z$250),(INDEX($D256:$K256,0,Z$252+1)-INDEX($D256:$K256,0,Z$252))/(INDEX($D$249:$K$249,0,Z$252+1)-INDEX($D$249:$K$249,0,Z$252))+W263)))</f>
        <v>0.57386958884470274</v>
      </c>
      <c r="Y263" s="186" cm="1">
        <f t="array" ref="Y263">IF(AA$252=-1,Z263,IF(AA$252=99,X263,IF(AA$252=0,INDEX($D256:$K256,0,AA$250),(INDEX($D256:$K256,0,AA$252+1)-INDEX($D256:$K256,0,AA$252))/(INDEX($D$249:$K$249,0,AA$252+1)-INDEX($D$249:$K$249,0,AA$252))+X263)))</f>
        <v>0.57392548323963088</v>
      </c>
      <c r="Z263" s="186" cm="1">
        <f t="array" ref="Z263">IF(AB$252=-1,AA263,IF(AB$252=99,Y263,IF(AB$252=0,INDEX($D256:$K256,0,AB$250),(INDEX($D256:$K256,0,AB$252+1)-INDEX($D256:$K256,0,AB$252))/(INDEX($D$249:$K$249,0,AB$252+1)-INDEX($D$249:$K$249,0,AB$252))+Y263)))</f>
        <v>0.57398137763455903</v>
      </c>
      <c r="AA263" s="186" cm="1">
        <f t="array" ref="AA263">IF(AC$252=-1,AB263,IF(AC$252=99,Z263,IF(AC$252=0,INDEX($D256:$K256,0,AC$250),(INDEX($D256:$K256,0,AC$252+1)-INDEX($D256:$K256,0,AC$252))/(INDEX($D$249:$K$249,0,AC$252+1)-INDEX($D$249:$K$249,0,AC$252))+Z263)))</f>
        <v>0.57403727202948718</v>
      </c>
      <c r="AB263" s="186" cm="1">
        <f t="array" ref="AB263">IF(AD$252=-1,AC263,IF(AD$252=99,AA263,IF(AD$252=0,INDEX($D256:$K256,0,AD$250),(INDEX($D256:$K256,0,AD$252+1)-INDEX($D256:$K256,0,AD$252))/(INDEX($D$249:$K$249,0,AD$252+1)-INDEX($D$249:$K$249,0,AD$252))+AA263)))</f>
        <v>0.5740931664244151</v>
      </c>
      <c r="AC263" s="186" cm="1">
        <f t="array" ref="AC263">IF(AE$252=-1,AD263,IF(AE$252=99,AB263,IF(AE$252=0,INDEX($D256:$K256,0,AE$250),(INDEX($D256:$K256,0,AE$252+1)-INDEX($D256:$K256,0,AE$252))/(INDEX($D$249:$K$249,0,AE$252+1)-INDEX($D$249:$K$249,0,AE$252))+AB263)))</f>
        <v>0.56590180361819631</v>
      </c>
      <c r="AD263" s="186" cm="1">
        <f t="array" ref="AD263">IF(AF$252=-1,AE263,IF(AF$252=99,AC263,IF(AF$252=0,INDEX($D256:$K256,0,AF$250),(INDEX($D256:$K256,0,AF$252+1)-INDEX($D256:$K256,0,AF$252))/(INDEX($D$249:$K$249,0,AF$252+1)-INDEX($D$249:$K$249,0,AF$252))+AC263)))</f>
        <v>0.55771044081197751</v>
      </c>
      <c r="AE263" s="186" cm="1">
        <f t="array" ref="AE263">IF(AG$252=-1,AF263,IF(AG$252=99,AD263,IF(AG$252=0,INDEX($D256:$K256,0,AG$250),(INDEX($D256:$K256,0,AG$252+1)-INDEX($D256:$K256,0,AG$252))/(INDEX($D$249:$K$249,0,AG$252+1)-INDEX($D$249:$K$249,0,AG$252))+AD263)))</f>
        <v>0.54951907800575872</v>
      </c>
      <c r="AF263" s="186" cm="1">
        <f t="array" ref="AF263">IF(AH$252=-1,AG263,IF(AH$252=99,AE263,IF(AH$252=0,INDEX($D256:$K256,0,AH$250),(INDEX($D256:$K256,0,AH$252+1)-INDEX($D256:$K256,0,AH$252))/(INDEX($D$249:$K$249,0,AH$252+1)-INDEX($D$249:$K$249,0,AH$252))+AE263)))</f>
        <v>0.54132771519953993</v>
      </c>
      <c r="AG263" s="186" cm="1">
        <f t="array" ref="AG263">IF(AI$252=-1,AH263,IF(AI$252=99,AF263,IF(AI$252=0,INDEX($D256:$K256,0,AI$250),(INDEX($D256:$K256,0,AI$252+1)-INDEX($D256:$K256,0,AI$252))/(INDEX($D$249:$K$249,0,AI$252+1)-INDEX($D$249:$K$249,0,AI$252))+AF263)))</f>
        <v>0.53313635239332113</v>
      </c>
      <c r="AH263" s="186" cm="1">
        <f t="array" ref="AH263">IF(AJ$252=-1,AI263,IF(AJ$252=99,AG263,IF(AJ$252=0,INDEX($D256:$K256,0,AJ$250),(INDEX($D256:$K256,0,AJ$252+1)-INDEX($D256:$K256,0,AJ$252))/(INDEX($D$249:$K$249,0,AJ$252+1)-INDEX($D$249:$K$249,0,AJ$252))+AG263)))</f>
        <v>0.52494498958710234</v>
      </c>
      <c r="AI263" s="186" cm="1">
        <f t="array" ref="AI263">IF(AK$252=-1,AJ263,IF(AK$252=99,AH263,IF(AK$252=0,INDEX($D256:$K256,0,AK$250),(INDEX($D256:$K256,0,AK$252+1)-INDEX($D256:$K256,0,AK$252))/(INDEX($D$249:$K$249,0,AK$252+1)-INDEX($D$249:$K$249,0,AK$252))+AH263)))</f>
        <v>0.51675362678088355</v>
      </c>
      <c r="AJ263" s="186" cm="1">
        <f t="array" ref="AJ263">IF(AL$252=-1,AK263,IF(AL$252=99,AI263,IF(AL$252=0,INDEX($D256:$K256,0,AL$250),(INDEX($D256:$K256,0,AL$252+1)-INDEX($D256:$K256,0,AL$252))/(INDEX($D$249:$K$249,0,AL$252+1)-INDEX($D$249:$K$249,0,AL$252))+AI263)))</f>
        <v>0.50856226397466475</v>
      </c>
      <c r="AK263" s="186" cm="1">
        <f t="array" ref="AK263">IF(AM$252=-1,AL263,IF(AM$252=99,AJ263,IF(AM$252=0,INDEX($D256:$K256,0,AM$250),(INDEX($D256:$K256,0,AM$252+1)-INDEX($D256:$K256,0,AM$252))/(INDEX($D$249:$K$249,0,AM$252+1)-INDEX($D$249:$K$249,0,AM$252))+AJ263)))</f>
        <v>0.50037090116844596</v>
      </c>
      <c r="AL263" s="186" cm="1">
        <f t="array" ref="AL263">IF(AN$252=-1,AM263,IF(AN$252=99,AK263,IF(AN$252=0,INDEX($D256:$K256,0,AN$250),(INDEX($D256:$K256,0,AN$252+1)-INDEX($D256:$K256,0,AN$252))/(INDEX($D$249:$K$249,0,AN$252+1)-INDEX($D$249:$K$249,0,AN$252))+AK263)))</f>
        <v>0.492179538362227</v>
      </c>
      <c r="AM263" s="186" cm="1">
        <f t="array" ref="AM263">IF(AO$252=-1,AN263,IF(AO$252=99,AL263,IF(AO$252=0,INDEX($D256:$K256,0,AO$250),(INDEX($D256:$K256,0,AO$252+1)-INDEX($D256:$K256,0,AO$252))/(INDEX($D$249:$K$249,0,AO$252+1)-INDEX($D$249:$K$249,0,AO$252))+AL263)))</f>
        <v>0.48633016964347264</v>
      </c>
      <c r="AN263" s="186" cm="1">
        <f t="array" ref="AN263">IF(AP$252=-1,AO263,IF(AP$252=99,AM263,IF(AP$252=0,INDEX($D256:$K256,0,AP$250),(INDEX($D256:$K256,0,AP$252+1)-INDEX($D256:$K256,0,AP$252))/(INDEX($D$249:$K$249,0,AP$252+1)-INDEX($D$249:$K$249,0,AP$252))+AM263)))</f>
        <v>0.48048080092471829</v>
      </c>
      <c r="AO263" s="186" cm="1">
        <f t="array" ref="AO263">IF(AQ$252=-1,AP263,IF(AQ$252=99,AN263,IF(AQ$252=0,INDEX($D256:$K256,0,AQ$250),(INDEX($D256:$K256,0,AQ$252+1)-INDEX($D256:$K256,0,AQ$252))/(INDEX($D$249:$K$249,0,AQ$252+1)-INDEX($D$249:$K$249,0,AQ$252))+AN263)))</f>
        <v>0.47463143220596393</v>
      </c>
      <c r="AP263" s="186" cm="1">
        <f t="array" ref="AP263">IF(AR$252=-1,AQ263,IF(AR$252=99,AO263,IF(AR$252=0,INDEX($D256:$K256,0,AR$250),(INDEX($D256:$K256,0,AR$252+1)-INDEX($D256:$K256,0,AR$252))/(INDEX($D$249:$K$249,0,AR$252+1)-INDEX($D$249:$K$249,0,AR$252))+AO263)))</f>
        <v>0.46878206348720958</v>
      </c>
      <c r="AQ263" s="186" cm="1">
        <f t="array" ref="AQ263">IF(AS$252=-1,AR263,IF(AS$252=99,AP263,IF(AS$252=0,INDEX($D256:$K256,0,AS$250),(INDEX($D256:$K256,0,AS$252+1)-INDEX($D256:$K256,0,AS$252))/(INDEX($D$249:$K$249,0,AS$252+1)-INDEX($D$249:$K$249,0,AS$252))+AP263)))</f>
        <v>0.46293269476845522</v>
      </c>
      <c r="AR263" s="186" cm="1">
        <f t="array" ref="AR263">IF(AT$252=-1,AW263,IF(AT$252=99,AQ263,IF(AT$252=0,INDEX($D256:$K256,0,AT$250),(INDEX($D256:$K256,0,AT$252+1)-INDEX($D256:$K256,0,AT$252))/(INDEX($D$249:$K$249,0,AT$252+1)-INDEX($D$249:$K$249,0,AT$252))+AQ263)))</f>
        <v>0.45708332604970087</v>
      </c>
      <c r="AS263" s="186" cm="1">
        <f t="array" ref="AS263">IF(AU$252=-1,AX263,IF(AU$252=99,AR263,IF(AU$252=0,INDEX($D256:$K256,0,AU$250),(INDEX($D256:$K256,0,AU$252+1)-INDEX($D256:$K256,0,AU$252))/(INDEX($D$249:$K$249,0,AU$252+1)-INDEX($D$249:$K$249,0,AU$252))+AR263)))</f>
        <v>0.45123395733094651</v>
      </c>
      <c r="AT263" s="186" cm="1">
        <f t="array" ref="AT263">IF(AV$252=-1,AY263,IF(AV$252=99,AS263,IF(AV$252=0,INDEX($D256:$K256,0,AV$250),(INDEX($D256:$K256,0,AV$252+1)-INDEX($D256:$K256,0,AV$252))/(INDEX($D$249:$K$249,0,AV$252+1)-INDEX($D$249:$K$249,0,AV$252))+AS263)))</f>
        <v>0.44538458861219216</v>
      </c>
      <c r="AU263" s="186" cm="1">
        <f t="array" ref="AU263">IF(AW$252=-1,AZ263,IF(AW$252=99,AT263,IF(AW$252=0,INDEX($D256:$K256,0,AW$250),(INDEX($D256:$K256,0,AW$252+1)-INDEX($D256:$K256,0,AW$252))/(INDEX($D$249:$K$249,0,AW$252+1)-INDEX($D$249:$K$249,0,AW$252))+AT263)))</f>
        <v>0.4395352198934378</v>
      </c>
      <c r="AV263" s="186" cm="1">
        <f t="array" ref="AV263">IF(AX$252=-1,BA263,IF(AX$252=99,AU263,IF(AX$252=0,INDEX($D256:$K256,0,AX$250),(INDEX($D256:$K256,0,AX$252+1)-INDEX($D256:$K256,0,AX$252))/(INDEX($D$249:$K$249,0,AX$252+1)-INDEX($D$249:$K$249,0,AX$252))+AU263)))</f>
        <v>0.43368585117468356</v>
      </c>
      <c r="AW263" s="186" cm="1">
        <f t="array" ref="AW263">IF(AY$252=-1,BB263,IF(AY$252=99,AV263,IF(AY$252=0,INDEX($D256:$K256,0,AY$250),(INDEX($D256:$K256,0,AY$252+1)-INDEX($D256:$K256,0,AY$252))/(INDEX($D$249:$K$249,0,AY$252+1)-INDEX($D$249:$K$249,0,AY$252))+AV263)))</f>
        <v>0.43368585117468356</v>
      </c>
      <c r="AX263" s="186" cm="1">
        <f t="array" ref="AX263">IF(AV$252=-1,AZ263,IF(AV$252=99,AW263,IF(AV$252=0,INDEX($D256:$K256,0,AV$250),(INDEX($D256:$K256,0,AV$252+1)-INDEX($D256:$K256,0,AV$252))/(INDEX($D$249:$K$249,0,AV$252+1)-INDEX($D$249:$K$249,0,AV$252))+AW263)))</f>
        <v>0.4278364824559292</v>
      </c>
      <c r="AY263" s="186" cm="1">
        <f t="array" ref="AY263">IF(AW$252=-1,BA263,IF(AW$252=99,AX263,IF(AW$252=0,INDEX($D256:$K256,0,AW$250),(INDEX($D256:$K256,0,AW$252+1)-INDEX($D256:$K256,0,AW$252))/(INDEX($D$249:$K$249,0,AW$252+1)-INDEX($D$249:$K$249,0,AW$252))+AX263)))</f>
        <v>0.42198711373717485</v>
      </c>
      <c r="AZ263" s="186" cm="1">
        <f t="array" ref="AZ263">IF(AX$252=-1,BB263,IF(AX$252=99,AY263,IF(AX$252=0,INDEX($D256:$K256,0,AX$250),(INDEX($D256:$K256,0,AX$252+1)-INDEX($D256:$K256,0,AX$252))/(INDEX($D$249:$K$249,0,AX$252+1)-INDEX($D$249:$K$249,0,AX$252))+AY263)))</f>
        <v>0.43368585117468356</v>
      </c>
      <c r="BA263" s="186" cm="1">
        <f t="array" ref="BA263">IF(AY$252=-1,BC263,IF(AY$252=99,AZ263,IF(AY$252=0,INDEX($D256:$K256,0,AY$250),(INDEX($D256:$K256,0,AY$252+1)-INDEX($D256:$K256,0,AY$252))/(INDEX($D$249:$K$249,0,AY$252+1)-INDEX($D$249:$K$249,0,AY$252))+AZ263)))</f>
        <v>0.43368585117468356</v>
      </c>
      <c r="BB263" s="186" cm="1">
        <f t="array" ref="BB263">IF(AZ$252=-1,BD263,IF(AZ$252=99,BA263,IF(AZ$252=0,INDEX($D256:$K256,0,AZ$250),(INDEX($D256:$K256,0,AZ$252+1)-INDEX($D256:$K256,0,AZ$252))/(INDEX($D$249:$K$249,0,AZ$252+1)-INDEX($D$249:$K$249,0,AZ$252))+BA263)))</f>
        <v>0.43368585117468356</v>
      </c>
      <c r="BC263" s="186" cm="1">
        <f t="array" ref="BC263">IF(BA$252=-1,BE263,IF(BA$252=99,BB263,IF(BA$252=0,INDEX($D256:$K256,0,BA$250),(INDEX($D256:$K256,0,BA$252+1)-INDEX($D256:$K256,0,BA$252))/(INDEX($D$249:$K$249,0,BA$252+1)-INDEX($D$249:$K$249,0,BA$252))+BB263)))</f>
        <v>0.43368585117468356</v>
      </c>
      <c r="BD263" s="186" cm="1">
        <f t="array" ref="BD263">IF(BB$252=-1,BF263,IF(BB$252=99,BC263,IF(BB$252=0,INDEX($D256:$K256,0,BB$250),(INDEX($D256:$K256,0,BB$252+1)-INDEX($D256:$K256,0,BB$252))/(INDEX($D$249:$K$249,0,BB$252+1)-INDEX($D$249:$K$249,0,BB$252))+BC263)))</f>
        <v>0.43368585117468356</v>
      </c>
    </row>
    <row r="264" spans="1:56">
      <c r="A264" s="185" t="s">
        <v>16</v>
      </c>
      <c r="E264" s="185" t="s">
        <v>442</v>
      </c>
      <c r="F264" s="185" t="s">
        <v>442</v>
      </c>
      <c r="G264" s="185" t="str">
        <f>G261</f>
        <v>medium income</v>
      </c>
      <c r="H264" s="186" t="s">
        <v>439</v>
      </c>
      <c r="I264" s="185" t="str">
        <f>I261</f>
        <v>hhd-me</v>
      </c>
      <c r="J264" s="186">
        <f t="shared" si="636"/>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0.10232705636790534</v>
      </c>
      <c r="Q264" s="186" cm="1">
        <f t="array" ref="Q264">IF(S$252=-1,R264,IF(S$252=99,P264,IF(S$252=0,INDEX($D257:$K257,0,S$250),(INDEX($D257:$K257,0,S$252+1)-INDEX($D257:$K257,0,S$252))/(INDEX($D$249:$K$249,0,S$252+1)-INDEX($D$249:$K$249,0,S$252))+P264)))</f>
        <v>0.20465411273581069</v>
      </c>
      <c r="R264" s="186" cm="1">
        <f t="array" ref="R264">IF(T$252=-1,S264,IF(T$252=99,Q264,IF(T$252=0,INDEX($D257:$K257,0,T$250),(INDEX($D257:$K257,0,T$252+1)-INDEX($D257:$K257,0,T$252))/(INDEX($D$249:$K$249,0,T$252+1)-INDEX($D$249:$K$249,0,T$252))+Q264)))</f>
        <v>0.30698116910371603</v>
      </c>
      <c r="S264" s="186" cm="1">
        <f t="array" ref="S264">IF(U$252=-1,T264,IF(U$252=99,R264,IF(U$252=0,INDEX($D257:$K257,0,U$250),(INDEX($D257:$K257,0,U$252+1)-INDEX($D257:$K257,0,U$252))/(INDEX($D$249:$K$249,0,U$252+1)-INDEX($D$249:$K$249,0,U$252))+R264)))</f>
        <v>0.30624980842981814</v>
      </c>
      <c r="T264" s="186" cm="1">
        <f t="array" ref="T264">IF(V$252=-1,U264,IF(V$252=99,S264,IF(V$252=0,INDEX($D257:$K257,0,V$250),(INDEX($D257:$K257,0,V$252+1)-INDEX($D257:$K257,0,V$252))/(INDEX($D$249:$K$249,0,V$252+1)-INDEX($D$249:$K$249,0,V$252))+S264)))</f>
        <v>0.30551844775592024</v>
      </c>
      <c r="U264" s="186" cm="1">
        <f t="array" ref="U264">IF(W$252=-1,V264,IF(W$252=99,T264,IF(W$252=0,INDEX($D257:$K257,0,W$250),(INDEX($D257:$K257,0,W$252+1)-INDEX($D257:$K257,0,W$252))/(INDEX($D$249:$K$249,0,W$252+1)-INDEX($D$249:$K$249,0,W$252))+T264)))</f>
        <v>0.30478708708202235</v>
      </c>
      <c r="V264" s="186" cm="1">
        <f t="array" ref="V264">IF(X$252=-1,W264,IF(X$252=99,U264,IF(X$252=0,INDEX($D257:$K257,0,X$250),(INDEX($D257:$K257,0,X$252+1)-INDEX($D257:$K257,0,X$252))/(INDEX($D$249:$K$249,0,X$252+1)-INDEX($D$249:$K$249,0,X$252))+U264)))</f>
        <v>0.30405572640812445</v>
      </c>
      <c r="W264" s="186" cm="1">
        <f t="array" ref="W264">IF(Y$252=-1,X264,IF(Y$252=99,V264,IF(Y$252=0,INDEX($D257:$K257,0,Y$250),(INDEX($D257:$K257,0,Y$252+1)-INDEX($D257:$K257,0,Y$252))/(INDEX($D$249:$K$249,0,Y$252+1)-INDEX($D$249:$K$249,0,Y$252))+V264)))</f>
        <v>0.30332436573422655</v>
      </c>
      <c r="X264" s="186" cm="1">
        <f t="array" ref="X264">IF(Z$252=-1,Y264,IF(Z$252=99,W264,IF(Z$252=0,INDEX($D257:$K257,0,Z$250),(INDEX($D257:$K257,0,Z$252+1)-INDEX($D257:$K257,0,Z$252))/(INDEX($D$249:$K$249,0,Z$252+1)-INDEX($D$249:$K$249,0,Z$252))+W264)))</f>
        <v>0.30259300506032866</v>
      </c>
      <c r="Y264" s="186" cm="1">
        <f t="array" ref="Y264">IF(AA$252=-1,Z264,IF(AA$252=99,X264,IF(AA$252=0,INDEX($D257:$K257,0,AA$250),(INDEX($D257:$K257,0,AA$252+1)-INDEX($D257:$K257,0,AA$252))/(INDEX($D$249:$K$249,0,AA$252+1)-INDEX($D$249:$K$249,0,AA$252))+X264)))</f>
        <v>0.30186164438643076</v>
      </c>
      <c r="Z264" s="186" cm="1">
        <f t="array" ref="Z264">IF(AB$252=-1,AA264,IF(AB$252=99,Y264,IF(AB$252=0,INDEX($D257:$K257,0,AB$250),(INDEX($D257:$K257,0,AB$252+1)-INDEX($D257:$K257,0,AB$252))/(INDEX($D$249:$K$249,0,AB$252+1)-INDEX($D$249:$K$249,0,AB$252))+Y264)))</f>
        <v>0.30113028371253286</v>
      </c>
      <c r="AA264" s="186" cm="1">
        <f t="array" ref="AA264">IF(AC$252=-1,AB264,IF(AC$252=99,Z264,IF(AC$252=0,INDEX($D257:$K257,0,AC$250),(INDEX($D257:$K257,0,AC$252+1)-INDEX($D257:$K257,0,AC$252))/(INDEX($D$249:$K$249,0,AC$252+1)-INDEX($D$249:$K$249,0,AC$252))+Z264)))</f>
        <v>0.30039892303863497</v>
      </c>
      <c r="AB264" s="186" cm="1">
        <f t="array" ref="AB264">IF(AD$252=-1,AC264,IF(AD$252=99,AA264,IF(AD$252=0,INDEX($D257:$K257,0,AD$250),(INDEX($D257:$K257,0,AD$252+1)-INDEX($D257:$K257,0,AD$252))/(INDEX($D$249:$K$249,0,AD$252+1)-INDEX($D$249:$K$249,0,AD$252))+AA264)))</f>
        <v>0.29966756236473729</v>
      </c>
      <c r="AC264" s="186" cm="1">
        <f t="array" ref="AC264">IF(AE$252=-1,AD264,IF(AE$252=99,AB264,IF(AE$252=0,INDEX($D257:$K257,0,AE$250),(INDEX($D257:$K257,0,AE$252+1)-INDEX($D257:$K257,0,AE$252))/(INDEX($D$249:$K$249,0,AE$252+1)-INDEX($D$249:$K$249,0,AE$252))+AB264)))</f>
        <v>0.30461248929273327</v>
      </c>
      <c r="AD264" s="186" cm="1">
        <f t="array" ref="AD264">IF(AF$252=-1,AE264,IF(AF$252=99,AC264,IF(AF$252=0,INDEX($D257:$K257,0,AF$250),(INDEX($D257:$K257,0,AF$252+1)-INDEX($D257:$K257,0,AF$252))/(INDEX($D$249:$K$249,0,AF$252+1)-INDEX($D$249:$K$249,0,AF$252))+AC264)))</f>
        <v>0.30955741622072924</v>
      </c>
      <c r="AE264" s="186" cm="1">
        <f t="array" ref="AE264">IF(AG$252=-1,AF264,IF(AG$252=99,AD264,IF(AG$252=0,INDEX($D257:$K257,0,AG$250),(INDEX($D257:$K257,0,AG$252+1)-INDEX($D257:$K257,0,AG$252))/(INDEX($D$249:$K$249,0,AG$252+1)-INDEX($D$249:$K$249,0,AG$252))+AD264)))</f>
        <v>0.31450234314872522</v>
      </c>
      <c r="AF264" s="186" cm="1">
        <f t="array" ref="AF264">IF(AH$252=-1,AG264,IF(AH$252=99,AE264,IF(AH$252=0,INDEX($D257:$K257,0,AH$250),(INDEX($D257:$K257,0,AH$252+1)-INDEX($D257:$K257,0,AH$252))/(INDEX($D$249:$K$249,0,AH$252+1)-INDEX($D$249:$K$249,0,AH$252))+AE264)))</f>
        <v>0.31944727007672119</v>
      </c>
      <c r="AG264" s="186" cm="1">
        <f t="array" ref="AG264">IF(AI$252=-1,AH264,IF(AI$252=99,AF264,IF(AI$252=0,INDEX($D257:$K257,0,AI$250),(INDEX($D257:$K257,0,AI$252+1)-INDEX($D257:$K257,0,AI$252))/(INDEX($D$249:$K$249,0,AI$252+1)-INDEX($D$249:$K$249,0,AI$252))+AF264)))</f>
        <v>0.32439219700471716</v>
      </c>
      <c r="AH264" s="186" cm="1">
        <f t="array" ref="AH264">IF(AJ$252=-1,AI264,IF(AJ$252=99,AG264,IF(AJ$252=0,INDEX($D257:$K257,0,AJ$250),(INDEX($D257:$K257,0,AJ$252+1)-INDEX($D257:$K257,0,AJ$252))/(INDEX($D$249:$K$249,0,AJ$252+1)-INDEX($D$249:$K$249,0,AJ$252))+AG264)))</f>
        <v>0.32933712393271314</v>
      </c>
      <c r="AI264" s="186" cm="1">
        <f t="array" ref="AI264">IF(AK$252=-1,AJ264,IF(AK$252=99,AH264,IF(AK$252=0,INDEX($D257:$K257,0,AK$250),(INDEX($D257:$K257,0,AK$252+1)-INDEX($D257:$K257,0,AK$252))/(INDEX($D$249:$K$249,0,AK$252+1)-INDEX($D$249:$K$249,0,AK$252))+AH264)))</f>
        <v>0.33428205086070911</v>
      </c>
      <c r="AJ264" s="186" cm="1">
        <f t="array" ref="AJ264">IF(AL$252=-1,AK264,IF(AL$252=99,AI264,IF(AL$252=0,INDEX($D257:$K257,0,AL$250),(INDEX($D257:$K257,0,AL$252+1)-INDEX($D257:$K257,0,AL$252))/(INDEX($D$249:$K$249,0,AL$252+1)-INDEX($D$249:$K$249,0,AL$252))+AI264)))</f>
        <v>0.33922697778870509</v>
      </c>
      <c r="AK264" s="186" cm="1">
        <f t="array" ref="AK264">IF(AM$252=-1,AL264,IF(AM$252=99,AJ264,IF(AM$252=0,INDEX($D257:$K257,0,AM$250),(INDEX($D257:$K257,0,AM$252+1)-INDEX($D257:$K257,0,AM$252))/(INDEX($D$249:$K$249,0,AM$252+1)-INDEX($D$249:$K$249,0,AM$252))+AJ264)))</f>
        <v>0.34417190471670106</v>
      </c>
      <c r="AL264" s="186" cm="1">
        <f t="array" ref="AL264">IF(AN$252=-1,AM264,IF(AN$252=99,AK264,IF(AN$252=0,INDEX($D257:$K257,0,AN$250),(INDEX($D257:$K257,0,AN$252+1)-INDEX($D257:$K257,0,AN$252))/(INDEX($D$249:$K$249,0,AN$252+1)-INDEX($D$249:$K$249,0,AN$252))+AK264)))</f>
        <v>0.34911683164469687</v>
      </c>
      <c r="AM264" s="186" cm="1">
        <f t="array" ref="AM264">IF(AO$252=-1,AN264,IF(AO$252=99,AL264,IF(AO$252=0,INDEX($D257:$K257,0,AO$250),(INDEX($D257:$K257,0,AO$252+1)-INDEX($D257:$K257,0,AO$252))/(INDEX($D$249:$K$249,0,AO$252+1)-INDEX($D$249:$K$249,0,AO$252))+AL264)))</f>
        <v>0.35370193624604812</v>
      </c>
      <c r="AN264" s="186" cm="1">
        <f t="array" ref="AN264">IF(AP$252=-1,AO264,IF(AP$252=99,AM264,IF(AP$252=0,INDEX($D257:$K257,0,AP$250),(INDEX($D257:$K257,0,AP$252+1)-INDEX($D257:$K257,0,AP$252))/(INDEX($D$249:$K$249,0,AP$252+1)-INDEX($D$249:$K$249,0,AP$252))+AM264)))</f>
        <v>0.35828704084739937</v>
      </c>
      <c r="AO264" s="186" cm="1">
        <f t="array" ref="AO264">IF(AQ$252=-1,AP264,IF(AQ$252=99,AN264,IF(AQ$252=0,INDEX($D257:$K257,0,AQ$250),(INDEX($D257:$K257,0,AQ$252+1)-INDEX($D257:$K257,0,AQ$252))/(INDEX($D$249:$K$249,0,AQ$252+1)-INDEX($D$249:$K$249,0,AQ$252))+AN264)))</f>
        <v>0.36287214544875063</v>
      </c>
      <c r="AP264" s="186" cm="1">
        <f t="array" ref="AP264">IF(AR$252=-1,AQ264,IF(AR$252=99,AO264,IF(AR$252=0,INDEX($D257:$K257,0,AR$250),(INDEX($D257:$K257,0,AR$252+1)-INDEX($D257:$K257,0,AR$252))/(INDEX($D$249:$K$249,0,AR$252+1)-INDEX($D$249:$K$249,0,AR$252))+AO264)))</f>
        <v>0.36745725005010188</v>
      </c>
      <c r="AQ264" s="186" cm="1">
        <f t="array" ref="AQ264">IF(AS$252=-1,AR264,IF(AS$252=99,AP264,IF(AS$252=0,INDEX($D257:$K257,0,AS$250),(INDEX($D257:$K257,0,AS$252+1)-INDEX($D257:$K257,0,AS$252))/(INDEX($D$249:$K$249,0,AS$252+1)-INDEX($D$249:$K$249,0,AS$252))+AP264)))</f>
        <v>0.37204235465145313</v>
      </c>
      <c r="AR264" s="186" cm="1">
        <f t="array" ref="AR264">IF(AT$252=-1,AW264,IF(AT$252=99,AQ264,IF(AT$252=0,INDEX($D257:$K257,0,AT$250),(INDEX($D257:$K257,0,AT$252+1)-INDEX($D257:$K257,0,AT$252))/(INDEX($D$249:$K$249,0,AT$252+1)-INDEX($D$249:$K$249,0,AT$252))+AQ264)))</f>
        <v>0.37662745925280439</v>
      </c>
      <c r="AS264" s="186" cm="1">
        <f t="array" ref="AS264">IF(AU$252=-1,AX264,IF(AU$252=99,AR264,IF(AU$252=0,INDEX($D257:$K257,0,AU$250),(INDEX($D257:$K257,0,AU$252+1)-INDEX($D257:$K257,0,AU$252))/(INDEX($D$249:$K$249,0,AU$252+1)-INDEX($D$249:$K$249,0,AU$252))+AR264)))</f>
        <v>0.38121256385415564</v>
      </c>
      <c r="AT264" s="186" cm="1">
        <f t="array" ref="AT264">IF(AV$252=-1,AY264,IF(AV$252=99,AS264,IF(AV$252=0,INDEX($D257:$K257,0,AV$250),(INDEX($D257:$K257,0,AV$252+1)-INDEX($D257:$K257,0,AV$252))/(INDEX($D$249:$K$249,0,AV$252+1)-INDEX($D$249:$K$249,0,AV$252))+AS264)))</f>
        <v>0.38579766845550689</v>
      </c>
      <c r="AU264" s="186" cm="1">
        <f t="array" ref="AU264">IF(AW$252=-1,AZ264,IF(AW$252=99,AT264,IF(AW$252=0,INDEX($D257:$K257,0,AW$250),(INDEX($D257:$K257,0,AW$252+1)-INDEX($D257:$K257,0,AW$252))/(INDEX($D$249:$K$249,0,AW$252+1)-INDEX($D$249:$K$249,0,AW$252))+AT264)))</f>
        <v>0.39038277305685815</v>
      </c>
      <c r="AV264" s="186" cm="1">
        <f t="array" ref="AV264">IF(AX$252=-1,BA264,IF(AX$252=99,AU264,IF(AX$252=0,INDEX($D257:$K257,0,AX$250),(INDEX($D257:$K257,0,AX$252+1)-INDEX($D257:$K257,0,AX$252))/(INDEX($D$249:$K$249,0,AX$252+1)-INDEX($D$249:$K$249,0,AX$252))+AU264)))</f>
        <v>0.39496787765820957</v>
      </c>
      <c r="AW264" s="186" cm="1">
        <f t="array" ref="AW264">IF(AY$252=-1,BB264,IF(AY$252=99,AV264,IF(AY$252=0,INDEX($D257:$K257,0,AY$250),(INDEX($D257:$K257,0,AY$252+1)-INDEX($D257:$K257,0,AY$252))/(INDEX($D$249:$K$249,0,AY$252+1)-INDEX($D$249:$K$249,0,AY$252))+AV264)))</f>
        <v>0.39496787765820957</v>
      </c>
      <c r="AX264" s="186" cm="1">
        <f t="array" ref="AX264">IF(AV$252=-1,AZ264,IF(AV$252=99,AW264,IF(AV$252=0,INDEX($D257:$K257,0,AV$250),(INDEX($D257:$K257,0,AV$252+1)-INDEX($D257:$K257,0,AV$252))/(INDEX($D$249:$K$249,0,AV$252+1)-INDEX($D$249:$K$249,0,AV$252))+AW264)))</f>
        <v>0.39955298225956082</v>
      </c>
      <c r="AY264" s="186" cm="1">
        <f t="array" ref="AY264">IF(AW$252=-1,BA264,IF(AW$252=99,AX264,IF(AW$252=0,INDEX($D257:$K257,0,AW$250),(INDEX($D257:$K257,0,AW$252+1)-INDEX($D257:$K257,0,AW$252))/(INDEX($D$249:$K$249,0,AW$252+1)-INDEX($D$249:$K$249,0,AW$252))+AX264)))</f>
        <v>0.40413808686091207</v>
      </c>
      <c r="AZ264" s="186" cm="1">
        <f t="array" ref="AZ264">IF(AX$252=-1,BB264,IF(AX$252=99,AY264,IF(AX$252=0,INDEX($D257:$K257,0,AX$250),(INDEX($D257:$K257,0,AX$252+1)-INDEX($D257:$K257,0,AX$252))/(INDEX($D$249:$K$249,0,AX$252+1)-INDEX($D$249:$K$249,0,AX$252))+AY264)))</f>
        <v>0.39496787765820957</v>
      </c>
      <c r="BA264" s="186" cm="1">
        <f t="array" ref="BA264">IF(AY$252=-1,BC264,IF(AY$252=99,AZ264,IF(AY$252=0,INDEX($D257:$K257,0,AY$250),(INDEX($D257:$K257,0,AY$252+1)-INDEX($D257:$K257,0,AY$252))/(INDEX($D$249:$K$249,0,AY$252+1)-INDEX($D$249:$K$249,0,AY$252))+AZ264)))</f>
        <v>0.39496787765820957</v>
      </c>
      <c r="BB264" s="186" cm="1">
        <f t="array" ref="BB264">IF(AZ$252=-1,BD264,IF(AZ$252=99,BA264,IF(AZ$252=0,INDEX($D257:$K257,0,AZ$250),(INDEX($D257:$K257,0,AZ$252+1)-INDEX($D257:$K257,0,AZ$252))/(INDEX($D$249:$K$249,0,AZ$252+1)-INDEX($D$249:$K$249,0,AZ$252))+BA264)))</f>
        <v>0.39496787765820957</v>
      </c>
      <c r="BC264" s="186" cm="1">
        <f t="array" ref="BC264">IF(BA$252=-1,BE264,IF(BA$252=99,BB264,IF(BA$252=0,INDEX($D257:$K257,0,BA$250),(INDEX($D257:$K257,0,BA$252+1)-INDEX($D257:$K257,0,BA$252))/(INDEX($D$249:$K$249,0,BA$252+1)-INDEX($D$249:$K$249,0,BA$252))+BB264)))</f>
        <v>0.39496787765820957</v>
      </c>
      <c r="BD264" s="186" cm="1">
        <f t="array" ref="BD264">IF(BB$252=-1,BF264,IF(BB$252=99,BC264,IF(BB$252=0,INDEX($D257:$K257,0,BB$250),(INDEX($D257:$K257,0,BB$252+1)-INDEX($D257:$K257,0,BB$252))/(INDEX($D$249:$K$249,0,BB$252+1)-INDEX($D$249:$K$249,0,BB$252))+BC264)))</f>
        <v>0.39496787765820957</v>
      </c>
    </row>
    <row r="265" spans="1:56">
      <c r="A265" s="185" t="s">
        <v>16</v>
      </c>
      <c r="E265" s="185" t="s">
        <v>442</v>
      </c>
      <c r="F265" s="185" t="s">
        <v>442</v>
      </c>
      <c r="G265" s="185" t="str">
        <f>G262</f>
        <v>high income</v>
      </c>
      <c r="H265" s="186" t="s">
        <v>439</v>
      </c>
      <c r="I265" s="185" t="str">
        <f>I262</f>
        <v>hhd-he</v>
      </c>
      <c r="J265" s="186">
        <f t="shared" si="636"/>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3.9828202807050031E-2</v>
      </c>
      <c r="Q265" s="186" cm="1">
        <f t="array" ref="Q265">IF(S$252=-1,R265,IF(S$252=99,P265,IF(S$252=0,INDEX($D258:$K258,0,S$250),(INDEX($D258:$K258,0,S$252+1)-INDEX($D258:$K258,0,S$252))/(INDEX($D$249:$K$249,0,S$252+1)-INDEX($D$249:$K$249,0,S$252))+P265)))</f>
        <v>7.9656405614100062E-2</v>
      </c>
      <c r="R265" s="186" cm="1">
        <f t="array" ref="R265">IF(T$252=-1,S265,IF(T$252=99,Q265,IF(T$252=0,INDEX($D258:$K258,0,T$250),(INDEX($D258:$K258,0,T$252+1)-INDEX($D258:$K258,0,T$252))/(INDEX($D$249:$K$249,0,T$252+1)-INDEX($D$249:$K$249,0,T$252))+Q265)))</f>
        <v>0.11948460842115009</v>
      </c>
      <c r="S265" s="186" cm="1">
        <f t="array" ref="S265">IF(U$252=-1,T265,IF(U$252=99,R265,IF(U$252=0,INDEX($D258:$K258,0,U$250),(INDEX($D258:$K258,0,U$252+1)-INDEX($D258:$K258,0,U$252))/(INDEX($D$249:$K$249,0,U$252+1)-INDEX($D$249:$K$249,0,U$252))+R265)))</f>
        <v>0.12016007470011986</v>
      </c>
      <c r="T265" s="186" cm="1">
        <f t="array" ref="T265">IF(V$252=-1,U265,IF(V$252=99,S265,IF(V$252=0,INDEX($D258:$K258,0,V$250),(INDEX($D258:$K258,0,V$252+1)-INDEX($D258:$K258,0,V$252))/(INDEX($D$249:$K$249,0,V$252+1)-INDEX($D$249:$K$249,0,V$252))+S265)))</f>
        <v>0.12083554097908962</v>
      </c>
      <c r="U265" s="186" cm="1">
        <f t="array" ref="U265">IF(W$252=-1,V265,IF(W$252=99,T265,IF(W$252=0,INDEX($D258:$K258,0,W$250),(INDEX($D258:$K258,0,W$252+1)-INDEX($D258:$K258,0,W$252))/(INDEX($D$249:$K$249,0,W$252+1)-INDEX($D$249:$K$249,0,W$252))+T265)))</f>
        <v>0.12151100725805938</v>
      </c>
      <c r="V265" s="186" cm="1">
        <f t="array" ref="V265">IF(X$252=-1,W265,IF(X$252=99,U265,IF(X$252=0,INDEX($D258:$K258,0,X$250),(INDEX($D258:$K258,0,X$252+1)-INDEX($D258:$K258,0,X$252))/(INDEX($D$249:$K$249,0,X$252+1)-INDEX($D$249:$K$249,0,X$252))+U265)))</f>
        <v>0.12218647353702915</v>
      </c>
      <c r="W265" s="186" cm="1">
        <f t="array" ref="W265">IF(Y$252=-1,X265,IF(Y$252=99,V265,IF(Y$252=0,INDEX($D258:$K258,0,Y$250),(INDEX($D258:$K258,0,Y$252+1)-INDEX($D258:$K258,0,Y$252))/(INDEX($D$249:$K$249,0,Y$252+1)-INDEX($D$249:$K$249,0,Y$252))+V265)))</f>
        <v>0.12286193981599891</v>
      </c>
      <c r="X265" s="186" cm="1">
        <f t="array" ref="X265">IF(Z$252=-1,Y265,IF(Z$252=99,W265,IF(Z$252=0,INDEX($D258:$K258,0,Z$250),(INDEX($D258:$K258,0,Z$252+1)-INDEX($D258:$K258,0,Z$252))/(INDEX($D$249:$K$249,0,Z$252+1)-INDEX($D$249:$K$249,0,Z$252))+W265)))</f>
        <v>0.12353740609496867</v>
      </c>
      <c r="Y265" s="186" cm="1">
        <f t="array" ref="Y265">IF(AA$252=-1,Z265,IF(AA$252=99,X265,IF(AA$252=0,INDEX($D258:$K258,0,AA$250),(INDEX($D258:$K258,0,AA$252+1)-INDEX($D258:$K258,0,AA$252))/(INDEX($D$249:$K$249,0,AA$252+1)-INDEX($D$249:$K$249,0,AA$252))+X265)))</f>
        <v>0.12421287237393844</v>
      </c>
      <c r="Z265" s="186" cm="1">
        <f t="array" ref="Z265">IF(AB$252=-1,AA265,IF(AB$252=99,Y265,IF(AB$252=0,INDEX($D258:$K258,0,AB$250),(INDEX($D258:$K258,0,AB$252+1)-INDEX($D258:$K258,0,AB$252))/(INDEX($D$249:$K$249,0,AB$252+1)-INDEX($D$249:$K$249,0,AB$252))+Y265)))</f>
        <v>0.1248883386529082</v>
      </c>
      <c r="AA265" s="186" cm="1">
        <f t="array" ref="AA265">IF(AC$252=-1,AB265,IF(AC$252=99,Z265,IF(AC$252=0,INDEX($D258:$K258,0,AC$250),(INDEX($D258:$K258,0,AC$252+1)-INDEX($D258:$K258,0,AC$252))/(INDEX($D$249:$K$249,0,AC$252+1)-INDEX($D$249:$K$249,0,AC$252))+Z265)))</f>
        <v>0.12556380493187796</v>
      </c>
      <c r="AB265" s="186" cm="1">
        <f t="array" ref="AB265">IF(AD$252=-1,AC265,IF(AD$252=99,AA265,IF(AD$252=0,INDEX($D258:$K258,0,AD$250),(INDEX($D258:$K258,0,AD$252+1)-INDEX($D258:$K258,0,AD$252))/(INDEX($D$249:$K$249,0,AD$252+1)-INDEX($D$249:$K$249,0,AD$252))+AA265)))</f>
        <v>0.12623927121084777</v>
      </c>
      <c r="AC265" s="186" cm="1">
        <f t="array" ref="AC265">IF(AE$252=-1,AD265,IF(AE$252=99,AB265,IF(AE$252=0,INDEX($D258:$K258,0,AE$250),(INDEX($D258:$K258,0,AE$252+1)-INDEX($D258:$K258,0,AE$252))/(INDEX($D$249:$K$249,0,AE$252+1)-INDEX($D$249:$K$249,0,AE$252))+AB265)))</f>
        <v>0.12948570708907062</v>
      </c>
      <c r="AD265" s="186" cm="1">
        <f t="array" ref="AD265">IF(AF$252=-1,AE265,IF(AF$252=99,AC265,IF(AF$252=0,INDEX($D258:$K258,0,AF$250),(INDEX($D258:$K258,0,AF$252+1)-INDEX($D258:$K258,0,AF$252))/(INDEX($D$249:$K$249,0,AF$252+1)-INDEX($D$249:$K$249,0,AF$252))+AC265)))</f>
        <v>0.13273214296729346</v>
      </c>
      <c r="AE265" s="186" cm="1">
        <f t="array" ref="AE265">IF(AG$252=-1,AF265,IF(AG$252=99,AD265,IF(AG$252=0,INDEX($D258:$K258,0,AG$250),(INDEX($D258:$K258,0,AG$252+1)-INDEX($D258:$K258,0,AG$252))/(INDEX($D$249:$K$249,0,AG$252+1)-INDEX($D$249:$K$249,0,AG$252))+AD265)))</f>
        <v>0.13597857884551631</v>
      </c>
      <c r="AF265" s="186" cm="1">
        <f t="array" ref="AF265">IF(AH$252=-1,AG265,IF(AH$252=99,AE265,IF(AH$252=0,INDEX($D258:$K258,0,AH$250),(INDEX($D258:$K258,0,AH$252+1)-INDEX($D258:$K258,0,AH$252))/(INDEX($D$249:$K$249,0,AH$252+1)-INDEX($D$249:$K$249,0,AH$252))+AE265)))</f>
        <v>0.13922501472373916</v>
      </c>
      <c r="AG265" s="186" cm="1">
        <f t="array" ref="AG265">IF(AI$252=-1,AH265,IF(AI$252=99,AF265,IF(AI$252=0,INDEX($D258:$K258,0,AI$250),(INDEX($D258:$K258,0,AI$252+1)-INDEX($D258:$K258,0,AI$252))/(INDEX($D$249:$K$249,0,AI$252+1)-INDEX($D$249:$K$249,0,AI$252))+AF265)))</f>
        <v>0.14247145060196201</v>
      </c>
      <c r="AH265" s="186" cm="1">
        <f t="array" ref="AH265">IF(AJ$252=-1,AI265,IF(AJ$252=99,AG265,IF(AJ$252=0,INDEX($D258:$K258,0,AJ$250),(INDEX($D258:$K258,0,AJ$252+1)-INDEX($D258:$K258,0,AJ$252))/(INDEX($D$249:$K$249,0,AJ$252+1)-INDEX($D$249:$K$249,0,AJ$252))+AG265)))</f>
        <v>0.14571788648018486</v>
      </c>
      <c r="AI265" s="186" cm="1">
        <f t="array" ref="AI265">IF(AK$252=-1,AJ265,IF(AK$252=99,AH265,IF(AK$252=0,INDEX($D258:$K258,0,AK$250),(INDEX($D258:$K258,0,AK$252+1)-INDEX($D258:$K258,0,AK$252))/(INDEX($D$249:$K$249,0,AK$252+1)-INDEX($D$249:$K$249,0,AK$252))+AH265)))</f>
        <v>0.1489643223584077</v>
      </c>
      <c r="AJ265" s="186" cm="1">
        <f t="array" ref="AJ265">IF(AL$252=-1,AK265,IF(AL$252=99,AI265,IF(AL$252=0,INDEX($D258:$K258,0,AL$250),(INDEX($D258:$K258,0,AL$252+1)-INDEX($D258:$K258,0,AL$252))/(INDEX($D$249:$K$249,0,AL$252+1)-INDEX($D$249:$K$249,0,AL$252))+AI265)))</f>
        <v>0.15221075823663055</v>
      </c>
      <c r="AK265" s="186" cm="1">
        <f t="array" ref="AK265">IF(AM$252=-1,AL265,IF(AM$252=99,AJ265,IF(AM$252=0,INDEX($D258:$K258,0,AM$250),(INDEX($D258:$K258,0,AM$252+1)-INDEX($D258:$K258,0,AM$252))/(INDEX($D$249:$K$249,0,AM$252+1)-INDEX($D$249:$K$249,0,AM$252))+AJ265)))</f>
        <v>0.1554571941148534</v>
      </c>
      <c r="AL265" s="186" cm="1">
        <f t="array" ref="AL265">IF(AN$252=-1,AM265,IF(AN$252=99,AK265,IF(AN$252=0,INDEX($D258:$K258,0,AN$250),(INDEX($D258:$K258,0,AN$252+1)-INDEX($D258:$K258,0,AN$252))/(INDEX($D$249:$K$249,0,AN$252+1)-INDEX($D$249:$K$249,0,AN$252))+AK265)))</f>
        <v>0.15870362999307616</v>
      </c>
      <c r="AM265" s="186" cm="1">
        <f t="array" ref="AM265">IF(AO$252=-1,AN265,IF(AO$252=99,AL265,IF(AO$252=0,INDEX($D258:$K258,0,AO$250),(INDEX($D258:$K258,0,AO$252+1)-INDEX($D258:$K258,0,AO$252))/(INDEX($D$249:$K$249,0,AO$252+1)-INDEX($D$249:$K$249,0,AO$252))+AL265)))</f>
        <v>0.15996789411047924</v>
      </c>
      <c r="AN265" s="186" cm="1">
        <f t="array" ref="AN265">IF(AP$252=-1,AO265,IF(AP$252=99,AM265,IF(AP$252=0,INDEX($D258:$K258,0,AP$250),(INDEX($D258:$K258,0,AP$252+1)-INDEX($D258:$K258,0,AP$252))/(INDEX($D$249:$K$249,0,AP$252+1)-INDEX($D$249:$K$249,0,AP$252))+AM265)))</f>
        <v>0.16123215822788231</v>
      </c>
      <c r="AO265" s="186" cm="1">
        <f t="array" ref="AO265">IF(AQ$252=-1,AP265,IF(AQ$252=99,AN265,IF(AQ$252=0,INDEX($D258:$K258,0,AQ$250),(INDEX($D258:$K258,0,AQ$252+1)-INDEX($D258:$K258,0,AQ$252))/(INDEX($D$249:$K$249,0,AQ$252+1)-INDEX($D$249:$K$249,0,AQ$252))+AN265)))</f>
        <v>0.16249642234528539</v>
      </c>
      <c r="AP265" s="186" cm="1">
        <f t="array" ref="AP265">IF(AR$252=-1,AQ265,IF(AR$252=99,AO265,IF(AR$252=0,INDEX($D258:$K258,0,AR$250),(INDEX($D258:$K258,0,AR$252+1)-INDEX($D258:$K258,0,AR$252))/(INDEX($D$249:$K$249,0,AR$252+1)-INDEX($D$249:$K$249,0,AR$252))+AO265)))</f>
        <v>0.16376068646268846</v>
      </c>
      <c r="AQ265" s="186" cm="1">
        <f t="array" ref="AQ265">IF(AS$252=-1,AR265,IF(AS$252=99,AP265,IF(AS$252=0,INDEX($D258:$K258,0,AS$250),(INDEX($D258:$K258,0,AS$252+1)-INDEX($D258:$K258,0,AS$252))/(INDEX($D$249:$K$249,0,AS$252+1)-INDEX($D$249:$K$249,0,AS$252))+AP265)))</f>
        <v>0.16502495058009153</v>
      </c>
      <c r="AR265" s="186" cm="1">
        <f t="array" ref="AR265">IF(AT$252=-1,AW265,IF(AT$252=99,AQ265,IF(AT$252=0,INDEX($D258:$K258,0,AT$250),(INDEX($D258:$K258,0,AT$252+1)-INDEX($D258:$K258,0,AT$252))/(INDEX($D$249:$K$249,0,AT$252+1)-INDEX($D$249:$K$249,0,AT$252))+AQ265)))</f>
        <v>0.16628921469749461</v>
      </c>
      <c r="AS265" s="186" cm="1">
        <f t="array" ref="AS265">IF(AU$252=-1,AX265,IF(AU$252=99,AR265,IF(AU$252=0,INDEX($D258:$K258,0,AU$250),(INDEX($D258:$K258,0,AU$252+1)-INDEX($D258:$K258,0,AU$252))/(INDEX($D$249:$K$249,0,AU$252+1)-INDEX($D$249:$K$249,0,AU$252))+AR265)))</f>
        <v>0.16755347881489768</v>
      </c>
      <c r="AT265" s="186" cm="1">
        <f t="array" ref="AT265">IF(AV$252=-1,AY265,IF(AV$252=99,AS265,IF(AV$252=0,INDEX($D258:$K258,0,AV$250),(INDEX($D258:$K258,0,AV$252+1)-INDEX($D258:$K258,0,AV$252))/(INDEX($D$249:$K$249,0,AV$252+1)-INDEX($D$249:$K$249,0,AV$252))+AS265)))</f>
        <v>0.16881774293230076</v>
      </c>
      <c r="AU265" s="186" cm="1">
        <f t="array" ref="AU265">IF(AW$252=-1,AZ265,IF(AW$252=99,AT265,IF(AW$252=0,INDEX($D258:$K258,0,AW$250),(INDEX($D258:$K258,0,AW$252+1)-INDEX($D258:$K258,0,AW$252))/(INDEX($D$249:$K$249,0,AW$252+1)-INDEX($D$249:$K$249,0,AW$252))+AT265)))</f>
        <v>0.17008200704970383</v>
      </c>
      <c r="AV265" s="186" cm="1">
        <f t="array" ref="AV265">IF(AX$252=-1,BA265,IF(AX$252=99,AU265,IF(AX$252=0,INDEX($D258:$K258,0,AX$250),(INDEX($D258:$K258,0,AX$252+1)-INDEX($D258:$K258,0,AX$252))/(INDEX($D$249:$K$249,0,AX$252+1)-INDEX($D$249:$K$249,0,AX$252))+AU265)))</f>
        <v>0.17134627116710688</v>
      </c>
      <c r="AW265" s="186" cm="1">
        <f t="array" ref="AW265">IF(AY$252=-1,BB265,IF(AY$252=99,AV265,IF(AY$252=0,INDEX($D258:$K258,0,AY$250),(INDEX($D258:$K258,0,AY$252+1)-INDEX($D258:$K258,0,AY$252))/(INDEX($D$249:$K$249,0,AY$252+1)-INDEX($D$249:$K$249,0,AY$252))+AV265)))</f>
        <v>0.17134627116710688</v>
      </c>
      <c r="AX265" s="186" cm="1">
        <f t="array" ref="AX265">IF(AV$252=-1,AZ265,IF(AV$252=99,AW265,IF(AV$252=0,INDEX($D258:$K258,0,AV$250),(INDEX($D258:$K258,0,AV$252+1)-INDEX($D258:$K258,0,AV$252))/(INDEX($D$249:$K$249,0,AV$252+1)-INDEX($D$249:$K$249,0,AV$252))+AW265)))</f>
        <v>0.17261053528450995</v>
      </c>
      <c r="AY265" s="186" cm="1">
        <f t="array" ref="AY265">IF(AW$252=-1,BA265,IF(AW$252=99,AX265,IF(AW$252=0,INDEX($D258:$K258,0,AW$250),(INDEX($D258:$K258,0,AW$252+1)-INDEX($D258:$K258,0,AW$252))/(INDEX($D$249:$K$249,0,AW$252+1)-INDEX($D$249:$K$249,0,AW$252))+AX265)))</f>
        <v>0.17387479940191303</v>
      </c>
      <c r="AZ265" s="186" cm="1">
        <f t="array" ref="AZ265">IF(AX$252=-1,BB265,IF(AX$252=99,AY265,IF(AX$252=0,INDEX($D258:$K258,0,AX$250),(INDEX($D258:$K258,0,AX$252+1)-INDEX($D258:$K258,0,AX$252))/(INDEX($D$249:$K$249,0,AX$252+1)-INDEX($D$249:$K$249,0,AX$252))+AY265)))</f>
        <v>0.17134627116710688</v>
      </c>
      <c r="BA265" s="186" cm="1">
        <f t="array" ref="BA265">IF(AY$252=-1,BC265,IF(AY$252=99,AZ265,IF(AY$252=0,INDEX($D258:$K258,0,AY$250),(INDEX($D258:$K258,0,AY$252+1)-INDEX($D258:$K258,0,AY$252))/(INDEX($D$249:$K$249,0,AY$252+1)-INDEX($D$249:$K$249,0,AY$252))+AZ265)))</f>
        <v>0.17134627116710688</v>
      </c>
      <c r="BB265" s="186" cm="1">
        <f t="array" ref="BB265">IF(AZ$252=-1,BD265,IF(AZ$252=99,BA265,IF(AZ$252=0,INDEX($D258:$K258,0,AZ$250),(INDEX($D258:$K258,0,AZ$252+1)-INDEX($D258:$K258,0,AZ$252))/(INDEX($D$249:$K$249,0,AZ$252+1)-INDEX($D$249:$K$249,0,AZ$252))+BA265)))</f>
        <v>0.17134627116710688</v>
      </c>
      <c r="BC265" s="186" cm="1">
        <f t="array" ref="BC265">IF(BA$252=-1,BE265,IF(BA$252=99,BB265,IF(BA$252=0,INDEX($D258:$K258,0,BA$250),(INDEX($D258:$K258,0,BA$252+1)-INDEX($D258:$K258,0,BA$252))/(INDEX($D$249:$K$249,0,BA$252+1)-INDEX($D$249:$K$249,0,BA$252))+BB265)))</f>
        <v>0.17134627116710688</v>
      </c>
      <c r="BD265" s="186" cm="1">
        <f t="array" ref="BD265">IF(BB$252=-1,BF265,IF(BB$252=99,BC265,IF(BB$252=0,INDEX($D258:$K258,0,BB$250),(INDEX($D258:$K258,0,BB$252+1)-INDEX($D258:$K258,0,BB$252))/(INDEX($D$249:$K$249,0,BB$252+1)-INDEX($D$249:$K$249,0,BB$252))+BC265)))</f>
        <v>0.17134627116710688</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B5" sqref="B5"/>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72" t="s">
        <v>296</v>
      </c>
      <c r="C2" s="372"/>
      <c r="J2" s="40"/>
      <c r="L2" s="185"/>
    </row>
    <row r="3" spans="1:62">
      <c r="A3" s="4" t="s">
        <v>16</v>
      </c>
      <c r="B3" s="261" t="s">
        <v>628</v>
      </c>
      <c r="C3" s="4"/>
      <c r="D3" s="4"/>
      <c r="E3" s="4"/>
      <c r="F3" s="4"/>
      <c r="H3" s="4"/>
      <c r="I3" s="4"/>
      <c r="J3" s="185">
        <f>MATCH(J4,Drivers!$C$5:$AG$5,0)</f>
        <v>1</v>
      </c>
      <c r="K3" s="185">
        <f>MATCH(K4,Drivers!$C$5:$AG$5,0)</f>
        <v>4</v>
      </c>
      <c r="L3" s="185">
        <f>MATCH(L4,Drivers!$C$5:$AG$5,0)</f>
        <v>6</v>
      </c>
      <c r="M3" s="278">
        <f>MATCH(M4,Drivers!$C$5:$AG$5,0)</f>
        <v>8</v>
      </c>
      <c r="N3" s="185">
        <f>MATCH(N4,Drivers!$C$5:$AG$5,0)</f>
        <v>9</v>
      </c>
      <c r="O3" s="278">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596</v>
      </c>
      <c r="D5" s="185">
        <f>MATCH(B5,Drivers!$A$7:$A$25,0)</f>
        <v>19</v>
      </c>
      <c r="E5" s="186"/>
      <c r="G5"/>
      <c r="J5" s="24" cm="1">
        <f t="array" ref="J5">INDEX(Drivers!$C$7:$AG$25,$D5,J$3)</f>
        <v>6.4158612357306808</v>
      </c>
      <c r="K5" s="24" cm="1">
        <f t="array" ref="K5">INDEX(Drivers!$C$7:$AG$25,$D5,K$3)</f>
        <v>6.9251895229982949</v>
      </c>
      <c r="L5" s="24" cm="1">
        <f t="array" ref="L5">INDEX(Drivers!$C$7:$AG$25,$D5,L$3)</f>
        <v>7.0969867972742753</v>
      </c>
      <c r="M5" s="24" cm="1">
        <f t="array" ref="M5">INDEX(Drivers!$C$7:$AG$25,$D5,M$3)</f>
        <v>7.29</v>
      </c>
      <c r="N5" s="24" cm="1">
        <f t="array" ref="N5">INDEX(Drivers!$C$7:$AG$25,$D5,N$3)</f>
        <v>6.9</v>
      </c>
      <c r="O5" s="24" cm="1">
        <f t="array" ref="O5">INDEX(Drivers!$C$7:$AG$25,$D5,O$3)</f>
        <v>7.1469974000188818</v>
      </c>
      <c r="P5" s="24" cm="1">
        <f t="array" ref="P5">INDEX(Drivers!$C$7:$AG$25,$D5,P$3)</f>
        <v>8.5428204084859516</v>
      </c>
      <c r="Q5" s="24" cm="1">
        <f t="array" ref="Q5">INDEX(Drivers!$C$7:$AG$25,$D5,Q$3)</f>
        <v>10.64326491492341</v>
      </c>
      <c r="R5" s="24" cm="1">
        <f t="array" ref="R5">INDEX(Drivers!$C$7:$AG$25,$D5,R$3)</f>
        <v>12.652073508866245</v>
      </c>
      <c r="S5" s="6"/>
      <c r="T5" s="6"/>
      <c r="U5" s="6"/>
      <c r="V5" s="6"/>
      <c r="W5" s="6"/>
      <c r="X5" s="6"/>
      <c r="Y5" s="6"/>
      <c r="Z5" s="6"/>
      <c r="AA5" s="6"/>
      <c r="AB5" s="6"/>
      <c r="AC5" s="6"/>
      <c r="AD5" s="6"/>
      <c r="AE5" s="6"/>
      <c r="AF5" s="6"/>
      <c r="AG5" s="6"/>
      <c r="AH5" s="6"/>
      <c r="AI5" s="6"/>
      <c r="AJ5" s="6"/>
      <c r="AK5" s="6"/>
      <c r="AL5" s="6"/>
      <c r="AM5" s="6"/>
      <c r="AN5" s="6"/>
      <c r="AO5" s="6"/>
      <c r="AP5" s="6"/>
      <c r="AQ5" s="6"/>
    </row>
    <row r="6" spans="1:62" s="348" customFormat="1">
      <c r="A6" s="348" t="s">
        <v>16</v>
      </c>
      <c r="J6" s="53"/>
      <c r="K6" s="186"/>
      <c r="L6" s="186"/>
      <c r="N6" s="186"/>
      <c r="P6" s="186"/>
      <c r="Q6" s="186"/>
      <c r="R6" s="186"/>
      <c r="S6" s="186"/>
      <c r="T6" s="186"/>
      <c r="U6" s="348" t="s">
        <v>689</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8" t="s">
        <v>16</v>
      </c>
      <c r="B7" s="14" t="s">
        <v>105</v>
      </c>
      <c r="C7" s="14"/>
      <c r="D7">
        <f>D32</f>
        <v>2012</v>
      </c>
      <c r="E7" s="4">
        <f>E32</f>
        <v>2015</v>
      </c>
      <c r="F7" s="4">
        <f>F32</f>
        <v>2020</v>
      </c>
      <c r="G7" s="4">
        <f>G32</f>
        <v>2030</v>
      </c>
      <c r="H7" s="4">
        <f>H32</f>
        <v>2050</v>
      </c>
      <c r="U7" s="353" t="str">
        <f>$C$14</f>
        <v>No improvement</v>
      </c>
      <c r="V7" s="353"/>
      <c r="W7" s="353"/>
      <c r="X7" s="353"/>
      <c r="Y7" s="353"/>
      <c r="Z7" s="353"/>
      <c r="AA7" s="117"/>
      <c r="AB7" s="117"/>
      <c r="AC7" s="117"/>
      <c r="AD7" s="117"/>
      <c r="AE7" s="117"/>
      <c r="AF7" s="117"/>
      <c r="AG7" s="117"/>
      <c r="AH7" s="117"/>
      <c r="AI7" s="117"/>
      <c r="AJ7" s="117"/>
      <c r="AK7" s="117"/>
      <c r="AL7" s="117"/>
      <c r="AM7" s="117"/>
      <c r="AN7" s="186"/>
    </row>
    <row r="8" spans="1:62" s="348" customFormat="1">
      <c r="A8" s="348" t="s">
        <v>16</v>
      </c>
      <c r="B8" s="348" t="s">
        <v>700</v>
      </c>
      <c r="U8" s="348" t="s">
        <v>692</v>
      </c>
      <c r="AB8" s="350">
        <v>2012</v>
      </c>
      <c r="AC8" s="350">
        <v>2013</v>
      </c>
      <c r="AD8" s="350">
        <v>2014</v>
      </c>
      <c r="AE8" s="350">
        <v>2015</v>
      </c>
      <c r="AF8" s="350">
        <v>2016</v>
      </c>
      <c r="AG8" s="350">
        <v>2017</v>
      </c>
      <c r="AH8" s="350">
        <v>2018</v>
      </c>
      <c r="AI8" s="350">
        <v>2019</v>
      </c>
      <c r="AJ8" s="351">
        <v>2020</v>
      </c>
      <c r="AK8" s="351">
        <v>2030</v>
      </c>
      <c r="AL8" s="351">
        <v>2040</v>
      </c>
      <c r="AM8" s="351">
        <v>2050</v>
      </c>
      <c r="AN8" s="186"/>
      <c r="AS8"/>
      <c r="AT8"/>
      <c r="AU8"/>
      <c r="AV8"/>
      <c r="AW8"/>
      <c r="AX8"/>
      <c r="AY8"/>
      <c r="AZ8"/>
      <c r="BA8"/>
      <c r="BB8"/>
      <c r="BC8"/>
      <c r="BD8"/>
      <c r="BE8"/>
      <c r="BF8"/>
      <c r="BG8"/>
      <c r="BH8"/>
      <c r="BI8"/>
      <c r="BJ8"/>
    </row>
    <row r="9" spans="1:62" s="348" customFormat="1">
      <c r="A9" s="348" t="s">
        <v>16</v>
      </c>
      <c r="U9" s="348" t="s">
        <v>693</v>
      </c>
      <c r="AB9" s="348">
        <v>14.1</v>
      </c>
      <c r="AC9" s="348">
        <v>13.9</v>
      </c>
      <c r="AD9" s="348">
        <v>13.5</v>
      </c>
      <c r="AE9" s="348">
        <v>13.5</v>
      </c>
      <c r="AF9" s="348">
        <v>13.3</v>
      </c>
      <c r="AG9" s="348">
        <v>13</v>
      </c>
      <c r="AH9" s="348">
        <v>12.6</v>
      </c>
      <c r="AI9" s="348">
        <v>12.3</v>
      </c>
      <c r="AJ9" s="348">
        <f>IF(ISBLANK(INDEX(AJ$14:AJ$16,MATCH($U$7,$U$14:$U$16,0))),"",INDEX(AJ$14:AJ$16,MATCH($U$7,$U$14:$U$16,0)))</f>
        <v>1</v>
      </c>
      <c r="AK9" s="348">
        <f>IF(ISBLANK(INDEX(AK$14:AK$16,MATCH($U$7,$U$14:$U$16,0))),"",INDEX(AK$14:AK$16,MATCH($U$7,$U$14:$U$16,0)))</f>
        <v>1</v>
      </c>
      <c r="AL9" s="348">
        <f>IF(ISBLANK(INDEX(AL$14:AL$16,MATCH($U$7,$U$14:$U$16,0))),"",INDEX(AL$14:AL$16,MATCH($U$7,$U$14:$U$16,0)))</f>
        <v>1</v>
      </c>
      <c r="AM9" s="348">
        <f>IF(ISBLANK(INDEX(AM$14:AM$16,MATCH($U$7,$U$14:$U$16,0))),"",INDEX(AM$14:AM$16,MATCH($U$7,$U$14:$U$16,0)))</f>
        <v>1</v>
      </c>
      <c r="AN9" s="186"/>
      <c r="AS9"/>
      <c r="AT9"/>
      <c r="AU9"/>
      <c r="AV9"/>
      <c r="AW9"/>
      <c r="AX9"/>
      <c r="AY9"/>
      <c r="AZ9"/>
      <c r="BA9"/>
      <c r="BB9"/>
      <c r="BC9"/>
      <c r="BD9"/>
      <c r="BE9"/>
      <c r="BF9"/>
      <c r="BG9"/>
      <c r="BH9"/>
      <c r="BI9"/>
      <c r="BJ9"/>
    </row>
    <row r="10" spans="1:62" s="348" customFormat="1">
      <c r="A10" s="348" t="s">
        <v>16</v>
      </c>
      <c r="AN10" s="186"/>
      <c r="AS10"/>
      <c r="AT10"/>
      <c r="AU10"/>
      <c r="AV10"/>
      <c r="AW10"/>
      <c r="AX10"/>
      <c r="AY10"/>
      <c r="AZ10"/>
      <c r="BA10"/>
      <c r="BB10"/>
      <c r="BC10"/>
      <c r="BD10"/>
      <c r="BE10"/>
      <c r="BF10"/>
      <c r="BG10"/>
      <c r="BH10"/>
      <c r="BI10"/>
      <c r="BJ10"/>
    </row>
    <row r="11" spans="1:62" s="348" customFormat="1">
      <c r="A11" s="348" t="s">
        <v>16</v>
      </c>
      <c r="U11" t="s">
        <v>690</v>
      </c>
      <c r="Y11" s="355" t="s">
        <v>697</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8" customFormat="1">
      <c r="A12" s="348" t="s">
        <v>16</v>
      </c>
      <c r="U12" t="s">
        <v>691</v>
      </c>
      <c r="Y12" s="348" t="s">
        <v>696</v>
      </c>
      <c r="AI12" s="186">
        <f>AI30</f>
        <v>10.9</v>
      </c>
      <c r="AK12" s="186">
        <f>AJ30</f>
        <v>7.2</v>
      </c>
      <c r="AM12" s="186">
        <f>AK30</f>
        <v>6.1</v>
      </c>
      <c r="AN12" s="186"/>
      <c r="BA12"/>
      <c r="BB12"/>
      <c r="BC12"/>
      <c r="BD12"/>
      <c r="BE12"/>
      <c r="BF12"/>
      <c r="BG12"/>
      <c r="BH12"/>
      <c r="BI12"/>
      <c r="BJ12"/>
    </row>
    <row r="13" spans="1:62" s="348" customFormat="1">
      <c r="A13" s="348" t="s">
        <v>16</v>
      </c>
      <c r="B13"/>
      <c r="AN13" s="186"/>
      <c r="BA13"/>
      <c r="BB13"/>
      <c r="BC13"/>
      <c r="BD13"/>
      <c r="BE13"/>
      <c r="BF13"/>
      <c r="BG13"/>
      <c r="BH13"/>
      <c r="BI13"/>
      <c r="BJ13"/>
    </row>
    <row r="14" spans="1:62">
      <c r="A14" s="348" t="s">
        <v>16</v>
      </c>
      <c r="B14" s="54" t="s">
        <v>93</v>
      </c>
      <c r="C14" s="352"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8" t="s">
        <v>695</v>
      </c>
      <c r="V14" s="348"/>
      <c r="W14" s="348"/>
      <c r="X14" s="348"/>
      <c r="Y14" s="348"/>
      <c r="Z14" s="348"/>
      <c r="AA14" s="348"/>
      <c r="AB14" s="348"/>
      <c r="AC14" s="348"/>
      <c r="AD14" s="348"/>
      <c r="AE14" s="348"/>
      <c r="AF14" s="348"/>
      <c r="AG14" s="348">
        <v>1</v>
      </c>
      <c r="AH14" s="348"/>
      <c r="AI14" s="348"/>
      <c r="AJ14" s="348">
        <v>1</v>
      </c>
      <c r="AK14" s="348">
        <v>1</v>
      </c>
      <c r="AL14" s="348">
        <v>1</v>
      </c>
      <c r="AM14" s="348">
        <v>1</v>
      </c>
      <c r="AN14" s="186"/>
      <c r="AS14" s="348"/>
      <c r="AU14" s="348"/>
      <c r="AV14" s="348"/>
      <c r="AW14" s="348"/>
      <c r="AX14" s="348"/>
      <c r="AY14" s="348"/>
      <c r="AZ14" s="348"/>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8" t="s">
        <v>690</v>
      </c>
      <c r="V15" s="348"/>
      <c r="W15" s="348" t="s">
        <v>48</v>
      </c>
      <c r="X15" s="348" t="s">
        <v>694</v>
      </c>
      <c r="Y15" s="348"/>
      <c r="Z15" s="348"/>
      <c r="AA15" s="348"/>
      <c r="AB15" s="348"/>
      <c r="AC15" s="348"/>
      <c r="AD15" s="348"/>
      <c r="AE15" s="348"/>
      <c r="AF15" s="348"/>
      <c r="AG15" s="348">
        <f>AG9/AG9</f>
        <v>1</v>
      </c>
      <c r="AH15" s="348"/>
      <c r="AI15" s="348"/>
      <c r="AJ15" s="348">
        <v>1</v>
      </c>
      <c r="AK15" s="348">
        <f>AK11/AF9</f>
        <v>0.82706766917293217</v>
      </c>
      <c r="AL15" s="348">
        <f>AVERAGE(AK15,AM15)</f>
        <v>0.8019953730480045</v>
      </c>
      <c r="AM15" s="348">
        <f>AM11/AG9</f>
        <v>0.77692307692307694</v>
      </c>
      <c r="AN15" s="186"/>
      <c r="AS15" s="348"/>
      <c r="AU15" s="348"/>
      <c r="AV15" s="348"/>
      <c r="AW15" s="348"/>
      <c r="AX15" s="348"/>
      <c r="AY15" s="348"/>
      <c r="AZ15" s="348"/>
      <c r="BA15"/>
      <c r="BB15"/>
      <c r="BC15"/>
      <c r="BD15"/>
      <c r="BE15"/>
      <c r="BF15"/>
      <c r="BG15"/>
      <c r="BH15"/>
      <c r="BI15"/>
      <c r="BJ15"/>
    </row>
    <row r="16" spans="1:62">
      <c r="A16" s="4" t="s">
        <v>16</v>
      </c>
      <c r="B16" s="4" t="s">
        <v>95</v>
      </c>
      <c r="C16" t="s">
        <v>695</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8" t="s">
        <v>691</v>
      </c>
      <c r="V16" s="10"/>
      <c r="W16" s="10" t="s">
        <v>48</v>
      </c>
      <c r="X16" s="348" t="s">
        <v>694</v>
      </c>
      <c r="Y16" s="10"/>
      <c r="Z16" s="10"/>
      <c r="AA16" s="10"/>
      <c r="AB16" s="10"/>
      <c r="AC16" s="348"/>
      <c r="AD16" s="348"/>
      <c r="AE16" s="186"/>
      <c r="AF16" s="348"/>
      <c r="AG16" s="348">
        <f>AG15</f>
        <v>1</v>
      </c>
      <c r="AH16" s="348"/>
      <c r="AI16" s="348"/>
      <c r="AJ16" s="10">
        <v>1</v>
      </c>
      <c r="AK16" s="348">
        <f>AK12/AG9</f>
        <v>0.55384615384615388</v>
      </c>
      <c r="AL16" s="348">
        <f>AVERAGE(AK16,AM16)</f>
        <v>0.5115384615384615</v>
      </c>
      <c r="AM16" s="348">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65.160362072068665</v>
      </c>
      <c r="L21" s="36">
        <f>K21*(1+$C$21*(L5/K5-1))</f>
        <v>66.776833730734651</v>
      </c>
      <c r="M21" s="36">
        <f>L21*(1+$C$21*(M5/L5-1))</f>
        <v>68.592929901464814</v>
      </c>
      <c r="N21" s="36">
        <f>M21*(1+$C$21*(N5/M5-1))</f>
        <v>64.92334928945229</v>
      </c>
      <c r="O21" s="36">
        <f>N21*(1+$C$21*(O5/N5-1))</f>
        <v>67.247392546700468</v>
      </c>
      <c r="P21" s="36">
        <f>N21*(1+$C$21*(P5/N5-1))</f>
        <v>80.380943956115189</v>
      </c>
      <c r="Q21" s="36">
        <f>P21*(1+$C$21*(Q5/P5-1))</f>
        <v>100.14440661619494</v>
      </c>
      <c r="R21" s="36">
        <f>Q21*(1+$C$21*(R5/Q5-1))</f>
        <v>119.04565038434046</v>
      </c>
      <c r="S21" s="36"/>
      <c r="T21" s="36"/>
      <c r="U21" s="348"/>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21.720480485956763</v>
      </c>
      <c r="L22" s="36">
        <f>K22*(1+$C$22*(L5/K5-1))</f>
        <v>22.259313297832851</v>
      </c>
      <c r="M22" s="36">
        <f>L22*(1+$C$22*(M5/L5-1))</f>
        <v>22.864688715994838</v>
      </c>
      <c r="N22" s="36">
        <f>M22*(1+$C$22*(N5/M5-1))</f>
        <v>21.641474916373717</v>
      </c>
      <c r="O22" s="36">
        <f>N22*(1+$C$22*(O5/N5-1))</f>
        <v>22.416168834767653</v>
      </c>
      <c r="P22" s="36">
        <f>N22*(1+$C$22*(P5/N5-1))</f>
        <v>26.794091823961473</v>
      </c>
      <c r="Q22" s="36">
        <f>P22*(1+$C$22*(Q5/P5-1))</f>
        <v>33.382021838352955</v>
      </c>
      <c r="R22" s="36">
        <f>Q22*(1+$C$22*(R5/Q5-1))</f>
        <v>39.682540794528286</v>
      </c>
      <c r="S22" s="36"/>
      <c r="T22" s="36"/>
      <c r="U22" s="348"/>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1.155084319004448</v>
      </c>
      <c r="L23" s="36">
        <f>K23*(1+$C$23*(L5/K5-1))</f>
        <v>1.1837391791934546</v>
      </c>
      <c r="M23" s="36">
        <f>L23*(1+$C$23*(M5/L5-1))</f>
        <v>1.2159327419961641</v>
      </c>
      <c r="N23" s="36">
        <f>M23*(1+$C$23*(N5/M5-1))</f>
        <v>1.1508828422185915</v>
      </c>
      <c r="O23" s="36">
        <f>N23*(1+$C$23*(O5/N5-1))</f>
        <v>1.1920806784148716</v>
      </c>
      <c r="P23" s="36">
        <f>N23*(1+$C$23*(P5/N5-1))</f>
        <v>1.4248964394610579</v>
      </c>
      <c r="Q23" s="36">
        <f>P23*(1+$C$23*(Q5/P5-1))</f>
        <v>1.7752392718510823</v>
      </c>
      <c r="R23" s="36">
        <f>Q23*(1+$C$23*(R5/Q5-1))</f>
        <v>2.11029772751341</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65.160362072068665</v>
      </c>
      <c r="L27" s="281">
        <v>68.939278175231294</v>
      </c>
      <c r="M27" s="186">
        <f t="shared" ref="M27:R27" si="10">(M21*M14)</f>
        <v>68.592929901464814</v>
      </c>
      <c r="N27" s="186">
        <f t="shared" si="10"/>
        <v>64.92334928945229</v>
      </c>
      <c r="O27" s="186">
        <f t="shared" si="10"/>
        <v>67.247392546700468</v>
      </c>
      <c r="P27" s="186">
        <f t="shared" si="10"/>
        <v>80.380943956115189</v>
      </c>
      <c r="Q27" s="186">
        <f t="shared" si="10"/>
        <v>100.14440661619494</v>
      </c>
      <c r="R27" s="186">
        <f t="shared" si="10"/>
        <v>119.04565038434046</v>
      </c>
      <c r="S27" s="6"/>
      <c r="T27" s="6"/>
      <c r="U27" s="186" t="s">
        <v>701</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21.720480485956763</v>
      </c>
      <c r="L28" s="282">
        <v>20.465228059152793</v>
      </c>
      <c r="M28" s="186">
        <f t="shared" ref="M28" si="11">(M22*M15)</f>
        <v>22.864688715994838</v>
      </c>
      <c r="N28" s="186">
        <f t="shared" ref="N28" si="12">(N22*N15)</f>
        <v>21.641474916373717</v>
      </c>
      <c r="O28" s="186">
        <f t="shared" ref="O28" si="13">(O22*O15)</f>
        <v>22.416168834767653</v>
      </c>
      <c r="P28" s="186">
        <f t="shared" ref="P28:R29" si="14">(P22*P15)</f>
        <v>26.794091823961473</v>
      </c>
      <c r="Q28" s="186">
        <f t="shared" si="14"/>
        <v>33.382021838352955</v>
      </c>
      <c r="R28" s="186">
        <f t="shared" si="14"/>
        <v>39.682540794528286</v>
      </c>
      <c r="S28" s="186"/>
      <c r="T28" s="186"/>
      <c r="U28" s="354" t="s">
        <v>700</v>
      </c>
      <c r="AF28" s="356"/>
      <c r="AG28" s="357">
        <v>2017</v>
      </c>
      <c r="AH28" s="357">
        <v>2018</v>
      </c>
      <c r="AI28" s="357">
        <v>2019</v>
      </c>
      <c r="AJ28" s="357">
        <v>2025</v>
      </c>
      <c r="AK28" s="357">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1.155084319004448</v>
      </c>
      <c r="L29" s="283">
        <f>(L23*L16)</f>
        <v>1.1837391791934546</v>
      </c>
      <c r="M29" s="186">
        <f>(M23*M16)</f>
        <v>1.2159327419961641</v>
      </c>
      <c r="N29" s="186">
        <f>(N23*N16)</f>
        <v>1.1508828422185915</v>
      </c>
      <c r="O29" s="186">
        <f>(O23*O16)</f>
        <v>0</v>
      </c>
      <c r="P29" s="186">
        <f t="shared" si="14"/>
        <v>1.4248964394610579</v>
      </c>
      <c r="Q29" s="186">
        <f t="shared" si="14"/>
        <v>1.7752392718510823</v>
      </c>
      <c r="R29" s="186">
        <f>(R23*R16)</f>
        <v>2.11029772751341</v>
      </c>
      <c r="S29" s="186"/>
      <c r="T29" s="186"/>
      <c r="U29" s="354" t="s">
        <v>690</v>
      </c>
      <c r="V29" s="30"/>
      <c r="W29" s="348"/>
      <c r="X29" s="354" t="s">
        <v>699</v>
      </c>
      <c r="Y29" s="186"/>
      <c r="Z29" s="186"/>
      <c r="AA29" s="186"/>
      <c r="AB29" s="186"/>
      <c r="AC29" s="186"/>
      <c r="AD29" s="186"/>
      <c r="AE29" s="186"/>
      <c r="AF29" s="358" t="s">
        <v>702</v>
      </c>
      <c r="AG29" s="356">
        <v>13</v>
      </c>
      <c r="AH29" s="356">
        <v>12.6</v>
      </c>
      <c r="AI29" s="356">
        <v>12.3</v>
      </c>
      <c r="AJ29" s="358">
        <v>9.6</v>
      </c>
      <c r="AK29" s="358">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4" t="s">
        <v>691</v>
      </c>
      <c r="V30" s="186"/>
      <c r="W30" s="186"/>
      <c r="X30" s="354" t="s">
        <v>696</v>
      </c>
      <c r="Y30" s="186"/>
      <c r="Z30" s="186"/>
      <c r="AA30" s="186"/>
      <c r="AB30" s="186"/>
      <c r="AC30" s="354"/>
      <c r="AD30" s="186"/>
      <c r="AE30" s="186"/>
      <c r="AF30" s="358" t="s">
        <v>702</v>
      </c>
      <c r="AG30" s="358">
        <v>11.3</v>
      </c>
      <c r="AH30" s="358">
        <v>11</v>
      </c>
      <c r="AI30" s="358">
        <v>10.9</v>
      </c>
      <c r="AJ30" s="358">
        <v>7.2</v>
      </c>
      <c r="AK30" s="358">
        <v>6.1</v>
      </c>
      <c r="AL30" s="186"/>
      <c r="AM30" s="186"/>
      <c r="AN30" s="186"/>
      <c r="AO30" s="186"/>
      <c r="AP30" s="186"/>
      <c r="AQ30" s="186"/>
    </row>
    <row r="31" spans="1:62" ht="18" thickBot="1">
      <c r="A31" s="4" t="s">
        <v>16</v>
      </c>
      <c r="B31" s="65" t="s">
        <v>597</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595</v>
      </c>
      <c r="C33" s="186" t="s">
        <v>597</v>
      </c>
      <c r="D33" s="185">
        <f>MATCH(B33,Drivers!$A$7:$A$25,0)</f>
        <v>19</v>
      </c>
      <c r="E33" s="186"/>
      <c r="F33" s="185"/>
      <c r="G33" s="185"/>
      <c r="H33" s="185"/>
      <c r="I33" s="185"/>
      <c r="J33" s="186" cm="1">
        <f t="array" ref="J33">INDEX(Drivers!$C$7:$AG$25,$D33,J$3)</f>
        <v>6.4158612357306808</v>
      </c>
      <c r="K33" s="186" cm="1">
        <f t="array" ref="K33">INDEX(Drivers!$C$7:$AG$25,$D33,K$3)</f>
        <v>6.9251895229982949</v>
      </c>
      <c r="L33" s="186" cm="1">
        <f t="array" ref="L33">INDEX(Drivers!$C$7:$AG$25,$D33,L$3)</f>
        <v>7.0969867972742753</v>
      </c>
      <c r="M33" s="186" cm="1">
        <f t="array" ref="M33">INDEX(Drivers!$C$7:$AG$25,$D33,M$3)</f>
        <v>7.29</v>
      </c>
      <c r="N33" s="186" cm="1">
        <f t="array" ref="N33">INDEX(Drivers!$C$7:$AG$25,$D33,N$3)</f>
        <v>6.9</v>
      </c>
      <c r="O33" s="186" cm="1">
        <f t="array" ref="O33">INDEX(Drivers!$C$7:$AG$25,$D33,O$3)</f>
        <v>7.1469974000188818</v>
      </c>
      <c r="P33" s="186" cm="1">
        <f t="array" ref="P33">INDEX(Drivers!$C$7:$AG$25,$D33,P$3)</f>
        <v>8.5428204084859516</v>
      </c>
      <c r="Q33" s="186" cm="1">
        <f t="array" ref="Q33">INDEX(Drivers!$C$7:$AG$25,$D33,Q$3)</f>
        <v>10.64326491492341</v>
      </c>
      <c r="R33" s="186" cm="1">
        <f t="array" ref="R33">INDEX(Drivers!$C$7:$AG$25,$D33,R$3)</f>
        <v>12.652073508866245</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3">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4.8669505794950583</v>
      </c>
      <c r="L41" s="282">
        <f>0.001*(26455.61401-21947)</f>
        <v>4.5086140100000014</v>
      </c>
      <c r="M41" s="186">
        <f>M$33/J$33*J41</f>
        <v>5.123335557343375</v>
      </c>
      <c r="N41" s="186">
        <f>N$33/K$33*K41</f>
        <v>4.849247646868216</v>
      </c>
      <c r="O41" s="186">
        <f>O$33/L$33*L41</f>
        <v>4.5403850292541836</v>
      </c>
      <c r="P41" s="186">
        <f>P$33/N$33*N41</f>
        <v>6.003804603401198</v>
      </c>
      <c r="Q41" s="186">
        <f>Q$33/P$33*P41</f>
        <v>7.4799749773459974</v>
      </c>
      <c r="R41" s="186">
        <f>R$33/Q$33*Q41</f>
        <v>8.8917445928801904</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2" t="s">
        <v>16</v>
      </c>
      <c r="B47" s="118" t="s">
        <v>19</v>
      </c>
      <c r="C47" s="118" t="s">
        <v>20</v>
      </c>
      <c r="D47" s="118" t="s">
        <v>21</v>
      </c>
      <c r="E47" s="118" t="s">
        <v>22</v>
      </c>
      <c r="F47" s="118" t="s">
        <v>23</v>
      </c>
      <c r="G47" s="118" t="s">
        <v>24</v>
      </c>
      <c r="H47" s="118" t="s">
        <v>612</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4">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61.96545402402289</v>
      </c>
      <c r="L53" s="186" cm="1">
        <f t="array" ref="L53">IF(L$51=-1,M53,IF(L$51=99,K53,IF(L$51=0,INDEX($J27:$R27,0,L$49),(INDEX($J27:$R27,0,L$51+1)-INDEX($J27:$R27,0,L$51))/(INDEX($J$4:$R$4,0,L$51+1)-INDEX($J$4:$R$4,0,L$51))+K53)))</f>
        <v>63.562908048045777</v>
      </c>
      <c r="M53" s="186" cm="1">
        <f t="array" ref="M53">IF(M$51=-1,N53,IF(M$51=99,L53,IF(M$51=0,INDEX($J27:$R27,0,M$49),(INDEX($J27:$R27,0,M$51+1)-INDEX($J27:$R27,0,M$51))/(INDEX($J$4:$R$4,0,M$51+1)-INDEX($J$4:$R$4,0,M$51))+L53)))</f>
        <v>65.160362072068665</v>
      </c>
      <c r="N53" s="186" cm="1">
        <f t="array" ref="N53">IF(N$51=-1,O53,IF(N$51=99,M53,IF(N$51=0,INDEX($J27:$R27,0,N$49),(INDEX($J27:$R27,0,N$51+1)-INDEX($J27:$R27,0,N$51))/(INDEX($J$4:$R$4,0,N$51+1)-INDEX($J$4:$R$4,0,N$51))+M53)))</f>
        <v>67.04982012364998</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68.766104038348061</v>
      </c>
      <c r="Q53" s="186" cm="1">
        <f t="array" ref="Q53">IF(Q$51=-1,R53,IF(Q$51=99,P53,IF(Q$51=0,INDEX($J27:$R27,0,Q$49),(INDEX($J27:$R27,0,Q$51+1)-INDEX($J27:$R27,0,Q$51))/(INDEX($J$4:$R$4,0,Q$51+1)-INDEX($J$4:$R$4,0,Q$51))+P53)))</f>
        <v>68.592929901464814</v>
      </c>
      <c r="R53" s="186" cm="1">
        <f t="array" ref="R53">IF(R$51=-1,S53,IF(R$51=99,Q53,IF(R$51=0,INDEX($J27:$R27,0,R$49),(INDEX($J27:$R27,0,R$51+1)-INDEX($J27:$R27,0,R$51))/(INDEX($J$4:$R$4,0,R$51+1)-INDEX($J$4:$R$4,0,R$51))+Q53)))</f>
        <v>64.92334928945229</v>
      </c>
      <c r="S53" s="186" cm="1">
        <f t="array" ref="S53">IF(S$51=-1,T53,IF(S$51=99,R53,IF(S$51=0,INDEX($J27:$R27,0,S$49),(INDEX($J27:$R27,0,S$51+1)-INDEX($J27:$R27,0,S$51))/(INDEX($J$4:$R$4,0,S$51+1)-INDEX($J$4:$R$4,0,S$51))+R53)))</f>
        <v>67.247392546700468</v>
      </c>
      <c r="T53" s="186" cm="1">
        <f t="array" ref="T53">IF(T$51=-1,U53,IF(T$51=99,S53,IF(T$51=0,INDEX($J27:$R27,0,T$49),(INDEX($J27:$R27,0,T$51+1)-INDEX($J27:$R27,0,T$51))/(INDEX($J$4:$R$4,0,T$51+1)-INDEX($J$4:$R$4,0,T$51))+S53)))</f>
        <v>68.706676036635443</v>
      </c>
      <c r="U53" s="186" cm="1">
        <f t="array" ref="U53">IF(U$51=-1,V53,IF(U$51=99,T53,IF(U$51=0,INDEX($J27:$R27,0,U$49),(INDEX($J27:$R27,0,U$51+1)-INDEX($J27:$R27,0,U$51))/(INDEX($J$4:$R$4,0,U$51+1)-INDEX($J$4:$R$4,0,U$51))+T53)))</f>
        <v>70.165959526570418</v>
      </c>
      <c r="V53" s="186" cm="1">
        <f t="array" ref="V53">IF(V$51=-1,W53,IF(V$51=99,U53,IF(V$51=0,INDEX($J27:$R27,0,V$49),(INDEX($J27:$R27,0,V$51+1)-INDEX($J27:$R27,0,V$51))/(INDEX($J$4:$R$4,0,V$51+1)-INDEX($J$4:$R$4,0,V$51))+U53)))</f>
        <v>71.625243016505394</v>
      </c>
      <c r="W53" s="186" cm="1">
        <f t="array" ref="W53">IF(W$51=-1,X53,IF(W$51=99,V53,IF(W$51=0,INDEX($J27:$R27,0,W$49),(INDEX($J27:$R27,0,W$51+1)-INDEX($J27:$R27,0,W$51))/(INDEX($J$4:$R$4,0,W$51+1)-INDEX($J$4:$R$4,0,W$51))+V53)))</f>
        <v>73.084526506440369</v>
      </c>
      <c r="X53" s="186" cm="1">
        <f t="array" ref="X53">IF(X$51=-1,Y53,IF(X$51=99,W53,IF(X$51=0,INDEX($J27:$R27,0,X$49),(INDEX($J27:$R27,0,X$51+1)-INDEX($J27:$R27,0,X$51))/(INDEX($J$4:$R$4,0,X$51+1)-INDEX($J$4:$R$4,0,X$51))+W53)))</f>
        <v>74.543809996375344</v>
      </c>
      <c r="Y53" s="186" cm="1">
        <f t="array" ref="Y53">IF(Y$51=-1,Z53,IF(Y$51=99,X53,IF(Y$51=0,INDEX($J27:$R27,0,Y$49),(INDEX($J27:$R27,0,Y$51+1)-INDEX($J27:$R27,0,Y$51))/(INDEX($J$4:$R$4,0,Y$51+1)-INDEX($J$4:$R$4,0,Y$51))+X53)))</f>
        <v>76.00309348631032</v>
      </c>
      <c r="Z53" s="186" cm="1">
        <f t="array" ref="Z53">IF(Z$51=-1,AA53,IF(Z$51=99,Y53,IF(Z$51=0,INDEX($J27:$R27,0,Z$49),(INDEX($J27:$R27,0,Z$51+1)-INDEX($J27:$R27,0,Z$51))/(INDEX($J$4:$R$4,0,Z$51+1)-INDEX($J$4:$R$4,0,Z$51))+Y53)))</f>
        <v>77.462376976245295</v>
      </c>
      <c r="AA53" s="186" cm="1">
        <f t="array" ref="AA53">IF(AA$51=-1,AB53,IF(AA$51=99,Z53,IF(AA$51=0,INDEX($J27:$R27,0,AA$49),(INDEX($J27:$R27,0,AA$51+1)-INDEX($J27:$R27,0,AA$51))/(INDEX($J$4:$R$4,0,AA$51+1)-INDEX($J$4:$R$4,0,AA$51))+Z53)))</f>
        <v>78.921660466180271</v>
      </c>
      <c r="AB53" s="186" cm="1">
        <f t="array" ref="AB53">IF(AB$51=-1,AC53,IF(AB$51=99,AA53,IF(AB$51=0,INDEX($J27:$R27,0,AB$49),(INDEX($J27:$R27,0,AB$51+1)-INDEX($J27:$R27,0,AB$51))/(INDEX($J$4:$R$4,0,AB$51+1)-INDEX($J$4:$R$4,0,AB$51))+AA53)))</f>
        <v>80.380943956115189</v>
      </c>
      <c r="AC53" s="186" cm="1">
        <f t="array" ref="AC53">IF(AC$51=-1,AD53,IF(AC$51=99,AB53,IF(AC$51=0,INDEX($J27:$R27,0,AC$49),(INDEX($J27:$R27,0,AC$51+1)-INDEX($J27:$R27,0,AC$51))/(INDEX($J$4:$R$4,0,AC$51+1)-INDEX($J$4:$R$4,0,AC$51))+AB53)))</f>
        <v>82.357290222123169</v>
      </c>
      <c r="AD53" s="186" cm="1">
        <f t="array" ref="AD53">IF(AD$51=-1,AE53,IF(AD$51=99,AC53,IF(AD$51=0,INDEX($J27:$R27,0,AD$49),(INDEX($J27:$R27,0,AD$51+1)-INDEX($J27:$R27,0,AD$51))/(INDEX($J$4:$R$4,0,AD$51+1)-INDEX($J$4:$R$4,0,AD$51))+AC53)))</f>
        <v>84.333636488131148</v>
      </c>
      <c r="AE53" s="186" cm="1">
        <f t="array" ref="AE53">IF(AE$51=-1,AF53,IF(AE$51=99,AD53,IF(AE$51=0,INDEX($J27:$R27,0,AE$49),(INDEX($J27:$R27,0,AE$51+1)-INDEX($J27:$R27,0,AE$51))/(INDEX($J$4:$R$4,0,AE$51+1)-INDEX($J$4:$R$4,0,AE$51))+AD53)))</f>
        <v>86.309982754139128</v>
      </c>
      <c r="AF53" s="186" cm="1">
        <f t="array" ref="AF53">IF(AF$51=-1,AG53,IF(AF$51=99,AE53,IF(AF$51=0,INDEX($J27:$R27,0,AF$49),(INDEX($J27:$R27,0,AF$51+1)-INDEX($J27:$R27,0,AF$51))/(INDEX($J$4:$R$4,0,AF$51+1)-INDEX($J$4:$R$4,0,AF$51))+AE53)))</f>
        <v>88.286329020147107</v>
      </c>
      <c r="AG53" s="186" cm="1">
        <f t="array" ref="AG53">IF(AG$51=-1,AH53,IF(AG$51=99,AF53,IF(AG$51=0,INDEX($J27:$R27,0,AG$49),(INDEX($J27:$R27,0,AG$51+1)-INDEX($J27:$R27,0,AG$51))/(INDEX($J$4:$R$4,0,AG$51+1)-INDEX($J$4:$R$4,0,AG$51))+AF53)))</f>
        <v>90.262675286155087</v>
      </c>
      <c r="AH53" s="186" cm="1">
        <f t="array" ref="AH53">IF(AH$51=-1,AI53,IF(AH$51=99,AG53,IF(AH$51=0,INDEX($J27:$R27,0,AH$49),(INDEX($J27:$R27,0,AH$51+1)-INDEX($J27:$R27,0,AH$51))/(INDEX($J$4:$R$4,0,AH$51+1)-INDEX($J$4:$R$4,0,AH$51))+AG53)))</f>
        <v>92.239021552163067</v>
      </c>
      <c r="AI53" s="186" cm="1">
        <f t="array" ref="AI53">IF(AI$51=-1,AJ53,IF(AI$51=99,AH53,IF(AI$51=0,INDEX($J27:$R27,0,AI$49),(INDEX($J27:$R27,0,AI$51+1)-INDEX($J27:$R27,0,AI$51))/(INDEX($J$4:$R$4,0,AI$51+1)-INDEX($J$4:$R$4,0,AI$51))+AH53)))</f>
        <v>94.215367818171046</v>
      </c>
      <c r="AJ53" s="186" cm="1">
        <f t="array" ref="AJ53">IF(AJ$51=-1,AK53,IF(AJ$51=99,AI53,IF(AJ$51=0,INDEX($J27:$R27,0,AJ$49),(INDEX($J27:$R27,0,AJ$51+1)-INDEX($J27:$R27,0,AJ$51))/(INDEX($J$4:$R$4,0,AJ$51+1)-INDEX($J$4:$R$4,0,AJ$51))+AI53)))</f>
        <v>96.191714084179026</v>
      </c>
      <c r="AK53" s="186" cm="1">
        <f t="array" ref="AK53">IF(AK$51=-1,AL53,IF(AK$51=99,AJ53,IF(AK$51=0,INDEX($J27:$R27,0,AK$49),(INDEX($J27:$R27,0,AK$51+1)-INDEX($J27:$R27,0,AK$51))/(INDEX($J$4:$R$4,0,AK$51+1)-INDEX($J$4:$R$4,0,AK$51))+AJ53)))</f>
        <v>98.168060350187005</v>
      </c>
      <c r="AL53" s="186" cm="1">
        <f t="array" ref="AL53">IF(AL$51=-1,AM53,IF(AL$51=99,AK53,IF(AL$51=0,INDEX($J27:$R27,0,AL$49),(INDEX($J27:$R27,0,AL$51+1)-INDEX($J27:$R27,0,AL$51))/(INDEX($J$4:$R$4,0,AL$51+1)-INDEX($J$4:$R$4,0,AL$51))+AK53)))</f>
        <v>100.14440661619494</v>
      </c>
      <c r="AM53" s="214">
        <f t="shared" ref="AM53:AM56" si="26">(AL53+AN53)/2</f>
        <v>109.5950285002677</v>
      </c>
      <c r="AN53" s="186" cm="1">
        <f t="array" ref="AN53">IF(AN$51=-1,AO53,IF(AN$51=99,AM53,IF(AN$51=0,INDEX($J27:$R27,0,AN$49),(INDEX($J27:$R27,0,AN$51+1)-INDEX($J27:$R27,0,AN$51))/(INDEX($J$4:$R$4,0,AN$51+1)-INDEX($J$4:$R$4,0,AN$51))+AM53)))</f>
        <v>119.04565038434046</v>
      </c>
      <c r="AO53" s="186" cm="1">
        <f t="array" ref="AO53">IF(AO$51=-1,AP53,IF(AO$51=99,AN53,IF(AO$51=0,INDEX($J27:$R27,0,AO$49),(INDEX($J27:$R27,0,AO$51+1)-INDEX($J27:$R27,0,AO$51))/(INDEX($J$4:$R$4,0,AO$51+1)-INDEX($J$4:$R$4,0,AO$51))+AN53)))</f>
        <v>119.04565038434046</v>
      </c>
      <c r="AP53" s="186" cm="1">
        <f t="array" ref="AP53">IF(AP$51=-1,AR53,IF(AP$51=99,AO53,IF(AP$51=0,INDEX($J27:$R27,0,AP$49),(INDEX($J27:$R27,0,AP$51+1)-INDEX($J27:$R27,0,AP$51))/(INDEX($J$4:$R$4,0,AP$51+1)-INDEX($J$4:$R$4,0,AP$51))+AO53)))</f>
        <v>119.04565038434046</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20.655493495318922</v>
      </c>
      <c r="L54" s="186" cm="1">
        <f t="array" ref="L54">IF(L$51=-1,M54,IF(L$51=99,K54,IF(L$51=0,INDEX($J28:$R28,0,L$49),(INDEX($J28:$R28,0,L$51+1)-INDEX($J28:$R28,0,L$51))/(INDEX($J$4:$R$4,0,L$51+1)-INDEX($J$4:$R$4,0,L$51))+K54)))</f>
        <v>21.187986990637842</v>
      </c>
      <c r="M54" s="186" cm="1">
        <f t="array" ref="M54">IF(M$51=-1,N54,IF(M$51=99,L54,IF(M$51=0,INDEX($J28:$R28,0,M$49),(INDEX($J28:$R28,0,M$51+1)-INDEX($J28:$R28,0,M$51))/(INDEX($J$4:$R$4,0,M$51+1)-INDEX($J$4:$R$4,0,M$51))+L54)))</f>
        <v>21.720480485956763</v>
      </c>
      <c r="N54" s="186" cm="1">
        <f t="array" ref="N54">IF(N$51=-1,O54,IF(N$51=99,M54,IF(N$51=0,INDEX($J28:$R28,0,N$49),(INDEX($J28:$R28,0,N$51+1)-INDEX($J28:$R28,0,N$51))/(INDEX($J$4:$R$4,0,N$51+1)-INDEX($J$4:$R$4,0,N$51))+M54)))</f>
        <v>21.092854272554778</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21.664958387573815</v>
      </c>
      <c r="Q54" s="186" cm="1">
        <f t="array" ref="Q54">IF(Q$51=-1,R54,IF(Q$51=99,P54,IF(Q$51=0,INDEX($J28:$R28,0,Q$49),(INDEX($J28:$R28,0,Q$51+1)-INDEX($J28:$R28,0,Q$51))/(INDEX($J$4:$R$4,0,Q$51+1)-INDEX($J$4:$R$4,0,Q$51))+P54)))</f>
        <v>22.864688715994838</v>
      </c>
      <c r="R54" s="186" cm="1">
        <f t="array" ref="R54">IF(R$51=-1,S54,IF(R$51=99,Q54,IF(R$51=0,INDEX($J28:$R28,0,R$49),(INDEX($J28:$R28,0,R$51+1)-INDEX($J28:$R28,0,R$51))/(INDEX($J$4:$R$4,0,R$51+1)-INDEX($J$4:$R$4,0,R$51))+Q54)))</f>
        <v>21.641474916373717</v>
      </c>
      <c r="S54" s="186" cm="1">
        <f t="array" ref="S54">IF(S$51=-1,T54,IF(S$51=99,R54,IF(S$51=0,INDEX($J28:$R28,0,S$49),(INDEX($J28:$R28,0,S$51+1)-INDEX($J28:$R28,0,S$51))/(INDEX($J$4:$R$4,0,S$51+1)-INDEX($J$4:$R$4,0,S$51))+R54)))</f>
        <v>22.416168834767653</v>
      </c>
      <c r="T54" s="186" cm="1">
        <f t="array" ref="T54">IF(T$51=-1,U54,IF(T$51=99,S54,IF(T$51=0,INDEX($J28:$R28,0,T$49),(INDEX($J28:$R28,0,T$51+1)-INDEX($J28:$R28,0,T$51))/(INDEX($J$4:$R$4,0,T$51+1)-INDEX($J$4:$R$4,0,T$51))+S54)))</f>
        <v>22.902604722455855</v>
      </c>
      <c r="U54" s="186" cm="1">
        <f t="array" ref="U54">IF(U$51=-1,V54,IF(U$51=99,T54,IF(U$51=0,INDEX($J28:$R28,0,U$49),(INDEX($J28:$R28,0,U$51+1)-INDEX($J28:$R28,0,U$51))/(INDEX($J$4:$R$4,0,U$51+1)-INDEX($J$4:$R$4,0,U$51))+T54)))</f>
        <v>23.389040610144058</v>
      </c>
      <c r="V54" s="186" cm="1">
        <f t="array" ref="V54">IF(V$51=-1,W54,IF(V$51=99,U54,IF(V$51=0,INDEX($J28:$R28,0,V$49),(INDEX($J28:$R28,0,V$51+1)-INDEX($J28:$R28,0,V$51))/(INDEX($J$4:$R$4,0,V$51+1)-INDEX($J$4:$R$4,0,V$51))+U54)))</f>
        <v>23.87547649783226</v>
      </c>
      <c r="W54" s="186" cm="1">
        <f t="array" ref="W54">IF(W$51=-1,X54,IF(W$51=99,V54,IF(W$51=0,INDEX($J28:$R28,0,W$49),(INDEX($J28:$R28,0,W$51+1)-INDEX($J28:$R28,0,W$51))/(INDEX($J$4:$R$4,0,W$51+1)-INDEX($J$4:$R$4,0,W$51))+V54)))</f>
        <v>24.361912385520462</v>
      </c>
      <c r="X54" s="186" cm="1">
        <f t="array" ref="X54">IF(X$51=-1,Y54,IF(X$51=99,W54,IF(X$51=0,INDEX($J28:$R28,0,X$49),(INDEX($J28:$R28,0,X$51+1)-INDEX($J28:$R28,0,X$51))/(INDEX($J$4:$R$4,0,X$51+1)-INDEX($J$4:$R$4,0,X$51))+W54)))</f>
        <v>24.848348273208664</v>
      </c>
      <c r="Y54" s="186" cm="1">
        <f t="array" ref="Y54">IF(Y$51=-1,Z54,IF(Y$51=99,X54,IF(Y$51=0,INDEX($J28:$R28,0,Y$49),(INDEX($J28:$R28,0,Y$51+1)-INDEX($J28:$R28,0,Y$51))/(INDEX($J$4:$R$4,0,Y$51+1)-INDEX($J$4:$R$4,0,Y$51))+X54)))</f>
        <v>25.334784160896866</v>
      </c>
      <c r="Z54" s="186" cm="1">
        <f t="array" ref="Z54">IF(Z$51=-1,AA54,IF(Z$51=99,Y54,IF(Z$51=0,INDEX($J28:$R28,0,Z$49),(INDEX($J28:$R28,0,Z$51+1)-INDEX($J28:$R28,0,Z$51))/(INDEX($J$4:$R$4,0,Z$51+1)-INDEX($J$4:$R$4,0,Z$51))+Y54)))</f>
        <v>25.821220048585069</v>
      </c>
      <c r="AA54" s="186" cm="1">
        <f t="array" ref="AA54">IF(AA$51=-1,AB54,IF(AA$51=99,Z54,IF(AA$51=0,INDEX($J28:$R28,0,AA$49),(INDEX($J28:$R28,0,AA$51+1)-INDEX($J28:$R28,0,AA$51))/(INDEX($J$4:$R$4,0,AA$51+1)-INDEX($J$4:$R$4,0,AA$51))+Z54)))</f>
        <v>26.307655936273271</v>
      </c>
      <c r="AB54" s="186" cm="1">
        <f t="array" ref="AB54">IF(AB$51=-1,AC54,IF(AB$51=99,AA54,IF(AB$51=0,INDEX($J28:$R28,0,AB$49),(INDEX($J28:$R28,0,AB$51+1)-INDEX($J28:$R28,0,AB$51))/(INDEX($J$4:$R$4,0,AB$51+1)-INDEX($J$4:$R$4,0,AB$51))+AA54)))</f>
        <v>26.794091823961473</v>
      </c>
      <c r="AC54" s="186" cm="1">
        <f t="array" ref="AC54">IF(AC$51=-1,AD54,IF(AC$51=99,AB54,IF(AC$51=0,INDEX($J28:$R28,0,AC$49),(INDEX($J28:$R28,0,AC$51+1)-INDEX($J28:$R28,0,AC$51))/(INDEX($J$4:$R$4,0,AC$51+1)-INDEX($J$4:$R$4,0,AC$51))+AB54)))</f>
        <v>27.45288482540062</v>
      </c>
      <c r="AD54" s="186" cm="1">
        <f t="array" ref="AD54">IF(AD$51=-1,AE54,IF(AD$51=99,AC54,IF(AD$51=0,INDEX($J28:$R28,0,AD$49),(INDEX($J28:$R28,0,AD$51+1)-INDEX($J28:$R28,0,AD$51))/(INDEX($J$4:$R$4,0,AD$51+1)-INDEX($J$4:$R$4,0,AD$51))+AC54)))</f>
        <v>28.111677826839767</v>
      </c>
      <c r="AE54" s="186" cm="1">
        <f t="array" ref="AE54">IF(AE$51=-1,AF54,IF(AE$51=99,AD54,IF(AE$51=0,INDEX($J28:$R28,0,AE$49),(INDEX($J28:$R28,0,AE$51+1)-INDEX($J28:$R28,0,AE$51))/(INDEX($J$4:$R$4,0,AE$51+1)-INDEX($J$4:$R$4,0,AE$51))+AD54)))</f>
        <v>28.770470828278913</v>
      </c>
      <c r="AF54" s="186" cm="1">
        <f t="array" ref="AF54">IF(AF$51=-1,AG54,IF(AF$51=99,AE54,IF(AF$51=0,INDEX($J28:$R28,0,AF$49),(INDEX($J28:$R28,0,AF$51+1)-INDEX($J28:$R28,0,AF$51))/(INDEX($J$4:$R$4,0,AF$51+1)-INDEX($J$4:$R$4,0,AF$51))+AE54)))</f>
        <v>29.42926382971806</v>
      </c>
      <c r="AG54" s="186" cm="1">
        <f t="array" ref="AG54">IF(AG$51=-1,AH54,IF(AG$51=99,AF54,IF(AG$51=0,INDEX($J28:$R28,0,AG$49),(INDEX($J28:$R28,0,AG$51+1)-INDEX($J28:$R28,0,AG$51))/(INDEX($J$4:$R$4,0,AG$51+1)-INDEX($J$4:$R$4,0,AG$51))+AF54)))</f>
        <v>30.088056831157207</v>
      </c>
      <c r="AH54" s="186" cm="1">
        <f t="array" ref="AH54">IF(AH$51=-1,AI54,IF(AH$51=99,AG54,IF(AH$51=0,INDEX($J28:$R28,0,AH$49),(INDEX($J28:$R28,0,AH$51+1)-INDEX($J28:$R28,0,AH$51))/(INDEX($J$4:$R$4,0,AH$51+1)-INDEX($J$4:$R$4,0,AH$51))+AG54)))</f>
        <v>30.746849832596354</v>
      </c>
      <c r="AI54" s="186" cm="1">
        <f t="array" ref="AI54">IF(AI$51=-1,AJ54,IF(AI$51=99,AH54,IF(AI$51=0,INDEX($J28:$R28,0,AI$49),(INDEX($J28:$R28,0,AI$51+1)-INDEX($J28:$R28,0,AI$51))/(INDEX($J$4:$R$4,0,AI$51+1)-INDEX($J$4:$R$4,0,AI$51))+AH54)))</f>
        <v>31.4056428340355</v>
      </c>
      <c r="AJ54" s="186" cm="1">
        <f t="array" ref="AJ54">IF(AJ$51=-1,AK54,IF(AJ$51=99,AI54,IF(AJ$51=0,INDEX($J28:$R28,0,AJ$49),(INDEX($J28:$R28,0,AJ$51+1)-INDEX($J28:$R28,0,AJ$51))/(INDEX($J$4:$R$4,0,AJ$51+1)-INDEX($J$4:$R$4,0,AJ$51))+AI54)))</f>
        <v>32.064435835474647</v>
      </c>
      <c r="AK54" s="186" cm="1">
        <f t="array" ref="AK54">IF(AK$51=-1,AL54,IF(AK$51=99,AJ54,IF(AK$51=0,INDEX($J28:$R28,0,AK$49),(INDEX($J28:$R28,0,AK$51+1)-INDEX($J28:$R28,0,AK$51))/(INDEX($J$4:$R$4,0,AK$51+1)-INDEX($J$4:$R$4,0,AK$51))+AJ54)))</f>
        <v>32.723228836913798</v>
      </c>
      <c r="AL54" s="186" cm="1">
        <f t="array" ref="AL54">IF(AL$51=-1,AM54,IF(AL$51=99,AK54,IF(AL$51=0,INDEX($J28:$R28,0,AL$49),(INDEX($J28:$R28,0,AL$51+1)-INDEX($J28:$R28,0,AL$51))/(INDEX($J$4:$R$4,0,AL$51+1)-INDEX($J$4:$R$4,0,AL$51))+AK54)))</f>
        <v>33.382021838352955</v>
      </c>
      <c r="AM54" s="214">
        <f t="shared" ref="AM54:AM55" si="31">(AL54+AN54)/2</f>
        <v>36.532281316440617</v>
      </c>
      <c r="AN54" s="186" cm="1">
        <f t="array" ref="AN54">IF(AN$51=-1,AO54,IF(AN$51=99,AM54,IF(AN$51=0,INDEX($J28:$R28,0,AN$49),(INDEX($J28:$R28,0,AN$51+1)-INDEX($J28:$R28,0,AN$51))/(INDEX($J$4:$R$4,0,AN$51+1)-INDEX($J$4:$R$4,0,AN$51))+AM54)))</f>
        <v>39.682540794528286</v>
      </c>
      <c r="AO54" s="186" cm="1">
        <f t="array" ref="AO54">IF(AO$51=-1,AP54,IF(AO$51=99,AN54,IF(AO$51=0,INDEX($J28:$R28,0,AO$49),(INDEX($J28:$R28,0,AO$51+1)-INDEX($J28:$R28,0,AO$51))/(INDEX($J$4:$R$4,0,AO$51+1)-INDEX($J$4:$R$4,0,AO$51))+AN54)))</f>
        <v>39.682540794528286</v>
      </c>
      <c r="AP54" s="186" cm="1">
        <f t="array" ref="AP54">IF(AP$51=-1,AR54,IF(AP$51=99,AO54,IF(AP$51=0,INDEX($J28:$R28,0,AP$49),(INDEX($J28:$R28,0,AP$51+1)-INDEX($J28:$R28,0,AP$51))/(INDEX($J$4:$R$4,0,AP$51+1)-INDEX($J$4:$R$4,0,AP$51))+AO54)))</f>
        <v>39.682540794528286</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1.0984488420118992</v>
      </c>
      <c r="L55" s="186" cm="1">
        <f t="array" ref="L55">IF(L$51=-1,M55,IF(L$51=99,K55,IF(L$51=0,INDEX($J29:$R29,0,L$49),(INDEX($J29:$R29,0,L$51+1)-INDEX($J29:$R29,0,L$51))/(INDEX($J$4:$R$4,0,L$51+1)-INDEX($J$4:$R$4,0,L$51))+K55)))</f>
        <v>1.1267665805081735</v>
      </c>
      <c r="M55" s="186" cm="1">
        <f t="array" ref="M55">IF(M$51=-1,N55,IF(M$51=99,L55,IF(M$51=0,INDEX($J29:$R29,0,M$49),(INDEX($J29:$R29,0,M$51+1)-INDEX($J29:$R29,0,M$51))/(INDEX($J$4:$R$4,0,M$51+1)-INDEX($J$4:$R$4,0,M$51))+L55)))</f>
        <v>1.155084319004448</v>
      </c>
      <c r="N55" s="186" cm="1">
        <f t="array" ref="N55">IF(N$51=-1,O55,IF(N$51=99,M55,IF(N$51=0,INDEX($J29:$R29,0,N$49),(INDEX($J29:$R29,0,N$51+1)-INDEX($J29:$R29,0,N$51))/(INDEX($J$4:$R$4,0,N$51+1)-INDEX($J$4:$R$4,0,N$51))+M55)))</f>
        <v>1.1694117490989513</v>
      </c>
      <c r="O55" s="186" cm="1">
        <f t="array" ref="O55">IF(O$51=-1,P55,IF(O$51=99,N55,IF(O$51=0,INDEX($J29:$R29,0,O$49),(INDEX($J29:$R29,0,O$51+1)-INDEX($J29:$R29,0,O$51))/(INDEX($J$4:$R$4,0,O$51+1)-INDEX($J$4:$R$4,0,O$51))+N55)))</f>
        <v>1.1837391791934546</v>
      </c>
      <c r="P55" s="186" cm="1">
        <f t="array" ref="P55">IF(P$51=-1,Q55,IF(P$51=99,O55,IF(P$51=0,INDEX($J29:$R29,0,P$49),(INDEX($J29:$R29,0,P$51+1)-INDEX($J29:$R29,0,P$51))/(INDEX($J$4:$R$4,0,P$51+1)-INDEX($J$4:$R$4,0,P$51))+O55)))</f>
        <v>1.1998359605948092</v>
      </c>
      <c r="Q55" s="186" cm="1">
        <f t="array" ref="Q55">IF(Q$51=-1,R55,IF(Q$51=99,P55,IF(Q$51=0,INDEX($J29:$R29,0,Q$49),(INDEX($J29:$R29,0,Q$51+1)-INDEX($J29:$R29,0,Q$51))/(INDEX($J$4:$R$4,0,Q$51+1)-INDEX($J$4:$R$4,0,Q$51))+P55)))</f>
        <v>1.2159327419961641</v>
      </c>
      <c r="R55" s="186" cm="1">
        <f t="array" ref="R55">IF(R$51=-1,S55,IF(R$51=99,Q55,IF(R$51=0,INDEX($J29:$R29,0,R$49),(INDEX($J29:$R29,0,R$51+1)-INDEX($J29:$R29,0,R$51))/(INDEX($J$4:$R$4,0,R$51+1)-INDEX($J$4:$R$4,0,R$51))+Q55)))</f>
        <v>1.1508828422185915</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0.15832182660678421</v>
      </c>
      <c r="U55" s="186" cm="1">
        <f t="array" ref="U55">IF(U$51=-1,V55,IF(U$51=99,T55,IF(U$51=0,INDEX($J29:$R29,0,U$49),(INDEX($J29:$R29,0,U$51+1)-INDEX($J29:$R29,0,U$51))/(INDEX($J$4:$R$4,0,U$51+1)-INDEX($J$4:$R$4,0,U$51))+T55)))</f>
        <v>0.31664365321356841</v>
      </c>
      <c r="V55" s="186" cm="1">
        <f t="array" ref="V55">IF(V$51=-1,W55,IF(V$51=99,U55,IF(V$51=0,INDEX($J29:$R29,0,V$49),(INDEX($J29:$R29,0,V$51+1)-INDEX($J29:$R29,0,V$51))/(INDEX($J$4:$R$4,0,V$51+1)-INDEX($J$4:$R$4,0,V$51))+U55)))</f>
        <v>0.47496547982035264</v>
      </c>
      <c r="W55" s="186" cm="1">
        <f t="array" ref="W55">IF(W$51=-1,X55,IF(W$51=99,V55,IF(W$51=0,INDEX($J29:$R29,0,W$49),(INDEX($J29:$R29,0,W$51+1)-INDEX($J29:$R29,0,W$51))/(INDEX($J$4:$R$4,0,W$51+1)-INDEX($J$4:$R$4,0,W$51))+V55)))</f>
        <v>0.63328730642713682</v>
      </c>
      <c r="X55" s="186" cm="1">
        <f t="array" ref="X55">IF(X$51=-1,Y55,IF(X$51=99,W55,IF(X$51=0,INDEX($J29:$R29,0,X$49),(INDEX($J29:$R29,0,X$51+1)-INDEX($J29:$R29,0,X$51))/(INDEX($J$4:$R$4,0,X$51+1)-INDEX($J$4:$R$4,0,X$51))+W55)))</f>
        <v>0.791609133033921</v>
      </c>
      <c r="Y55" s="186" cm="1">
        <f t="array" ref="Y55">IF(Y$51=-1,Z55,IF(Y$51=99,X55,IF(Y$51=0,INDEX($J29:$R29,0,Y$49),(INDEX($J29:$R29,0,Y$51+1)-INDEX($J29:$R29,0,Y$51))/(INDEX($J$4:$R$4,0,Y$51+1)-INDEX($J$4:$R$4,0,Y$51))+X55)))</f>
        <v>0.94993095964070517</v>
      </c>
      <c r="Z55" s="186" cm="1">
        <f t="array" ref="Z55">IF(Z$51=-1,AA55,IF(Z$51=99,Y55,IF(Z$51=0,INDEX($J29:$R29,0,Z$49),(INDEX($J29:$R29,0,Z$51+1)-INDEX($J29:$R29,0,Z$51))/(INDEX($J$4:$R$4,0,Z$51+1)-INDEX($J$4:$R$4,0,Z$51))+Y55)))</f>
        <v>1.1082527862474894</v>
      </c>
      <c r="AA55" s="186" cm="1">
        <f t="array" ref="AA55">IF(AA$51=-1,AB55,IF(AA$51=99,Z55,IF(AA$51=0,INDEX($J29:$R29,0,AA$49),(INDEX($J29:$R29,0,AA$51+1)-INDEX($J29:$R29,0,AA$51))/(INDEX($J$4:$R$4,0,AA$51+1)-INDEX($J$4:$R$4,0,AA$51))+Z55)))</f>
        <v>1.2665746128542736</v>
      </c>
      <c r="AB55" s="186" cm="1">
        <f t="array" ref="AB55">IF(AB$51=-1,AC55,IF(AB$51=99,AA55,IF(AB$51=0,INDEX($J29:$R29,0,AB$49),(INDEX($J29:$R29,0,AB$51+1)-INDEX($J29:$R29,0,AB$51))/(INDEX($J$4:$R$4,0,AB$51+1)-INDEX($J$4:$R$4,0,AB$51))+AA55)))</f>
        <v>1.4248964394610579</v>
      </c>
      <c r="AC55" s="186" cm="1">
        <f t="array" ref="AC55">IF(AC$51=-1,AD55,IF(AC$51=99,AB55,IF(AC$51=0,INDEX($J29:$R29,0,AC$49),(INDEX($J29:$R29,0,AC$51+1)-INDEX($J29:$R29,0,AC$51))/(INDEX($J$4:$R$4,0,AC$51+1)-INDEX($J$4:$R$4,0,AC$51))+AB55)))</f>
        <v>1.4599307227000604</v>
      </c>
      <c r="AD55" s="186" cm="1">
        <f t="array" ref="AD55">IF(AD$51=-1,AE55,IF(AD$51=99,AC55,IF(AD$51=0,INDEX($J29:$R29,0,AD$49),(INDEX($J29:$R29,0,AD$51+1)-INDEX($J29:$R29,0,AD$51))/(INDEX($J$4:$R$4,0,AD$51+1)-INDEX($J$4:$R$4,0,AD$51))+AC55)))</f>
        <v>1.4949650059390629</v>
      </c>
      <c r="AE55" s="186" cm="1">
        <f t="array" ref="AE55">IF(AE$51=-1,AF55,IF(AE$51=99,AD55,IF(AE$51=0,INDEX($J29:$R29,0,AE$49),(INDEX($J29:$R29,0,AE$51+1)-INDEX($J29:$R29,0,AE$51))/(INDEX($J$4:$R$4,0,AE$51+1)-INDEX($J$4:$R$4,0,AE$51))+AD55)))</f>
        <v>1.5299992891780654</v>
      </c>
      <c r="AF55" s="186" cm="1">
        <f t="array" ref="AF55">IF(AF$51=-1,AG55,IF(AF$51=99,AE55,IF(AF$51=0,INDEX($J29:$R29,0,AF$49),(INDEX($J29:$R29,0,AF$51+1)-INDEX($J29:$R29,0,AF$51))/(INDEX($J$4:$R$4,0,AF$51+1)-INDEX($J$4:$R$4,0,AF$51))+AE55)))</f>
        <v>1.5650335724170679</v>
      </c>
      <c r="AG55" s="186" cm="1">
        <f t="array" ref="AG55">IF(AG$51=-1,AH55,IF(AG$51=99,AF55,IF(AG$51=0,INDEX($J29:$R29,0,AG$49),(INDEX($J29:$R29,0,AG$51+1)-INDEX($J29:$R29,0,AG$51))/(INDEX($J$4:$R$4,0,AG$51+1)-INDEX($J$4:$R$4,0,AG$51))+AF55)))</f>
        <v>1.6000678556560703</v>
      </c>
      <c r="AH55" s="186" cm="1">
        <f t="array" ref="AH55">IF(AH$51=-1,AI55,IF(AH$51=99,AG55,IF(AH$51=0,INDEX($J29:$R29,0,AH$49),(INDEX($J29:$R29,0,AH$51+1)-INDEX($J29:$R29,0,AH$51))/(INDEX($J$4:$R$4,0,AH$51+1)-INDEX($J$4:$R$4,0,AH$51))+AG55)))</f>
        <v>1.6351021388950728</v>
      </c>
      <c r="AI55" s="186" cm="1">
        <f t="array" ref="AI55">IF(AI$51=-1,AJ55,IF(AI$51=99,AH55,IF(AI$51=0,INDEX($J29:$R29,0,AI$49),(INDEX($J29:$R29,0,AI$51+1)-INDEX($J29:$R29,0,AI$51))/(INDEX($J$4:$R$4,0,AI$51+1)-INDEX($J$4:$R$4,0,AI$51))+AH55)))</f>
        <v>1.6701364221340753</v>
      </c>
      <c r="AJ55" s="186" cm="1">
        <f t="array" ref="AJ55">IF(AJ$51=-1,AK55,IF(AJ$51=99,AI55,IF(AJ$51=0,INDEX($J29:$R29,0,AJ$49),(INDEX($J29:$R29,0,AJ$51+1)-INDEX($J29:$R29,0,AJ$51))/(INDEX($J$4:$R$4,0,AJ$51+1)-INDEX($J$4:$R$4,0,AJ$51))+AI55)))</f>
        <v>1.7051707053730778</v>
      </c>
      <c r="AK55" s="186" cm="1">
        <f t="array" ref="AK55">IF(AK$51=-1,AL55,IF(AK$51=99,AJ55,IF(AK$51=0,INDEX($J29:$R29,0,AK$49),(INDEX($J29:$R29,0,AK$51+1)-INDEX($J29:$R29,0,AK$51))/(INDEX($J$4:$R$4,0,AK$51+1)-INDEX($J$4:$R$4,0,AK$51))+AJ55)))</f>
        <v>1.7402049886120803</v>
      </c>
      <c r="AL55" s="186" cm="1">
        <f t="array" ref="AL55">IF(AL$51=-1,AM55,IF(AL$51=99,AK55,IF(AL$51=0,INDEX($J29:$R29,0,AL$49),(INDEX($J29:$R29,0,AL$51+1)-INDEX($J29:$R29,0,AL$51))/(INDEX($J$4:$R$4,0,AL$51+1)-INDEX($J$4:$R$4,0,AL$51))+AK55)))</f>
        <v>1.7752392718510823</v>
      </c>
      <c r="AM55" s="214">
        <f t="shared" si="31"/>
        <v>1.9427684996822463</v>
      </c>
      <c r="AN55" s="186" cm="1">
        <f t="array" ref="AN55">IF(AN$51=-1,AO55,IF(AN$51=99,AM55,IF(AN$51=0,INDEX($J29:$R29,0,AN$49),(INDEX($J29:$R29,0,AN$51+1)-INDEX($J29:$R29,0,AN$51))/(INDEX($J$4:$R$4,0,AN$51+1)-INDEX($J$4:$R$4,0,AN$51))+AM55)))</f>
        <v>2.11029772751341</v>
      </c>
      <c r="AO55" s="186" cm="1">
        <f t="array" ref="AO55">IF(AO$51=-1,AP55,IF(AO$51=99,AN55,IF(AO$51=0,INDEX($J29:$R29,0,AO$49),(INDEX($J29:$R29,0,AO$51+1)-INDEX($J29:$R29,0,AO$51))/(INDEX($J$4:$R$4,0,AO$51+1)-INDEX($J$4:$R$4,0,AO$51))+AN55)))</f>
        <v>2.11029772751341</v>
      </c>
      <c r="AP55" s="186" cm="1">
        <f t="array" ref="AP55">IF(AP$51=-1,AR55,IF(AP$51=99,AO55,IF(AP$51=0,INDEX($J29:$R29,0,AP$49),(INDEX($J29:$R29,0,AP$51+1)-INDEX($J29:$R29,0,AP$51))/(INDEX($J$4:$R$4,0,AP$51+1)-INDEX($J$4:$R$4,0,AP$51))+AO55)))</f>
        <v>2.11029772751341</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4.6283168598316866</v>
      </c>
      <c r="L56" s="186" cm="1">
        <f t="array" ref="L56">IF(L$51=-1,M56,IF(L$51=99,K56,IF(L$51=0,INDEX($J41:$R41,0,L$49),(INDEX($J41:$R41,0,L$51+1)-INDEX($J41:$R41,0,L$51))/(INDEX($J$4:$R$4,0,L$51+1)-INDEX($J$4:$R$4,0,L$51))+K56)))</f>
        <v>4.7476337196633729</v>
      </c>
      <c r="M56" s="186" cm="1">
        <f t="array" ref="M56">IF(M$51=-1,N56,IF(M$51=99,L56,IF(M$51=0,INDEX($J41:$R41,0,M$49),(INDEX($J41:$R41,0,M$51+1)-INDEX($J41:$R41,0,M$51))/(INDEX($J$4:$R$4,0,M$51+1)-INDEX($J$4:$R$4,0,M$51))+L56)))</f>
        <v>4.8669505794950583</v>
      </c>
      <c r="N56" s="186" cm="1">
        <f t="array" ref="N56">IF(N$51=-1,O56,IF(N$51=99,M56,IF(N$51=0,INDEX($J41:$R41,0,N$49),(INDEX($J41:$R41,0,N$51+1)-INDEX($J41:$R41,0,N$51))/(INDEX($J$4:$R$4,0,N$51+1)-INDEX($J$4:$R$4,0,N$51))+M56)))</f>
        <v>4.6877822947475298</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4.8159747836716882</v>
      </c>
      <c r="Q56" s="186" cm="1">
        <f t="array" ref="Q56">IF(Q$51=-1,R56,IF(Q$51=99,P56,IF(Q$51=0,INDEX($J41:$R41,0,Q$49),(INDEX($J41:$R41,0,Q$51+1)-INDEX($J41:$R41,0,Q$51))/(INDEX($J$4:$R$4,0,Q$51+1)-INDEX($J$4:$R$4,0,Q$51))+P56)))</f>
        <v>5.123335557343375</v>
      </c>
      <c r="R56" s="186" cm="1">
        <f t="array" ref="R56">IF(R$51=-1,S56,IF(R$51=99,Q56,IF(R$51=0,INDEX($J41:$R41,0,R$49),(INDEX($J41:$R41,0,R$51+1)-INDEX($J41:$R41,0,R$51))/(INDEX($J$4:$R$4,0,R$51+1)-INDEX($J$4:$R$4,0,R$51))+Q56)))</f>
        <v>4.849247646868216</v>
      </c>
      <c r="S56" s="186" cm="1">
        <f t="array" ref="S56">IF(S$51=-1,T56,IF(S$51=99,R56,IF(S$51=0,INDEX($J41:$R41,0,S$49),(INDEX($J41:$R41,0,S$51+1)-INDEX($J41:$R41,0,S$51))/(INDEX($J$4:$R$4,0,S$51+1)-INDEX($J$4:$R$4,0,S$51))+R56)))</f>
        <v>4.5403850292541836</v>
      </c>
      <c r="T56" s="186" cm="1">
        <f t="array" ref="T56">IF(T$51=-1,U56,IF(T$51=99,S56,IF(T$51=0,INDEX($J41:$R41,0,T$49),(INDEX($J41:$R41,0,T$51+1)-INDEX($J41:$R41,0,T$51))/(INDEX($J$4:$R$4,0,T$51+1)-INDEX($J$4:$R$4,0,T$51))+S56)))</f>
        <v>4.7029872041594079</v>
      </c>
      <c r="U56" s="186" cm="1">
        <f t="array" ref="U56">IF(U$51=-1,V56,IF(U$51=99,T56,IF(U$51=0,INDEX($J41:$R41,0,U$49),(INDEX($J41:$R41,0,U$51+1)-INDEX($J41:$R41,0,U$51))/(INDEX($J$4:$R$4,0,U$51+1)-INDEX($J$4:$R$4,0,U$51))+T56)))</f>
        <v>4.8655893790646321</v>
      </c>
      <c r="V56" s="186" cm="1">
        <f t="array" ref="V56">IF(V$51=-1,W56,IF(V$51=99,U56,IF(V$51=0,INDEX($J41:$R41,0,V$49),(INDEX($J41:$R41,0,V$51+1)-INDEX($J41:$R41,0,V$51))/(INDEX($J$4:$R$4,0,V$51+1)-INDEX($J$4:$R$4,0,V$51))+U56)))</f>
        <v>5.0281915539698563</v>
      </c>
      <c r="W56" s="186" cm="1">
        <f t="array" ref="W56">IF(W$51=-1,X56,IF(W$51=99,V56,IF(W$51=0,INDEX($J41:$R41,0,W$49),(INDEX($J41:$R41,0,W$51+1)-INDEX($J41:$R41,0,W$51))/(INDEX($J$4:$R$4,0,W$51+1)-INDEX($J$4:$R$4,0,W$51))+V56)))</f>
        <v>5.1907937288750805</v>
      </c>
      <c r="X56" s="186" cm="1">
        <f t="array" ref="X56">IF(X$51=-1,Y56,IF(X$51=99,W56,IF(X$51=0,INDEX($J41:$R41,0,X$49),(INDEX($J41:$R41,0,X$51+1)-INDEX($J41:$R41,0,X$51))/(INDEX($J$4:$R$4,0,X$51+1)-INDEX($J$4:$R$4,0,X$51))+W56)))</f>
        <v>5.3533959037803047</v>
      </c>
      <c r="Y56" s="186" cm="1">
        <f t="array" ref="Y56">IF(Y$51=-1,Z56,IF(Y$51=99,X56,IF(Y$51=0,INDEX($J41:$R41,0,Y$49),(INDEX($J41:$R41,0,Y$51+1)-INDEX($J41:$R41,0,Y$51))/(INDEX($J$4:$R$4,0,Y$51+1)-INDEX($J$4:$R$4,0,Y$51))+X56)))</f>
        <v>5.5159980786855289</v>
      </c>
      <c r="Z56" s="186" cm="1">
        <f t="array" ref="Z56">IF(Z$51=-1,AA56,IF(Z$51=99,Y56,IF(Z$51=0,INDEX($J41:$R41,0,Z$49),(INDEX($J41:$R41,0,Z$51+1)-INDEX($J41:$R41,0,Z$51))/(INDEX($J$4:$R$4,0,Z$51+1)-INDEX($J$4:$R$4,0,Z$51))+Y56)))</f>
        <v>5.6786002535907532</v>
      </c>
      <c r="AA56" s="186" cm="1">
        <f t="array" ref="AA56">IF(AA$51=-1,AB56,IF(AA$51=99,Z56,IF(AA$51=0,INDEX($J41:$R41,0,AA$49),(INDEX($J41:$R41,0,AA$51+1)-INDEX($J41:$R41,0,AA$51))/(INDEX($J$4:$R$4,0,AA$51+1)-INDEX($J$4:$R$4,0,AA$51))+Z56)))</f>
        <v>5.8412024284959774</v>
      </c>
      <c r="AB56" s="186" cm="1">
        <f t="array" ref="AB56">IF(AB$51=-1,AC56,IF(AB$51=99,AA56,IF(AB$51=0,INDEX($J41:$R41,0,AB$49),(INDEX($J41:$R41,0,AB$51+1)-INDEX($J41:$R41,0,AB$51))/(INDEX($J$4:$R$4,0,AB$51+1)-INDEX($J$4:$R$4,0,AB$51))+AA56)))</f>
        <v>6.003804603401198</v>
      </c>
      <c r="AC56" s="186" cm="1">
        <f t="array" ref="AC56">IF(AC$51=-1,AD56,IF(AC$51=99,AB56,IF(AC$51=0,INDEX($J41:$R41,0,AC$49),(INDEX($J41:$R41,0,AC$51+1)-INDEX($J41:$R41,0,AC$51))/(INDEX($J$4:$R$4,0,AC$51+1)-INDEX($J$4:$R$4,0,AC$51))+AB56)))</f>
        <v>6.1514216407956779</v>
      </c>
      <c r="AD56" s="186" cm="1">
        <f t="array" ref="AD56">IF(AD$51=-1,AE56,IF(AD$51=99,AC56,IF(AD$51=0,INDEX($J41:$R41,0,AD$49),(INDEX($J41:$R41,0,AD$51+1)-INDEX($J41:$R41,0,AD$51))/(INDEX($J$4:$R$4,0,AD$51+1)-INDEX($J$4:$R$4,0,AD$51))+AC56)))</f>
        <v>6.2990386781901577</v>
      </c>
      <c r="AE56" s="186" cm="1">
        <f t="array" ref="AE56">IF(AE$51=-1,AF56,IF(AE$51=99,AD56,IF(AE$51=0,INDEX($J41:$R41,0,AE$49),(INDEX($J41:$R41,0,AE$51+1)-INDEX($J41:$R41,0,AE$51))/(INDEX($J$4:$R$4,0,AE$51+1)-INDEX($J$4:$R$4,0,AE$51))+AD56)))</f>
        <v>6.4466557155846376</v>
      </c>
      <c r="AF56" s="186" cm="1">
        <f t="array" ref="AF56">IF(AF$51=-1,AG56,IF(AF$51=99,AE56,IF(AF$51=0,INDEX($J41:$R41,0,AF$49),(INDEX($J41:$R41,0,AF$51+1)-INDEX($J41:$R41,0,AF$51))/(INDEX($J$4:$R$4,0,AF$51+1)-INDEX($J$4:$R$4,0,AF$51))+AE56)))</f>
        <v>6.5942727529791174</v>
      </c>
      <c r="AG56" s="186" cm="1">
        <f t="array" ref="AG56">IF(AG$51=-1,AH56,IF(AG$51=99,AF56,IF(AG$51=0,INDEX($J41:$R41,0,AG$49),(INDEX($J41:$R41,0,AG$51+1)-INDEX($J41:$R41,0,AG$51))/(INDEX($J$4:$R$4,0,AG$51+1)-INDEX($J$4:$R$4,0,AG$51))+AF56)))</f>
        <v>6.7418897903735973</v>
      </c>
      <c r="AH56" s="186" cm="1">
        <f t="array" ref="AH56">IF(AH$51=-1,AI56,IF(AH$51=99,AG56,IF(AH$51=0,INDEX($J41:$R41,0,AH$49),(INDEX($J41:$R41,0,AH$51+1)-INDEX($J41:$R41,0,AH$51))/(INDEX($J$4:$R$4,0,AH$51+1)-INDEX($J$4:$R$4,0,AH$51))+AG56)))</f>
        <v>6.8895068277680771</v>
      </c>
      <c r="AI56" s="186" cm="1">
        <f t="array" ref="AI56">IF(AI$51=-1,AJ56,IF(AI$51=99,AH56,IF(AI$51=0,INDEX($J41:$R41,0,AI$49),(INDEX($J41:$R41,0,AI$51+1)-INDEX($J41:$R41,0,AI$51))/(INDEX($J$4:$R$4,0,AI$51+1)-INDEX($J$4:$R$4,0,AI$51))+AH56)))</f>
        <v>7.0371238651625569</v>
      </c>
      <c r="AJ56" s="186" cm="1">
        <f t="array" ref="AJ56">IF(AJ$51=-1,AK56,IF(AJ$51=99,AI56,IF(AJ$51=0,INDEX($J41:$R41,0,AJ$49),(INDEX($J41:$R41,0,AJ$51+1)-INDEX($J41:$R41,0,AJ$51))/(INDEX($J$4:$R$4,0,AJ$51+1)-INDEX($J$4:$R$4,0,AJ$51))+AI56)))</f>
        <v>7.1847409025570368</v>
      </c>
      <c r="AK56" s="186" cm="1">
        <f t="array" ref="AK56">IF(AK$51=-1,AL56,IF(AK$51=99,AJ56,IF(AK$51=0,INDEX($J41:$R41,0,AK$49),(INDEX($J41:$R41,0,AK$51+1)-INDEX($J41:$R41,0,AK$51))/(INDEX($J$4:$R$4,0,AK$51+1)-INDEX($J$4:$R$4,0,AK$51))+AJ56)))</f>
        <v>7.3323579399515166</v>
      </c>
      <c r="AL56" s="186" cm="1">
        <f t="array" ref="AL56">IF(AL$51=-1,AM56,IF(AL$51=99,AK56,IF(AL$51=0,INDEX($J41:$R41,0,AL$49),(INDEX($J41:$R41,0,AL$51+1)-INDEX($J41:$R41,0,AL$51))/(INDEX($J$4:$R$4,0,AL$51+1)-INDEX($J$4:$R$4,0,AL$51))+AK56)))</f>
        <v>7.4799749773459974</v>
      </c>
      <c r="AM56" s="214">
        <f t="shared" si="26"/>
        <v>8.1858597851130934</v>
      </c>
      <c r="AN56" s="186" cm="1">
        <f t="array" ref="AN56">IF(AN$51=-1,AO56,IF(AN$51=99,AM56,IF(AN$51=0,INDEX($J41:$R41,0,AN$49),(INDEX($J41:$R41,0,AN$51+1)-INDEX($J41:$R41,0,AN$51))/(INDEX($J$4:$R$4,0,AN$51+1)-INDEX($J$4:$R$4,0,AN$51))+AM56)))</f>
        <v>8.8917445928801904</v>
      </c>
      <c r="AO56" s="186" cm="1">
        <f t="array" ref="AO56">IF(AO$51=-1,AP56,IF(AO$51=99,AN56,IF(AO$51=0,INDEX($J41:$R41,0,AO$49),(INDEX($J41:$R41,0,AO$51+1)-INDEX($J41:$R41,0,AO$51))/(INDEX($J$4:$R$4,0,AO$51+1)-INDEX($J$4:$R$4,0,AO$51))+AN56)))</f>
        <v>8.8917445928801904</v>
      </c>
      <c r="AP56" s="186" cm="1">
        <f t="array" ref="AP56">IF(AP$51=-1,AR56,IF(AP$51=99,AO56,IF(AP$51=0,INDEX($J41:$R41,0,AP$49),(INDEX($J41:$R41,0,AP$51+1)-INDEX($J41:$R41,0,AP$51))/(INDEX($J$4:$R$4,0,AP$51+1)-INDEX($J$4:$R$4,0,AP$51))+AO56)))</f>
        <v>8.8917445928801904</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2022-06-22T16:19:22Z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