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Consulting\2020Projects\AFOLU NDC\Agriculture modelling\"/>
    </mc:Choice>
  </mc:AlternateContent>
  <bookViews>
    <workbookView xWindow="0" yWindow="0" windowWidth="28800" windowHeight="12615" firstSheet="7" activeTab="13"/>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 r:id="rId22"/>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8" i="50" l="1"/>
  <c r="Z8" i="50"/>
  <c r="AA8" i="50"/>
  <c r="AB8" i="50"/>
  <c r="AC8" i="50"/>
  <c r="AD8" i="50"/>
  <c r="AE8" i="50"/>
  <c r="AF8" i="50"/>
  <c r="AG8" i="50"/>
  <c r="AH8" i="50"/>
  <c r="AI8" i="50"/>
  <c r="AJ8" i="50"/>
  <c r="AK8" i="50"/>
  <c r="AL8" i="50"/>
  <c r="AM8" i="50"/>
  <c r="AN8" i="50"/>
  <c r="AO8" i="50"/>
  <c r="AP8" i="50"/>
  <c r="AQ8" i="50"/>
  <c r="AR8" i="50"/>
  <c r="AS8" i="50"/>
  <c r="AT8" i="50"/>
  <c r="AU8" i="50"/>
  <c r="AV8" i="50"/>
  <c r="AW8" i="50"/>
  <c r="AX8" i="50"/>
  <c r="AY8" i="50"/>
  <c r="AZ8" i="50"/>
  <c r="BA8" i="50"/>
  <c r="BB8" i="50"/>
  <c r="BC8" i="50"/>
  <c r="BD8" i="50"/>
  <c r="BE8" i="50"/>
  <c r="BF8" i="50"/>
  <c r="BG8" i="50"/>
  <c r="BH8" i="50"/>
  <c r="BI8" i="50"/>
  <c r="BJ8" i="50"/>
  <c r="BK8" i="50"/>
  <c r="AJ5" i="57"/>
  <c r="AK5" i="57"/>
  <c r="AK24" i="57"/>
  <c r="AJ24" i="57"/>
  <c r="AK23" i="57"/>
  <c r="AJ23" i="57"/>
  <c r="AK7" i="57"/>
  <c r="AJ7" i="57"/>
  <c r="I5" i="36"/>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7" i="36"/>
  <c r="J7" i="36"/>
  <c r="K7" i="36"/>
  <c r="L7" i="36"/>
  <c r="M7" i="36"/>
  <c r="N7" i="36"/>
  <c r="O7" i="36"/>
  <c r="P7" i="36"/>
  <c r="Q7" i="36"/>
  <c r="R7" i="36"/>
  <c r="S7" i="36"/>
  <c r="T7" i="36"/>
  <c r="U7" i="36"/>
  <c r="V7" i="36"/>
  <c r="W7" i="36"/>
  <c r="X7" i="36"/>
  <c r="Y7" i="36"/>
  <c r="Z7" i="36"/>
  <c r="AA7" i="36"/>
  <c r="AB7" i="36"/>
  <c r="AC7"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7" i="36"/>
  <c r="H5" i="36"/>
  <c r="D49" i="57"/>
  <c r="E49" i="57"/>
  <c r="F49" i="57"/>
  <c r="F51" i="57" s="1"/>
  <c r="G49" i="57"/>
  <c r="G51" i="57" s="1"/>
  <c r="H49" i="57"/>
  <c r="I49" i="57"/>
  <c r="J49" i="57"/>
  <c r="J51" i="57" s="1"/>
  <c r="K49" i="57"/>
  <c r="K51" i="57" s="1"/>
  <c r="L49" i="57"/>
  <c r="M49" i="57"/>
  <c r="N49" i="57"/>
  <c r="N51" i="57" s="1"/>
  <c r="O49" i="57"/>
  <c r="O51" i="57" s="1"/>
  <c r="P49" i="57"/>
  <c r="Q49" i="57"/>
  <c r="R49" i="57"/>
  <c r="R51" i="57" s="1"/>
  <c r="S49" i="57"/>
  <c r="S51" i="57" s="1"/>
  <c r="T49" i="57"/>
  <c r="U49" i="57"/>
  <c r="V49" i="57"/>
  <c r="V51" i="57" s="1"/>
  <c r="W49" i="57"/>
  <c r="W51" i="57" s="1"/>
  <c r="X49" i="57"/>
  <c r="Y49" i="57"/>
  <c r="Z49" i="57"/>
  <c r="Z51" i="57" s="1"/>
  <c r="AA49" i="57"/>
  <c r="AA51" i="57" s="1"/>
  <c r="AB49" i="57"/>
  <c r="AC49" i="57"/>
  <c r="AD49" i="57"/>
  <c r="AD51" i="57" s="1"/>
  <c r="D50" i="57"/>
  <c r="D51" i="57" s="1"/>
  <c r="E50" i="57"/>
  <c r="F50" i="57"/>
  <c r="G50" i="57"/>
  <c r="H50" i="57"/>
  <c r="H51" i="57" s="1"/>
  <c r="I50" i="57"/>
  <c r="J50" i="57"/>
  <c r="K50" i="57"/>
  <c r="L50" i="57"/>
  <c r="L51" i="57" s="1"/>
  <c r="M50" i="57"/>
  <c r="N50" i="57"/>
  <c r="O50" i="57"/>
  <c r="P50" i="57"/>
  <c r="P51" i="57" s="1"/>
  <c r="Q50" i="57"/>
  <c r="R50" i="57"/>
  <c r="S50" i="57"/>
  <c r="T50" i="57"/>
  <c r="T51" i="57" s="1"/>
  <c r="U50" i="57"/>
  <c r="V50" i="57"/>
  <c r="W50" i="57"/>
  <c r="X50" i="57"/>
  <c r="X51" i="57" s="1"/>
  <c r="Y50" i="57"/>
  <c r="Z50" i="57"/>
  <c r="AA50" i="57"/>
  <c r="AB50" i="57"/>
  <c r="AB51" i="57" s="1"/>
  <c r="AC50" i="57"/>
  <c r="AD50" i="57"/>
  <c r="E51" i="57"/>
  <c r="I51" i="57"/>
  <c r="M51" i="57"/>
  <c r="Q51" i="57"/>
  <c r="U51" i="57"/>
  <c r="Y51" i="57"/>
  <c r="AC51" i="57"/>
  <c r="C50" i="57"/>
  <c r="C51" i="57" s="1"/>
  <c r="C49" i="57"/>
  <c r="H85" i="36" l="1"/>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A38" i="62" l="1"/>
  <c r="B38" i="62" s="1"/>
  <c r="A37" i="62"/>
  <c r="B37" i="62" s="1"/>
  <c r="C38" i="62"/>
  <c r="C37" i="62"/>
  <c r="C14" i="45" l="1"/>
  <c r="C15" i="45"/>
  <c r="C16" i="45"/>
  <c r="C17" i="45"/>
  <c r="C18" i="45"/>
  <c r="C13" i="45"/>
  <c r="C12" i="45"/>
  <c r="A40" i="62" l="1"/>
  <c r="B40" i="62" s="1"/>
  <c r="A41" i="62"/>
  <c r="B41" i="62" s="1"/>
  <c r="A39" i="62"/>
  <c r="B39" i="62" s="1"/>
  <c r="A8" i="62"/>
  <c r="B8" i="62" s="1"/>
  <c r="C8" i="62"/>
  <c r="A9" i="62"/>
  <c r="B9" i="62" s="1"/>
  <c r="C9" i="62"/>
  <c r="A10" i="62"/>
  <c r="B10" i="62" s="1"/>
  <c r="C10" i="62"/>
  <c r="A11" i="62"/>
  <c r="B11" i="62" s="1"/>
  <c r="C11" i="62"/>
  <c r="A12" i="62"/>
  <c r="B12" i="62" s="1"/>
  <c r="C12" i="62"/>
  <c r="A13" i="62"/>
  <c r="B13" i="62" s="1"/>
  <c r="C13" i="62"/>
  <c r="A14" i="62"/>
  <c r="B14" i="62" s="1"/>
  <c r="C14" i="62"/>
  <c r="A15" i="62"/>
  <c r="B15" i="62" s="1"/>
  <c r="C15" i="62"/>
  <c r="A16" i="62"/>
  <c r="B16" i="62" s="1"/>
  <c r="C16" i="62"/>
  <c r="A17" i="62"/>
  <c r="B17" i="62" s="1"/>
  <c r="C17" i="62"/>
  <c r="A18" i="62"/>
  <c r="B18" i="62" s="1"/>
  <c r="C18" i="62"/>
  <c r="A19" i="62"/>
  <c r="B19" i="62" s="1"/>
  <c r="C19" i="62"/>
  <c r="C20" i="62"/>
  <c r="C21" i="62"/>
  <c r="C22" i="62"/>
  <c r="C23" i="62"/>
  <c r="C24" i="62"/>
  <c r="A25" i="62"/>
  <c r="B25" i="62" s="1"/>
  <c r="C25" i="62"/>
  <c r="A26" i="62"/>
  <c r="B26" i="62" s="1"/>
  <c r="C26" i="62"/>
  <c r="A27" i="62"/>
  <c r="B27" i="62" s="1"/>
  <c r="C27" i="62"/>
  <c r="A28" i="62"/>
  <c r="B28" i="62" s="1"/>
  <c r="C28" i="62"/>
  <c r="A29" i="62"/>
  <c r="B29" i="62" s="1"/>
  <c r="C29" i="62"/>
  <c r="A30" i="62"/>
  <c r="B30" i="62" s="1"/>
  <c r="C30" i="62"/>
  <c r="A31" i="62"/>
  <c r="B31" i="62" s="1"/>
  <c r="C31" i="62"/>
  <c r="A32" i="62"/>
  <c r="B32" i="62" s="1"/>
  <c r="C32" i="62"/>
  <c r="A33" i="62"/>
  <c r="B33" i="62" s="1"/>
  <c r="C33" i="62"/>
  <c r="A34" i="62"/>
  <c r="B34" i="62" s="1"/>
  <c r="C34" i="62"/>
  <c r="A35" i="62"/>
  <c r="B35" i="62" s="1"/>
  <c r="C35" i="62"/>
  <c r="A36" i="62"/>
  <c r="B36" i="62" s="1"/>
  <c r="C36" i="62"/>
  <c r="C39" i="62"/>
  <c r="C40" i="62"/>
  <c r="C41" i="62"/>
  <c r="C7" i="62"/>
  <c r="A7" i="62"/>
  <c r="B7" i="62" s="1"/>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C9" i="59"/>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8" i="59"/>
  <c r="C7" i="59"/>
  <c r="C59" i="46" l="1"/>
  <c r="C60" i="46" s="1"/>
  <c r="C61" i="46" s="1"/>
  <c r="C62" i="46" s="1"/>
  <c r="AJ47" i="57"/>
  <c r="D36" i="57"/>
  <c r="E36" i="57"/>
  <c r="F36" i="57"/>
  <c r="G36" i="57"/>
  <c r="H36" i="57"/>
  <c r="I36" i="57"/>
  <c r="J36" i="57"/>
  <c r="K36" i="57"/>
  <c r="L36" i="57"/>
  <c r="M36" i="57"/>
  <c r="N36" i="57"/>
  <c r="O36" i="57"/>
  <c r="P36" i="57"/>
  <c r="Q36" i="57"/>
  <c r="R36" i="57"/>
  <c r="S36" i="57"/>
  <c r="T36" i="57"/>
  <c r="U36" i="57"/>
  <c r="V36" i="57"/>
  <c r="W36" i="57"/>
  <c r="X36" i="57"/>
  <c r="Y36" i="57"/>
  <c r="Z36" i="57"/>
  <c r="AA36" i="57"/>
  <c r="AB36" i="57"/>
  <c r="AC36" i="57"/>
  <c r="AD36" i="57"/>
  <c r="C36"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23" i="50"/>
  <c r="U24"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W23" i="50" l="1"/>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0" i="50"/>
  <c r="M21" i="50" s="1"/>
  <c r="M23" i="50"/>
  <c r="M24" i="50" s="1"/>
  <c r="Q19" i="50"/>
  <c r="X19" i="50"/>
  <c r="W19" i="50"/>
  <c r="V19" i="50"/>
  <c r="U19" i="50"/>
  <c r="T26" i="50"/>
  <c r="T20" i="50"/>
  <c r="T21" i="50" s="1"/>
  <c r="R23" i="50"/>
  <c r="R24" i="50" s="1"/>
  <c r="R19" i="50"/>
  <c r="T18" i="50"/>
  <c r="O20" i="50"/>
  <c r="O21" i="50" s="1"/>
  <c r="O26" i="50"/>
  <c r="O18" i="50"/>
  <c r="P19" i="50"/>
  <c r="O23" i="50"/>
  <c r="O24" i="50" s="1"/>
  <c r="AG63" i="50"/>
  <c r="AG64" i="50"/>
  <c r="AG65" i="50"/>
  <c r="S20" i="50" l="1"/>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4" i="50"/>
  <c r="BK65" i="50"/>
  <c r="BA63" i="50"/>
  <c r="BA64" i="50"/>
  <c r="BA65" i="50"/>
  <c r="AQ63" i="50"/>
  <c r="AH63" i="50" s="1"/>
  <c r="AI63" i="50" s="1"/>
  <c r="AJ63" i="50" s="1"/>
  <c r="AK63" i="50" s="1"/>
  <c r="AL63" i="50" s="1"/>
  <c r="AM63" i="50" s="1"/>
  <c r="AN63" i="50" s="1"/>
  <c r="AO63" i="50" s="1"/>
  <c r="AP63" i="50" s="1"/>
  <c r="AQ64" i="50"/>
  <c r="AH64" i="50" s="1"/>
  <c r="AI64" i="50" s="1"/>
  <c r="AJ64" i="50" s="1"/>
  <c r="AK64" i="50" s="1"/>
  <c r="AL64" i="50" s="1"/>
  <c r="AM64" i="50" s="1"/>
  <c r="AN64" i="50" s="1"/>
  <c r="AO64" i="50" s="1"/>
  <c r="AP64" i="50" s="1"/>
  <c r="AQ65" i="50"/>
  <c r="Y63" i="50"/>
  <c r="Z63" i="50" s="1"/>
  <c r="AA63" i="50" s="1"/>
  <c r="AB63" i="50" s="1"/>
  <c r="AC63" i="50" s="1"/>
  <c r="AD63" i="50" s="1"/>
  <c r="AE63" i="50" s="1"/>
  <c r="AF63" i="50" s="1"/>
  <c r="Y64" i="50"/>
  <c r="Z64" i="50" s="1"/>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0" i="57"/>
  <c r="AJ40"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5" i="57"/>
  <c r="E35" i="57"/>
  <c r="F35" i="57"/>
  <c r="G35" i="57"/>
  <c r="H35" i="57"/>
  <c r="I35" i="57"/>
  <c r="J35" i="57"/>
  <c r="K35" i="57"/>
  <c r="L35" i="57"/>
  <c r="M35" i="57"/>
  <c r="N35" i="57"/>
  <c r="O35" i="57"/>
  <c r="P35" i="57"/>
  <c r="Q35" i="57"/>
  <c r="R35" i="57"/>
  <c r="S35" i="57"/>
  <c r="T35" i="57"/>
  <c r="U35" i="57"/>
  <c r="V35" i="57"/>
  <c r="W35" i="57"/>
  <c r="X35" i="57"/>
  <c r="Y35" i="57"/>
  <c r="Z35" i="57"/>
  <c r="AA35" i="57"/>
  <c r="AB35" i="57"/>
  <c r="AC35" i="57"/>
  <c r="AD35" i="57"/>
  <c r="C35"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33" i="57"/>
  <c r="D43" i="50" s="1"/>
  <c r="E33" i="57"/>
  <c r="E43" i="50" s="1"/>
  <c r="F33" i="57"/>
  <c r="F43" i="50" s="1"/>
  <c r="G33" i="57"/>
  <c r="G43" i="50" s="1"/>
  <c r="H33" i="57"/>
  <c r="H43" i="50" s="1"/>
  <c r="I33" i="57"/>
  <c r="I43" i="50" s="1"/>
  <c r="J33" i="57"/>
  <c r="J43" i="50" s="1"/>
  <c r="K33" i="57"/>
  <c r="K43" i="50" s="1"/>
  <c r="L33" i="57"/>
  <c r="L43" i="50" s="1"/>
  <c r="M33" i="57"/>
  <c r="M43" i="50" s="1"/>
  <c r="N33" i="57"/>
  <c r="N43" i="50" s="1"/>
  <c r="O33" i="57"/>
  <c r="O43" i="50" s="1"/>
  <c r="P33" i="57"/>
  <c r="P43" i="50" s="1"/>
  <c r="Q33" i="57"/>
  <c r="Q43" i="50" s="1"/>
  <c r="R33" i="57"/>
  <c r="R43" i="50" s="1"/>
  <c r="S33" i="57"/>
  <c r="S43" i="50" s="1"/>
  <c r="T33" i="57"/>
  <c r="T43" i="50" s="1"/>
  <c r="U33" i="57"/>
  <c r="U43" i="50" s="1"/>
  <c r="V33" i="57"/>
  <c r="V43" i="50" s="1"/>
  <c r="W33" i="57"/>
  <c r="W43" i="50" s="1"/>
  <c r="X33" i="57"/>
  <c r="X43" i="50" s="1"/>
  <c r="Y33" i="57"/>
  <c r="Z33" i="57"/>
  <c r="AA33" i="57"/>
  <c r="AB33" i="57"/>
  <c r="AC33" i="57"/>
  <c r="AD33" i="57"/>
  <c r="C33" i="57"/>
  <c r="C43" i="50" s="1"/>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I65" i="50" l="1"/>
  <c r="BC65" i="50"/>
  <c r="AS65" i="50"/>
  <c r="AJ65" i="50"/>
  <c r="AA65" i="50"/>
  <c r="C15" i="57"/>
  <c r="C11" i="50" s="1"/>
  <c r="AK35" i="57"/>
  <c r="AS64" i="50"/>
  <c r="BC64" i="50"/>
  <c r="AJ35" i="57"/>
  <c r="AK30" i="57"/>
  <c r="AK27" i="57"/>
  <c r="K28" i="50"/>
  <c r="K38" i="50"/>
  <c r="AK33" i="57"/>
  <c r="AJ27" i="57"/>
  <c r="K33" i="50"/>
  <c r="AJ30" i="57"/>
  <c r="AJ33"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Y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2" i="57" l="1"/>
  <c r="AJ42" i="57"/>
  <c r="AJ55" i="57" l="1"/>
  <c r="AK55" i="57"/>
  <c r="AK61" i="57"/>
  <c r="AJ61" i="57"/>
  <c r="AK14" i="57"/>
  <c r="AJ14" i="57"/>
  <c r="AK52" i="57"/>
  <c r="AJ52" i="57"/>
  <c r="AE42" i="36"/>
  <c r="AD16" i="36"/>
  <c r="AE16" i="36" s="1"/>
  <c r="AF16" i="36" s="1"/>
  <c r="AG16" i="36" s="1"/>
  <c r="AH16" i="36" s="1"/>
  <c r="AI16" i="36" s="1"/>
  <c r="AK53" i="57"/>
  <c r="AJ58" i="57"/>
  <c r="AK63" i="57"/>
  <c r="AK64" i="57"/>
  <c r="AJ64" i="57"/>
  <c r="AK26" i="57"/>
  <c r="AJ26" i="57"/>
  <c r="W52" i="50"/>
  <c r="W56" i="50" s="1"/>
  <c r="AK54" i="57"/>
  <c r="AJ54"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2" i="57"/>
  <c r="A42" i="57"/>
  <c r="B41" i="57"/>
  <c r="A41" i="57"/>
  <c r="B39" i="57"/>
  <c r="A39" i="57"/>
  <c r="B37" i="57"/>
  <c r="B38" i="57"/>
  <c r="A37" i="57"/>
  <c r="A38"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2" i="57"/>
  <c r="B34" i="57"/>
  <c r="A34" i="57"/>
  <c r="A32"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7" i="57"/>
  <c r="S22" i="57"/>
  <c r="S7" i="57" s="1"/>
  <c r="Z22" i="57"/>
  <c r="Z7" i="57" s="1"/>
  <c r="I22" i="57"/>
  <c r="I7" i="57" s="1"/>
  <c r="U22" i="57"/>
  <c r="U7" i="57" s="1"/>
  <c r="AK58" i="57"/>
  <c r="AJ53" i="57"/>
  <c r="AJ63" i="57"/>
  <c r="W22" i="57"/>
  <c r="W7" i="57" s="1"/>
  <c r="V22" i="57"/>
  <c r="V7" i="57" s="1"/>
  <c r="N22" i="57"/>
  <c r="N7" i="57" s="1"/>
  <c r="O22" i="57"/>
  <c r="O7" i="57" s="1"/>
  <c r="AD22" i="57"/>
  <c r="C22" i="57"/>
  <c r="C7" i="57" s="1"/>
  <c r="AA22" i="57"/>
  <c r="AA7" i="57" s="1"/>
  <c r="K22" i="57"/>
  <c r="K7" i="57" s="1"/>
  <c r="AK57" i="57"/>
  <c r="Y22" i="57"/>
  <c r="Y7" i="57" s="1"/>
  <c r="AC22" i="57"/>
  <c r="AC7" i="57" s="1"/>
  <c r="R22" i="57"/>
  <c r="R7" i="57" s="1"/>
  <c r="M22" i="57"/>
  <c r="M7" i="57" s="1"/>
  <c r="F22" i="57"/>
  <c r="F7" i="57" s="1"/>
  <c r="Q22" i="57"/>
  <c r="Q7" i="57" s="1"/>
  <c r="J22" i="57"/>
  <c r="J7" i="57" s="1"/>
  <c r="E22" i="57"/>
  <c r="E7" i="57" s="1"/>
  <c r="AB8" i="57"/>
  <c r="X8" i="57"/>
  <c r="T8" i="57"/>
  <c r="P8" i="57"/>
  <c r="L8" i="57"/>
  <c r="H8" i="57"/>
  <c r="D8" i="57"/>
  <c r="AG42" i="36" l="1"/>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6" i="34"/>
  <c r="D147" i="34"/>
  <c r="D148" i="34"/>
  <c r="D149" i="34"/>
  <c r="D150" i="34"/>
  <c r="D151" i="34"/>
  <c r="D152" i="34"/>
  <c r="D153" i="34"/>
  <c r="D154" i="34"/>
  <c r="D155" i="34"/>
  <c r="D156" i="34"/>
  <c r="D145" i="34"/>
  <c r="D130" i="34"/>
  <c r="E130" i="34" s="1"/>
  <c r="D131" i="34"/>
  <c r="E131" i="34" s="1"/>
  <c r="D132" i="34"/>
  <c r="E132" i="34" s="1"/>
  <c r="D133" i="34"/>
  <c r="E133" i="34" s="1"/>
  <c r="D134" i="34"/>
  <c r="E134" i="34" s="1"/>
  <c r="D124" i="34"/>
  <c r="E124" i="34" s="1"/>
  <c r="D125" i="34"/>
  <c r="E125" i="34" s="1"/>
  <c r="D126" i="34"/>
  <c r="E126" i="34" s="1"/>
  <c r="D127" i="34"/>
  <c r="E127" i="34" s="1"/>
  <c r="D128" i="34"/>
  <c r="E128" i="34" s="1"/>
  <c r="AD19" i="50" l="1"/>
  <c r="AD20" i="50" s="1"/>
  <c r="AD21" i="50" s="1"/>
  <c r="AO19" i="50"/>
  <c r="AO20" i="50" s="1"/>
  <c r="AO21" i="50" s="1"/>
  <c r="AY19" i="50"/>
  <c r="AY20" i="50" s="1"/>
  <c r="AY21" i="50" s="1"/>
  <c r="AR19" i="50"/>
  <c r="AR20" i="50" s="1"/>
  <c r="AR21" i="50" s="1"/>
  <c r="AH19" i="50"/>
  <c r="AH20" i="50" s="1"/>
  <c r="AH21" i="50" s="1"/>
  <c r="AS19" i="50"/>
  <c r="AS20" i="50" s="1"/>
  <c r="AS21" i="50" s="1"/>
  <c r="BC19" i="50"/>
  <c r="BC20" i="50" s="1"/>
  <c r="BC21" i="50" s="1"/>
  <c r="BH19" i="50"/>
  <c r="BH20" i="50" s="1"/>
  <c r="BH21" i="50" s="1"/>
  <c r="AL19" i="50"/>
  <c r="AL20" i="50" s="1"/>
  <c r="AL21" i="50" s="1"/>
  <c r="AW19" i="50"/>
  <c r="AW20" i="50" s="1"/>
  <c r="AW21" i="50" s="1"/>
  <c r="BG19" i="50"/>
  <c r="BG20" i="50" s="1"/>
  <c r="BG21" i="50" s="1"/>
  <c r="AF19" i="50"/>
  <c r="AF20" i="50" s="1"/>
  <c r="AF21" i="50" s="1"/>
  <c r="AE19" i="50"/>
  <c r="AE20" i="50" s="1"/>
  <c r="AE21" i="50" s="1"/>
  <c r="AC19" i="50"/>
  <c r="AC20" i="50" s="1"/>
  <c r="AC21" i="50" s="1"/>
  <c r="Z19" i="50"/>
  <c r="Z20" i="50" s="1"/>
  <c r="Z21" i="50" s="1"/>
  <c r="AM19" i="50"/>
  <c r="AM20" i="50" s="1"/>
  <c r="AM21" i="50" s="1"/>
  <c r="AZ19" i="50"/>
  <c r="AZ20" i="50" s="1"/>
  <c r="AZ21" i="50" s="1"/>
  <c r="AP19" i="50"/>
  <c r="AP20" i="50" s="1"/>
  <c r="AP21" i="50" s="1"/>
  <c r="BA19" i="50"/>
  <c r="BA20" i="50" s="1"/>
  <c r="BA21" i="50" s="1"/>
  <c r="BK19" i="50"/>
  <c r="BK20" i="50" s="1"/>
  <c r="BK21" i="50" s="1"/>
  <c r="AJ19" i="50"/>
  <c r="AJ20" i="50" s="1"/>
  <c r="AJ21" i="50" s="1"/>
  <c r="AN19" i="50"/>
  <c r="AN20" i="50" s="1"/>
  <c r="AN21" i="50" s="1"/>
  <c r="AI19" i="50"/>
  <c r="AI20" i="50" s="1"/>
  <c r="AI21" i="50" s="1"/>
  <c r="AQ19" i="50"/>
  <c r="AQ20" i="50" s="1"/>
  <c r="AQ21" i="50" s="1"/>
  <c r="AU19" i="50"/>
  <c r="AU20" i="50" s="1"/>
  <c r="AU21" i="50" s="1"/>
  <c r="AT19" i="50"/>
  <c r="AT20" i="50" s="1"/>
  <c r="AT21" i="50" s="1"/>
  <c r="BE19" i="50"/>
  <c r="BE20" i="50" s="1"/>
  <c r="BE21" i="50" s="1"/>
  <c r="AB19" i="50"/>
  <c r="AB20" i="50" s="1"/>
  <c r="AB21" i="50" s="1"/>
  <c r="AX19" i="50"/>
  <c r="AX20" i="50" s="1"/>
  <c r="AX21" i="50" s="1"/>
  <c r="BI19" i="50"/>
  <c r="BI20" i="50" s="1"/>
  <c r="BI21" i="50" s="1"/>
  <c r="BF19" i="50"/>
  <c r="BF20" i="50" s="1"/>
  <c r="BF21" i="50" s="1"/>
  <c r="BD19" i="50"/>
  <c r="BD20" i="50" s="1"/>
  <c r="BD21" i="50" s="1"/>
  <c r="Y19" i="50"/>
  <c r="Y20" i="50" s="1"/>
  <c r="Y21" i="50" s="1"/>
  <c r="BB19" i="50"/>
  <c r="BB20" i="50" s="1"/>
  <c r="BB21" i="50" s="1"/>
  <c r="AA19" i="50"/>
  <c r="AA20" i="50" s="1"/>
  <c r="AA21" i="50" s="1"/>
  <c r="BJ19" i="50"/>
  <c r="BJ20" i="50" s="1"/>
  <c r="BJ21" i="50" s="1"/>
  <c r="AV19" i="50"/>
  <c r="AV20" i="50" s="1"/>
  <c r="AV21" i="50" s="1"/>
  <c r="AG19" i="50"/>
  <c r="AG20" i="50" s="1"/>
  <c r="AG21" i="50" s="1"/>
  <c r="AK19" i="50"/>
  <c r="AK20" i="50" s="1"/>
  <c r="AK21" i="50" s="1"/>
  <c r="U5" i="47"/>
  <c r="T4" i="50" s="1"/>
  <c r="T4" i="57" s="1"/>
  <c r="B6" i="46"/>
  <c r="BG87" i="36" s="1"/>
  <c r="H97" i="36" l="1"/>
  <c r="BM98" i="36"/>
  <c r="BI98" i="36"/>
  <c r="BE98" i="36"/>
  <c r="BA98" i="36"/>
  <c r="AW98" i="36"/>
  <c r="AS98" i="36"/>
  <c r="AO98" i="36"/>
  <c r="AK98" i="36"/>
  <c r="BN97" i="36"/>
  <c r="BJ97" i="36"/>
  <c r="BF97" i="36"/>
  <c r="BB97" i="36"/>
  <c r="AX97" i="36"/>
  <c r="AT97" i="36"/>
  <c r="AP97" i="36"/>
  <c r="AL97" i="36"/>
  <c r="Z97" i="36"/>
  <c r="V97" i="36"/>
  <c r="R97" i="36"/>
  <c r="N97" i="36"/>
  <c r="J97" i="36"/>
  <c r="BN96" i="36"/>
  <c r="BJ96" i="36"/>
  <c r="BF96" i="36"/>
  <c r="BB96" i="36"/>
  <c r="AX96" i="36"/>
  <c r="AT96" i="36"/>
  <c r="AP96" i="36"/>
  <c r="AL96" i="36"/>
  <c r="BO95" i="36"/>
  <c r="BJ95" i="36"/>
  <c r="BE95" i="36"/>
  <c r="AZ95" i="36"/>
  <c r="AT95" i="36"/>
  <c r="AO95" i="36"/>
  <c r="BN92" i="36"/>
  <c r="BF92" i="36"/>
  <c r="AX92" i="36"/>
  <c r="AP92" i="36"/>
  <c r="BO91" i="36"/>
  <c r="BG91" i="36"/>
  <c r="AY91" i="36"/>
  <c r="AQ91" i="36"/>
  <c r="BP90" i="36"/>
  <c r="BH90" i="36"/>
  <c r="AZ90" i="36"/>
  <c r="AR90" i="36"/>
  <c r="AJ90" i="36"/>
  <c r="BI89" i="36"/>
  <c r="AW89" i="36"/>
  <c r="BN88" i="36"/>
  <c r="AX88" i="36"/>
  <c r="BO87" i="36"/>
  <c r="BP98" i="36"/>
  <c r="BL98" i="36"/>
  <c r="BH98" i="36"/>
  <c r="BD98" i="36"/>
  <c r="AZ98" i="36"/>
  <c r="AV98" i="36"/>
  <c r="AR98" i="36"/>
  <c r="AN98" i="36"/>
  <c r="AJ98" i="36"/>
  <c r="BM97" i="36"/>
  <c r="BI97" i="36"/>
  <c r="BE97" i="36"/>
  <c r="BA97" i="36"/>
  <c r="AW97" i="36"/>
  <c r="AS97" i="36"/>
  <c r="AO97" i="36"/>
  <c r="AK97" i="36"/>
  <c r="AC97" i="36"/>
  <c r="Y97" i="36"/>
  <c r="U97" i="36"/>
  <c r="Q97" i="36"/>
  <c r="M97" i="36"/>
  <c r="I97" i="36"/>
  <c r="BM96" i="36"/>
  <c r="BI96" i="36"/>
  <c r="BE96" i="36"/>
  <c r="BA96" i="36"/>
  <c r="AW96" i="36"/>
  <c r="AS96" i="36"/>
  <c r="AO96" i="36"/>
  <c r="AK96" i="36"/>
  <c r="BN95" i="36"/>
  <c r="BI95" i="36"/>
  <c r="BD95" i="36"/>
  <c r="AX95" i="36"/>
  <c r="AS95" i="36"/>
  <c r="AN95" i="36"/>
  <c r="BM92" i="36"/>
  <c r="BE92" i="36"/>
  <c r="AW92" i="36"/>
  <c r="AO92" i="36"/>
  <c r="BN91" i="36"/>
  <c r="BF91" i="36"/>
  <c r="AX91" i="36"/>
  <c r="AP91" i="36"/>
  <c r="BO90" i="36"/>
  <c r="BG90" i="36"/>
  <c r="AY90" i="36"/>
  <c r="AQ90" i="36"/>
  <c r="BP89" i="36"/>
  <c r="BH89" i="36"/>
  <c r="AS89" i="36"/>
  <c r="BJ88" i="36"/>
  <c r="AT88" i="36"/>
  <c r="BK87" i="36"/>
  <c r="BO98" i="36"/>
  <c r="BK98" i="36"/>
  <c r="BG98" i="36"/>
  <c r="BC98" i="36"/>
  <c r="AY98" i="36"/>
  <c r="AU98" i="36"/>
  <c r="AQ98" i="36"/>
  <c r="AM98" i="36"/>
  <c r="BP97" i="36"/>
  <c r="BL97" i="36"/>
  <c r="BH97" i="36"/>
  <c r="BD97" i="36"/>
  <c r="AZ97" i="36"/>
  <c r="AV97" i="36"/>
  <c r="AR97" i="36"/>
  <c r="AN97" i="36"/>
  <c r="AJ97" i="36"/>
  <c r="AB97" i="36"/>
  <c r="X97" i="36"/>
  <c r="T97" i="36"/>
  <c r="P97" i="36"/>
  <c r="L97" i="36"/>
  <c r="BP96" i="36"/>
  <c r="BL96" i="36"/>
  <c r="BH96" i="36"/>
  <c r="BD96" i="36"/>
  <c r="AZ96" i="36"/>
  <c r="AV96" i="36"/>
  <c r="AR96" i="36"/>
  <c r="AN96" i="36"/>
  <c r="AJ96" i="36"/>
  <c r="BM95" i="36"/>
  <c r="BH95" i="36"/>
  <c r="BB95" i="36"/>
  <c r="AW95" i="36"/>
  <c r="AR95" i="36"/>
  <c r="AK95" i="36"/>
  <c r="BJ92" i="36"/>
  <c r="BB92" i="36"/>
  <c r="AT92" i="36"/>
  <c r="AL92" i="36"/>
  <c r="BK91" i="36"/>
  <c r="BC91" i="36"/>
  <c r="AU91" i="36"/>
  <c r="AM91" i="36"/>
  <c r="BL90" i="36"/>
  <c r="BD90" i="36"/>
  <c r="AV90" i="36"/>
  <c r="AN90" i="36"/>
  <c r="BM89" i="36"/>
  <c r="BE89" i="36"/>
  <c r="AO89" i="36"/>
  <c r="BF88" i="36"/>
  <c r="AP88" i="36"/>
  <c r="AG87" i="36"/>
  <c r="AE88" i="36"/>
  <c r="AI88" i="36"/>
  <c r="AG89" i="36"/>
  <c r="AE90" i="36"/>
  <c r="AI90" i="36"/>
  <c r="AG91" i="36"/>
  <c r="AE92" i="36"/>
  <c r="AI92" i="36"/>
  <c r="AG95" i="36"/>
  <c r="AE96" i="36"/>
  <c r="AI96" i="36"/>
  <c r="AG97" i="36"/>
  <c r="AE98" i="36"/>
  <c r="AI98" i="36"/>
  <c r="AI87" i="36"/>
  <c r="AG88" i="36"/>
  <c r="AI89" i="36"/>
  <c r="AE91" i="36"/>
  <c r="AG92" i="36"/>
  <c r="AE95" i="36"/>
  <c r="AG96" i="36"/>
  <c r="AI97" i="36"/>
  <c r="AD88" i="36"/>
  <c r="AH88" i="36"/>
  <c r="AD90" i="36"/>
  <c r="AF91" i="36"/>
  <c r="AD92" i="36"/>
  <c r="AF95" i="36"/>
  <c r="AF97" i="36"/>
  <c r="AH98" i="36"/>
  <c r="AH87" i="36"/>
  <c r="AF88" i="36"/>
  <c r="AD89" i="36"/>
  <c r="AH89" i="36"/>
  <c r="AF90" i="36"/>
  <c r="AD91" i="36"/>
  <c r="AH91" i="36"/>
  <c r="AF92" i="36"/>
  <c r="AD95" i="36"/>
  <c r="AH95" i="36"/>
  <c r="AF96" i="36"/>
  <c r="AD97" i="36"/>
  <c r="AH97" i="36"/>
  <c r="AF98" i="36"/>
  <c r="AE87" i="36"/>
  <c r="AE89" i="36"/>
  <c r="AG90" i="36"/>
  <c r="AI91" i="36"/>
  <c r="AI95" i="36"/>
  <c r="AE97" i="36"/>
  <c r="AG98" i="36"/>
  <c r="AF87" i="36"/>
  <c r="AF89" i="36"/>
  <c r="AH90" i="36"/>
  <c r="AH92" i="36"/>
  <c r="AD96" i="36"/>
  <c r="AH96" i="36"/>
  <c r="AD98" i="36"/>
  <c r="AJ87" i="36"/>
  <c r="AN87" i="36"/>
  <c r="AR87" i="36"/>
  <c r="AV87" i="36"/>
  <c r="AZ87" i="36"/>
  <c r="BD87" i="36"/>
  <c r="BH87" i="36"/>
  <c r="BL87" i="36"/>
  <c r="BP87" i="36"/>
  <c r="AM88" i="36"/>
  <c r="AQ88" i="36"/>
  <c r="AU88" i="36"/>
  <c r="AY88" i="36"/>
  <c r="BC88" i="36"/>
  <c r="BG88" i="36"/>
  <c r="BK88" i="36"/>
  <c r="BO88" i="36"/>
  <c r="AL89" i="36"/>
  <c r="AP89" i="36"/>
  <c r="AT89" i="36"/>
  <c r="AX89" i="36"/>
  <c r="BB89" i="36"/>
  <c r="BF89" i="36"/>
  <c r="BJ89" i="36"/>
  <c r="BN89" i="36"/>
  <c r="AK90" i="36"/>
  <c r="AO90" i="36"/>
  <c r="AS90" i="36"/>
  <c r="AW90" i="36"/>
  <c r="BA90" i="36"/>
  <c r="BE90" i="36"/>
  <c r="BI90" i="36"/>
  <c r="BM90" i="36"/>
  <c r="AJ91" i="36"/>
  <c r="AN91" i="36"/>
  <c r="AR91" i="36"/>
  <c r="AV91" i="36"/>
  <c r="AZ91" i="36"/>
  <c r="BD91" i="36"/>
  <c r="BH91" i="36"/>
  <c r="BL91" i="36"/>
  <c r="BP91" i="36"/>
  <c r="AM92" i="36"/>
  <c r="AQ92" i="36"/>
  <c r="AU92" i="36"/>
  <c r="AY92" i="36"/>
  <c r="BC92" i="36"/>
  <c r="BG92" i="36"/>
  <c r="BK92" i="36"/>
  <c r="BO92" i="36"/>
  <c r="AL95" i="36"/>
  <c r="AK87" i="36"/>
  <c r="AO87" i="36"/>
  <c r="AS87" i="36"/>
  <c r="AW87" i="36"/>
  <c r="BA87" i="36"/>
  <c r="BE87" i="36"/>
  <c r="BI87" i="36"/>
  <c r="BM87" i="36"/>
  <c r="AJ88" i="36"/>
  <c r="AN88" i="36"/>
  <c r="AR88" i="36"/>
  <c r="AV88" i="36"/>
  <c r="AZ88" i="36"/>
  <c r="BD88" i="36"/>
  <c r="BH88" i="36"/>
  <c r="BL88" i="36"/>
  <c r="BP88" i="36"/>
  <c r="AM89" i="36"/>
  <c r="AQ89" i="36"/>
  <c r="AU89" i="36"/>
  <c r="AY89" i="36"/>
  <c r="BC89" i="36"/>
  <c r="BG89" i="36"/>
  <c r="BK89" i="36"/>
  <c r="BO89" i="36"/>
  <c r="AL90" i="36"/>
  <c r="AP90" i="36"/>
  <c r="AT90" i="36"/>
  <c r="AX90" i="36"/>
  <c r="BB90" i="36"/>
  <c r="BF90" i="36"/>
  <c r="BJ90" i="36"/>
  <c r="BN90" i="36"/>
  <c r="AK91" i="36"/>
  <c r="AO91" i="36"/>
  <c r="AS91" i="36"/>
  <c r="AW91" i="36"/>
  <c r="BA91" i="36"/>
  <c r="BE91" i="36"/>
  <c r="BI91" i="36"/>
  <c r="BM91" i="36"/>
  <c r="AJ92" i="36"/>
  <c r="AN92" i="36"/>
  <c r="AR92" i="36"/>
  <c r="AV92" i="36"/>
  <c r="AZ92" i="36"/>
  <c r="BD92" i="36"/>
  <c r="BH92" i="36"/>
  <c r="BL92" i="36"/>
  <c r="BP92" i="36"/>
  <c r="AM95" i="36"/>
  <c r="AQ95" i="36"/>
  <c r="AU95" i="36"/>
  <c r="AY95" i="36"/>
  <c r="BC95" i="36"/>
  <c r="BG95" i="36"/>
  <c r="BK95" i="36"/>
  <c r="AL87" i="36"/>
  <c r="AP87" i="36"/>
  <c r="AT87" i="36"/>
  <c r="AX87" i="36"/>
  <c r="BB87" i="36"/>
  <c r="BF87" i="36"/>
  <c r="BJ87" i="36"/>
  <c r="BN87" i="36"/>
  <c r="AK88" i="36"/>
  <c r="AO88" i="36"/>
  <c r="AS88" i="36"/>
  <c r="AW88" i="36"/>
  <c r="BA88" i="36"/>
  <c r="BE88" i="36"/>
  <c r="BI88" i="36"/>
  <c r="BM88" i="36"/>
  <c r="AJ89" i="36"/>
  <c r="AN89" i="36"/>
  <c r="AR89" i="36"/>
  <c r="AV89" i="36"/>
  <c r="AZ89" i="36"/>
  <c r="BD89" i="36"/>
  <c r="AM87" i="36"/>
  <c r="AQ87" i="36"/>
  <c r="AU87" i="36"/>
  <c r="AY87" i="36"/>
  <c r="BN98" i="36"/>
  <c r="BJ98" i="36"/>
  <c r="BF98" i="36"/>
  <c r="BB98" i="36"/>
  <c r="AX98" i="36"/>
  <c r="AT98" i="36"/>
  <c r="AP98" i="36"/>
  <c r="AL98" i="36"/>
  <c r="BO97" i="36"/>
  <c r="BK97" i="36"/>
  <c r="BG97" i="36"/>
  <c r="BC97" i="36"/>
  <c r="AY97" i="36"/>
  <c r="AU97" i="36"/>
  <c r="AQ97" i="36"/>
  <c r="AM97" i="36"/>
  <c r="AA97" i="36"/>
  <c r="W97" i="36"/>
  <c r="S97" i="36"/>
  <c r="O97" i="36"/>
  <c r="K97" i="36"/>
  <c r="BO96" i="36"/>
  <c r="BK96" i="36"/>
  <c r="BG96" i="36"/>
  <c r="BC96" i="36"/>
  <c r="AY96" i="36"/>
  <c r="AU96" i="36"/>
  <c r="AQ96" i="36"/>
  <c r="AM96" i="36"/>
  <c r="BP95" i="36"/>
  <c r="BL95" i="36"/>
  <c r="BF95" i="36"/>
  <c r="BA95" i="36"/>
  <c r="AV95" i="36"/>
  <c r="AP95" i="36"/>
  <c r="AJ95" i="36"/>
  <c r="BI92" i="36"/>
  <c r="BA92" i="36"/>
  <c r="AS92" i="36"/>
  <c r="AK92" i="36"/>
  <c r="BJ91" i="36"/>
  <c r="BB91" i="36"/>
  <c r="AT91" i="36"/>
  <c r="AL91" i="36"/>
  <c r="BK90" i="36"/>
  <c r="BC90" i="36"/>
  <c r="AU90" i="36"/>
  <c r="AM90" i="36"/>
  <c r="BL89" i="36"/>
  <c r="BA89" i="36"/>
  <c r="AK89" i="36"/>
  <c r="BB88" i="36"/>
  <c r="AL88" i="36"/>
  <c r="BC8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AE29" i="50" s="1"/>
  <c r="R5" i="47"/>
  <c r="Q4" i="50" s="1"/>
  <c r="Q4" i="57" s="1"/>
  <c r="D48" i="50"/>
  <c r="E48" i="50"/>
  <c r="F48" i="50"/>
  <c r="G48" i="50"/>
  <c r="H48" i="50"/>
  <c r="I48" i="50"/>
  <c r="J48" i="50"/>
  <c r="K48" i="50"/>
  <c r="L48" i="50"/>
  <c r="C48" i="50"/>
  <c r="AJ42" i="36"/>
  <c r="AK42" i="36" l="1"/>
  <c r="AJ83" i="36"/>
  <c r="BC5" i="50"/>
  <c r="AS5" i="50"/>
  <c r="AG5" i="50"/>
  <c r="AK5" i="50"/>
  <c r="BA5" i="50"/>
  <c r="AX5" i="50"/>
  <c r="AM5" i="50"/>
  <c r="BB5" i="50"/>
  <c r="AO5" i="50"/>
  <c r="BE5" i="50"/>
  <c r="BD5" i="50"/>
  <c r="BF5" i="50"/>
  <c r="AN5" i="50"/>
  <c r="AP5" i="50"/>
  <c r="BH5" i="50"/>
  <c r="BI5" i="50"/>
  <c r="Z5" i="50"/>
  <c r="AB5" i="50"/>
  <c r="BJ5" i="50"/>
  <c r="AT5" i="50"/>
  <c r="AC5" i="50"/>
  <c r="AR5" i="50"/>
  <c r="BG5" i="50"/>
  <c r="Y5" i="50"/>
  <c r="Y7" i="50" s="1"/>
  <c r="AA5" i="50"/>
  <c r="AQ5" i="50"/>
  <c r="AU5" i="50"/>
  <c r="AZ5" i="50"/>
  <c r="AD5" i="50"/>
  <c r="AD51" i="50" s="1"/>
  <c r="AV5" i="50"/>
  <c r="BK5" i="50"/>
  <c r="AE5" i="50"/>
  <c r="AF5" i="50"/>
  <c r="AW5" i="50"/>
  <c r="AI5" i="50"/>
  <c r="AY5" i="50"/>
  <c r="AJ5" i="50"/>
  <c r="AL5" i="50"/>
  <c r="AH5" i="50"/>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D9" i="50" l="1"/>
  <c r="AI10" i="36" s="1"/>
  <c r="AL42" i="36"/>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D10" i="50" l="1"/>
  <c r="AD15" i="57" s="1"/>
  <c r="Z9" i="50"/>
  <c r="AE10" i="36" s="1"/>
  <c r="AE9" i="50"/>
  <c r="AJ10" i="36" s="1"/>
  <c r="AM42" i="36"/>
  <c r="AL83" i="36"/>
  <c r="AB9" i="50"/>
  <c r="AG10" i="36" s="1"/>
  <c r="Y9" i="50"/>
  <c r="AD10" i="36" s="1"/>
  <c r="AA9" i="50"/>
  <c r="AF10" i="36" s="1"/>
  <c r="AC9" i="50"/>
  <c r="AH10" i="36" s="1"/>
  <c r="Y51" i="50"/>
  <c r="AA51" i="50"/>
  <c r="AC51" i="50"/>
  <c r="Z51" i="50"/>
  <c r="AB51" i="50"/>
  <c r="AE51" i="50"/>
  <c r="O5" i="47"/>
  <c r="N4" i="50" s="1"/>
  <c r="N4" i="57" s="1"/>
  <c r="AB10" i="50" l="1"/>
  <c r="AB15" i="57" s="1"/>
  <c r="Z10" i="50"/>
  <c r="Z15" i="57" s="1"/>
  <c r="AN42" i="36"/>
  <c r="AM83" i="36"/>
  <c r="AE10" i="50"/>
  <c r="AA10" i="50"/>
  <c r="AA15" i="57" s="1"/>
  <c r="Y10" i="50"/>
  <c r="AC10" i="50"/>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5" i="34"/>
  <c r="B146" i="34" s="1"/>
  <c r="B147" i="34" s="1"/>
  <c r="B148" i="34" s="1"/>
  <c r="B149" i="34" s="1"/>
  <c r="B150" i="34" s="1"/>
  <c r="B151" i="34" s="1"/>
  <c r="B152" i="34" s="1"/>
  <c r="B153" i="34" s="1"/>
  <c r="B154" i="34" s="1"/>
  <c r="B155" i="34" s="1"/>
  <c r="B156" i="34" s="1"/>
  <c r="H135" i="46"/>
  <c r="C132" i="46"/>
  <c r="C133" i="46" s="1"/>
  <c r="C134" i="46" s="1"/>
  <c r="C135" i="46" s="1"/>
  <c r="B132" i="46"/>
  <c r="B133" i="46" s="1"/>
  <c r="B134" i="46" s="1"/>
  <c r="B135" i="46" s="1"/>
  <c r="A132" i="46"/>
  <c r="A133" i="46" s="1"/>
  <c r="A134" i="46" s="1"/>
  <c r="A135" i="46" s="1"/>
  <c r="D135" i="34"/>
  <c r="E135" i="34" s="1"/>
  <c r="D129" i="34"/>
  <c r="B87" i="36"/>
  <c r="B95" i="36" s="1"/>
  <c r="B97" i="36" s="1"/>
  <c r="A87" i="36"/>
  <c r="A93" i="36" s="1"/>
  <c r="B5" i="46"/>
  <c r="B8" i="46"/>
  <c r="S131" i="34" s="1"/>
  <c r="AO42" i="36" l="1"/>
  <c r="AN83" i="36"/>
  <c r="AK11" i="57"/>
  <c r="AK10" i="57"/>
  <c r="AJ10" i="57"/>
  <c r="AJ11" i="57"/>
  <c r="AK8" i="57"/>
  <c r="AJ8" i="57"/>
  <c r="AJ6" i="57"/>
  <c r="AK6" i="57"/>
  <c r="Y15" i="57"/>
  <c r="AC15" i="57"/>
  <c r="H125" i="34"/>
  <c r="H129" i="34"/>
  <c r="H134" i="34"/>
  <c r="H128" i="34"/>
  <c r="H126" i="34"/>
  <c r="H130" i="34"/>
  <c r="H135" i="34"/>
  <c r="H124" i="34"/>
  <c r="H132" i="34"/>
  <c r="H127" i="34"/>
  <c r="H131" i="34"/>
  <c r="T145" i="34"/>
  <c r="J145" i="34"/>
  <c r="O145" i="34"/>
  <c r="V145" i="34"/>
  <c r="AA145" i="34"/>
  <c r="J146" i="34"/>
  <c r="N146" i="34"/>
  <c r="R146" i="34"/>
  <c r="V146" i="34"/>
  <c r="Z146" i="34"/>
  <c r="K147" i="34"/>
  <c r="O147" i="34"/>
  <c r="S147" i="34"/>
  <c r="W147" i="34"/>
  <c r="AA147" i="34"/>
  <c r="L148" i="34"/>
  <c r="P148" i="34"/>
  <c r="T148" i="34"/>
  <c r="X148" i="34"/>
  <c r="AB148" i="34"/>
  <c r="I149" i="34"/>
  <c r="M149" i="34"/>
  <c r="Q149" i="34"/>
  <c r="U149" i="34"/>
  <c r="Y149" i="34"/>
  <c r="AC149" i="34"/>
  <c r="J150" i="34"/>
  <c r="N150" i="34"/>
  <c r="R150" i="34"/>
  <c r="V150" i="34"/>
  <c r="Z150" i="34"/>
  <c r="K151" i="34"/>
  <c r="O151" i="34"/>
  <c r="S151" i="34"/>
  <c r="W151" i="34"/>
  <c r="AA151" i="34"/>
  <c r="AE151" i="34"/>
  <c r="AI151" i="34"/>
  <c r="AM151" i="34"/>
  <c r="AQ151" i="34"/>
  <c r="AU151" i="34"/>
  <c r="AY151" i="34"/>
  <c r="BC151" i="34"/>
  <c r="BG151" i="34"/>
  <c r="BK151" i="34"/>
  <c r="BO151" i="34"/>
  <c r="K152" i="34"/>
  <c r="O152" i="34"/>
  <c r="S152" i="34"/>
  <c r="W152" i="34"/>
  <c r="AA152" i="34"/>
  <c r="AE152" i="34"/>
  <c r="AI152" i="34"/>
  <c r="AM152" i="34"/>
  <c r="AQ152" i="34"/>
  <c r="AU152" i="34"/>
  <c r="AY152" i="34"/>
  <c r="BC152" i="34"/>
  <c r="BG152" i="34"/>
  <c r="BK152" i="34"/>
  <c r="BO152" i="34"/>
  <c r="AC145" i="34"/>
  <c r="Q145" i="34"/>
  <c r="K145" i="34"/>
  <c r="P145" i="34"/>
  <c r="W145" i="34"/>
  <c r="AB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L151" i="34"/>
  <c r="P151" i="34"/>
  <c r="T151" i="34"/>
  <c r="X151" i="34"/>
  <c r="AB151" i="34"/>
  <c r="AF151" i="34"/>
  <c r="AJ151" i="34"/>
  <c r="AN151" i="34"/>
  <c r="AR151" i="34"/>
  <c r="AV151" i="34"/>
  <c r="AZ151" i="34"/>
  <c r="BD151" i="34"/>
  <c r="BH151" i="34"/>
  <c r="BL151" i="34"/>
  <c r="BP151" i="34"/>
  <c r="L152" i="34"/>
  <c r="P152" i="34"/>
  <c r="T152" i="34"/>
  <c r="X152" i="34"/>
  <c r="AB152" i="34"/>
  <c r="AF152" i="34"/>
  <c r="AJ152" i="34"/>
  <c r="AN152" i="34"/>
  <c r="AR152" i="34"/>
  <c r="AV152" i="34"/>
  <c r="AZ152" i="34"/>
  <c r="BD152" i="34"/>
  <c r="BH152" i="34"/>
  <c r="BL152" i="34"/>
  <c r="BP152" i="34"/>
  <c r="L153" i="34"/>
  <c r="P153" i="34"/>
  <c r="T153" i="34"/>
  <c r="X153" i="34"/>
  <c r="AB153" i="34"/>
  <c r="I154" i="34"/>
  <c r="M154" i="34"/>
  <c r="Q154" i="34"/>
  <c r="U154" i="34"/>
  <c r="Y154" i="34"/>
  <c r="AC154" i="34"/>
  <c r="J156" i="34"/>
  <c r="Y145" i="34"/>
  <c r="M145" i="34"/>
  <c r="L145" i="34"/>
  <c r="R145" i="34"/>
  <c r="X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I151" i="34"/>
  <c r="M151" i="34"/>
  <c r="Q151" i="34"/>
  <c r="U151" i="34"/>
  <c r="Y151" i="34"/>
  <c r="AC151" i="34"/>
  <c r="AG151" i="34"/>
  <c r="AK151" i="34"/>
  <c r="AO151" i="34"/>
  <c r="AS151" i="34"/>
  <c r="AW151" i="34"/>
  <c r="BA151" i="34"/>
  <c r="BE151" i="34"/>
  <c r="BI151" i="34"/>
  <c r="BM151" i="34"/>
  <c r="I152" i="34"/>
  <c r="M152" i="34"/>
  <c r="Q152" i="34"/>
  <c r="U152" i="34"/>
  <c r="Y152" i="34"/>
  <c r="AC152" i="34"/>
  <c r="AG152" i="34"/>
  <c r="AK152" i="34"/>
  <c r="AO152" i="34"/>
  <c r="AS152" i="34"/>
  <c r="AW152" i="34"/>
  <c r="BA152" i="34"/>
  <c r="BE152" i="34"/>
  <c r="BI152" i="34"/>
  <c r="BM152" i="34"/>
  <c r="I153" i="34"/>
  <c r="M153" i="34"/>
  <c r="Q153" i="34"/>
  <c r="U153" i="34"/>
  <c r="Y153" i="34"/>
  <c r="AC153" i="34"/>
  <c r="J154" i="34"/>
  <c r="N154" i="34"/>
  <c r="R154" i="34"/>
  <c r="V154" i="34"/>
  <c r="U145" i="34"/>
  <c r="Z145" i="34"/>
  <c r="Q146" i="34"/>
  <c r="V147" i="34"/>
  <c r="K148" i="34"/>
  <c r="AA148" i="34"/>
  <c r="P149" i="34"/>
  <c r="U150" i="34"/>
  <c r="J151" i="34"/>
  <c r="Z151" i="34"/>
  <c r="AP151" i="34"/>
  <c r="BF151" i="34"/>
  <c r="N152" i="34"/>
  <c r="AD152" i="34"/>
  <c r="AT152" i="34"/>
  <c r="BJ152" i="34"/>
  <c r="N153" i="34"/>
  <c r="V153" i="34"/>
  <c r="K154" i="34"/>
  <c r="S154" i="34"/>
  <c r="Z154" i="34"/>
  <c r="I156" i="34"/>
  <c r="N156" i="34"/>
  <c r="R156" i="34"/>
  <c r="V156" i="34"/>
  <c r="Z156" i="34"/>
  <c r="H148" i="34"/>
  <c r="H152" i="34"/>
  <c r="I145" i="34"/>
  <c r="U146" i="34"/>
  <c r="J147" i="34"/>
  <c r="Z147" i="34"/>
  <c r="O148" i="34"/>
  <c r="T149" i="34"/>
  <c r="I150" i="34"/>
  <c r="Y150" i="34"/>
  <c r="N151" i="34"/>
  <c r="AD151" i="34"/>
  <c r="AT151" i="34"/>
  <c r="BJ151" i="34"/>
  <c r="R152" i="34"/>
  <c r="AH152" i="34"/>
  <c r="AX152" i="34"/>
  <c r="BN152" i="34"/>
  <c r="O153" i="34"/>
  <c r="W153" i="34"/>
  <c r="L154" i="34"/>
  <c r="T154" i="34"/>
  <c r="AA154" i="34"/>
  <c r="K156" i="34"/>
  <c r="O156" i="34"/>
  <c r="S156" i="34"/>
  <c r="W156" i="34"/>
  <c r="AA156" i="34"/>
  <c r="H149" i="34"/>
  <c r="H153" i="34"/>
  <c r="N145" i="34"/>
  <c r="I146" i="34"/>
  <c r="Y146" i="34"/>
  <c r="N147" i="34"/>
  <c r="S148" i="34"/>
  <c r="X149" i="34"/>
  <c r="M150" i="34"/>
  <c r="AC150" i="34"/>
  <c r="R151" i="34"/>
  <c r="AH151" i="34"/>
  <c r="AX151" i="34"/>
  <c r="BN151" i="34"/>
  <c r="V152" i="34"/>
  <c r="AL152" i="34"/>
  <c r="BB152" i="34"/>
  <c r="J153" i="34"/>
  <c r="R153" i="34"/>
  <c r="Z153" i="34"/>
  <c r="O154" i="34"/>
  <c r="W154" i="34"/>
  <c r="AB154" i="34"/>
  <c r="L156" i="34"/>
  <c r="P156" i="34"/>
  <c r="T156" i="34"/>
  <c r="X156" i="34"/>
  <c r="AB156" i="34"/>
  <c r="H146" i="34"/>
  <c r="H150" i="34"/>
  <c r="H154" i="34"/>
  <c r="S145" i="34"/>
  <c r="M146" i="34"/>
  <c r="AC146" i="34"/>
  <c r="R147" i="34"/>
  <c r="W148" i="34"/>
  <c r="L149" i="34"/>
  <c r="AB149" i="34"/>
  <c r="Q150" i="34"/>
  <c r="V151" i="34"/>
  <c r="AL151" i="34"/>
  <c r="BB151" i="34"/>
  <c r="J152" i="34"/>
  <c r="Z152" i="34"/>
  <c r="AP152" i="34"/>
  <c r="BF152" i="34"/>
  <c r="K153" i="34"/>
  <c r="S153" i="34"/>
  <c r="AA153" i="34"/>
  <c r="P154" i="34"/>
  <c r="X154" i="34"/>
  <c r="M156" i="34"/>
  <c r="Q156" i="34"/>
  <c r="U156" i="34"/>
  <c r="Y156" i="34"/>
  <c r="AC156" i="34"/>
  <c r="H147" i="34"/>
  <c r="H151" i="34"/>
  <c r="H156" i="34"/>
  <c r="BG145" i="34"/>
  <c r="H133" i="34"/>
  <c r="H155" i="34"/>
  <c r="AP153" i="34"/>
  <c r="AZ147" i="34"/>
  <c r="BC148" i="34"/>
  <c r="BP153" i="34"/>
  <c r="AU155" i="34"/>
  <c r="AQ145" i="34"/>
  <c r="BN145" i="34"/>
  <c r="AU148" i="34"/>
  <c r="AQ155" i="34"/>
  <c r="AK146" i="34"/>
  <c r="BK148" i="34"/>
  <c r="AM154" i="34"/>
  <c r="AY155" i="34"/>
  <c r="AM145" i="34"/>
  <c r="AK150" i="34"/>
  <c r="BG154" i="34"/>
  <c r="AL156" i="34"/>
  <c r="AN147" i="34"/>
  <c r="AX145" i="34"/>
  <c r="AV150" i="34"/>
  <c r="AX148" i="34"/>
  <c r="AZ146" i="34"/>
  <c r="BG150" i="34"/>
  <c r="BI148" i="34"/>
  <c r="BK146" i="34"/>
  <c r="AD156" i="34"/>
  <c r="AD155" i="34"/>
  <c r="AD150" i="34"/>
  <c r="AI154" i="34"/>
  <c r="BM147" i="34"/>
  <c r="BB153" i="34"/>
  <c r="AB155" i="34"/>
  <c r="BK156" i="34"/>
  <c r="AO150" i="34"/>
  <c r="BI154" i="34"/>
  <c r="AJ156" i="34"/>
  <c r="AZ148" i="34"/>
  <c r="BO153" i="34"/>
  <c r="AT155" i="34"/>
  <c r="BJ145" i="34"/>
  <c r="BH150" i="34"/>
  <c r="BJ148" i="34"/>
  <c r="BL146" i="34"/>
  <c r="AL153" i="34"/>
  <c r="AN149" i="34"/>
  <c r="AP147" i="34"/>
  <c r="AR145" i="34"/>
  <c r="AE145" i="34"/>
  <c r="AH156" i="34"/>
  <c r="AI156" i="34"/>
  <c r="BF146" i="34"/>
  <c r="AK153" i="34"/>
  <c r="P155" i="34"/>
  <c r="AY156" i="34"/>
  <c r="AX149" i="34"/>
  <c r="AW154" i="34"/>
  <c r="BE155" i="34"/>
  <c r="BI147" i="34"/>
  <c r="AZ153" i="34"/>
  <c r="Z155" i="34"/>
  <c r="BM156" i="34"/>
  <c r="BD150" i="34"/>
  <c r="BF148" i="34"/>
  <c r="BH146" i="34"/>
  <c r="BO150" i="34"/>
  <c r="AJ149" i="34"/>
  <c r="AL147" i="34"/>
  <c r="AN145" i="34"/>
  <c r="AF156" i="34"/>
  <c r="AF155" i="34"/>
  <c r="AE156" i="34"/>
  <c r="AO147" i="34"/>
  <c r="AR153" i="34"/>
  <c r="T155" i="34"/>
  <c r="BC156" i="34"/>
  <c r="BF149" i="34"/>
  <c r="BA154" i="34"/>
  <c r="BI155" i="34"/>
  <c r="AJ148" i="34"/>
  <c r="BE153" i="34"/>
  <c r="AL155" i="34"/>
  <c r="BB145" i="34"/>
  <c r="AU154" i="34"/>
  <c r="BA146" i="34"/>
  <c r="BB149" i="34"/>
  <c r="AY154" i="34"/>
  <c r="BK155" i="34"/>
  <c r="AV147" i="34"/>
  <c r="AS150" i="34"/>
  <c r="AP156" i="34"/>
  <c r="BJ149" i="34"/>
  <c r="BC154" i="34"/>
  <c r="BO155" i="34"/>
  <c r="AR147" i="34"/>
  <c r="BB146" i="34"/>
  <c r="AJ153" i="34"/>
  <c r="O155" i="34"/>
  <c r="BB156" i="34"/>
  <c r="BE146" i="34"/>
  <c r="BK153" i="34"/>
  <c r="BM149" i="34"/>
  <c r="BO147" i="34"/>
  <c r="AJ146" i="34"/>
  <c r="AQ150" i="34"/>
  <c r="AS148" i="34"/>
  <c r="AU146" i="34"/>
  <c r="AH148" i="34"/>
  <c r="AF150" i="34"/>
  <c r="AD146" i="34"/>
  <c r="AE150" i="34"/>
  <c r="BL148" i="34"/>
  <c r="AN154" i="34"/>
  <c r="AV155" i="34"/>
  <c r="BJ146" i="34"/>
  <c r="AN153" i="34"/>
  <c r="Q155" i="34"/>
  <c r="AZ156" i="34"/>
  <c r="AY149" i="34"/>
  <c r="AX154" i="34"/>
  <c r="BJ155" i="34"/>
  <c r="AT145" i="34"/>
  <c r="AR150" i="34"/>
  <c r="AT148" i="34"/>
  <c r="AV146" i="34"/>
  <c r="BC150" i="34"/>
  <c r="BE148" i="34"/>
  <c r="BG146" i="34"/>
  <c r="AH154" i="34"/>
  <c r="AF154" i="34"/>
  <c r="AF149" i="34"/>
  <c r="AE154" i="34"/>
  <c r="AN148" i="34"/>
  <c r="BH153" i="34"/>
  <c r="AJ155" i="34"/>
  <c r="BO156" i="34"/>
  <c r="AW150" i="34"/>
  <c r="BM154" i="34"/>
  <c r="AN156" i="34"/>
  <c r="BH148" i="34"/>
  <c r="AL154" i="34"/>
  <c r="AX155" i="34"/>
  <c r="AP145" i="34"/>
  <c r="AN150" i="34"/>
  <c r="AP148" i="34"/>
  <c r="AR146" i="34"/>
  <c r="AY150" i="34"/>
  <c r="BA148" i="34"/>
  <c r="BC146" i="34"/>
  <c r="AD154" i="34"/>
  <c r="AH153" i="34"/>
  <c r="AD148" i="34"/>
  <c r="AG153" i="34"/>
  <c r="AV148" i="34"/>
  <c r="BM153" i="34"/>
  <c r="AN155" i="34"/>
  <c r="BK145" i="34"/>
  <c r="BE150" i="34"/>
  <c r="AK147" i="34"/>
  <c r="S155" i="34"/>
  <c r="BC145" i="34"/>
  <c r="BA150" i="34"/>
  <c r="BO154" i="34"/>
  <c r="AT156" i="34"/>
  <c r="BM146" i="34"/>
  <c r="BL153" i="34"/>
  <c r="AU145" i="34"/>
  <c r="AL146" i="34"/>
  <c r="BI150" i="34"/>
  <c r="K155" i="34"/>
  <c r="AX156" i="34"/>
  <c r="BI146" i="34"/>
  <c r="AM148" i="34"/>
  <c r="BF153" i="34"/>
  <c r="AM155" i="34"/>
  <c r="AY145" i="34"/>
  <c r="AO146" i="34"/>
  <c r="AU153" i="34"/>
  <c r="AW149" i="34"/>
  <c r="AY147" i="34"/>
  <c r="BA145" i="34"/>
  <c r="BH149" i="34"/>
  <c r="BJ147" i="34"/>
  <c r="BL145" i="34"/>
  <c r="AE155" i="34"/>
  <c r="AH147" i="34"/>
  <c r="AG150" i="34"/>
  <c r="AG147" i="34"/>
  <c r="BK149" i="34"/>
  <c r="BD154" i="34"/>
  <c r="BL155" i="34"/>
  <c r="AQ148" i="34"/>
  <c r="BI153" i="34"/>
  <c r="AK155" i="34"/>
  <c r="BP156" i="34"/>
  <c r="AX150" i="34"/>
  <c r="BN154" i="34"/>
  <c r="AS156" i="34"/>
  <c r="BG153" i="34"/>
  <c r="BI149" i="34"/>
  <c r="BK147" i="34"/>
  <c r="BM145" i="34"/>
  <c r="AM150" i="34"/>
  <c r="AO148" i="34"/>
  <c r="AQ146" i="34"/>
  <c r="AF147" i="34"/>
  <c r="AH149" i="34"/>
  <c r="AI155" i="34"/>
  <c r="AG149" i="34"/>
  <c r="AM149" i="34"/>
  <c r="AR154" i="34"/>
  <c r="AZ155" i="34"/>
  <c r="AS147" i="34"/>
  <c r="AS153" i="34"/>
  <c r="U155" i="34"/>
  <c r="BD156" i="34"/>
  <c r="BG149" i="34"/>
  <c r="BB154" i="34"/>
  <c r="BN155" i="34"/>
  <c r="BC153" i="34"/>
  <c r="BE149" i="34"/>
  <c r="BG147" i="34"/>
  <c r="BI145" i="34"/>
  <c r="BP149" i="34"/>
  <c r="AK148" i="34"/>
  <c r="AM146" i="34"/>
  <c r="AF145" i="34"/>
  <c r="AD149" i="34"/>
  <c r="AG154" i="34"/>
  <c r="AI148" i="34"/>
  <c r="AU149" i="34"/>
  <c r="AV154" i="34"/>
  <c r="BD155" i="34"/>
  <c r="BH147" i="34"/>
  <c r="AX153" i="34"/>
  <c r="AT149" i="34"/>
  <c r="BF156" i="34"/>
  <c r="BA147" i="34"/>
  <c r="AV153" i="34"/>
  <c r="W155" i="34"/>
  <c r="BJ156" i="34"/>
  <c r="AW146" i="34"/>
  <c r="BK154" i="34"/>
  <c r="AJ147" i="34"/>
  <c r="BL147" i="34"/>
  <c r="BA153" i="34"/>
  <c r="AA155" i="34"/>
  <c r="BN156" i="34"/>
  <c r="AS146" i="34"/>
  <c r="BG155" i="34"/>
  <c r="AL149" i="34"/>
  <c r="AQ154" i="34"/>
  <c r="BC155" i="34"/>
  <c r="BD147" i="34"/>
  <c r="BF145" i="34"/>
  <c r="BL150" i="34"/>
  <c r="BN148" i="34"/>
  <c r="BP146" i="34"/>
  <c r="AK145" i="34"/>
  <c r="AR149" i="34"/>
  <c r="AT147" i="34"/>
  <c r="AV145" i="34"/>
  <c r="AE147" i="34"/>
  <c r="AI145" i="34"/>
  <c r="AP146" i="34"/>
  <c r="BJ150" i="34"/>
  <c r="L155" i="34"/>
  <c r="AU156" i="34"/>
  <c r="AP149" i="34"/>
  <c r="AS154" i="34"/>
  <c r="BA155" i="34"/>
  <c r="AW147" i="34"/>
  <c r="AT153" i="34"/>
  <c r="V155" i="34"/>
  <c r="BI156" i="34"/>
  <c r="AQ153" i="34"/>
  <c r="AS149" i="34"/>
  <c r="AU147" i="34"/>
  <c r="AW145" i="34"/>
  <c r="BD149" i="34"/>
  <c r="BF147" i="34"/>
  <c r="BH145" i="34"/>
  <c r="AI153" i="34"/>
  <c r="AD147" i="34"/>
  <c r="AE149" i="34"/>
  <c r="AI146" i="34"/>
  <c r="AL150" i="34"/>
  <c r="BH154" i="34"/>
  <c r="BP155" i="34"/>
  <c r="AY148" i="34"/>
  <c r="BN153" i="34"/>
  <c r="AO155" i="34"/>
  <c r="BO145" i="34"/>
  <c r="BF150" i="34"/>
  <c r="J155" i="34"/>
  <c r="AW156" i="34"/>
  <c r="AM153" i="34"/>
  <c r="AO149" i="34"/>
  <c r="AQ147" i="34"/>
  <c r="AS145" i="34"/>
  <c r="AZ149" i="34"/>
  <c r="BB147" i="34"/>
  <c r="BD145" i="34"/>
  <c r="AI149" i="34"/>
  <c r="AF146" i="34"/>
  <c r="AI147" i="34"/>
  <c r="AE146" i="34"/>
  <c r="AT150" i="34"/>
  <c r="BL154" i="34"/>
  <c r="AM156" i="34"/>
  <c r="BG148" i="34"/>
  <c r="AK154" i="34"/>
  <c r="I155" i="34"/>
  <c r="BH156" i="34"/>
  <c r="BN150" i="34"/>
  <c r="BB155" i="34"/>
  <c r="AY153" i="34"/>
  <c r="BA149" i="34"/>
  <c r="BC147" i="34"/>
  <c r="BE145" i="34"/>
  <c r="BL149" i="34"/>
  <c r="BN147" i="34"/>
  <c r="BP145" i="34"/>
  <c r="AG156" i="34"/>
  <c r="AF148" i="34"/>
  <c r="AE153" i="34"/>
  <c r="AE148" i="34"/>
  <c r="BC149" i="34"/>
  <c r="AZ154" i="34"/>
  <c r="BH155" i="34"/>
  <c r="BP147" i="34"/>
  <c r="BD153" i="34"/>
  <c r="AC155" i="34"/>
  <c r="BL156" i="34"/>
  <c r="AP150" i="34"/>
  <c r="BJ154" i="34"/>
  <c r="Y155" i="34"/>
  <c r="AX146" i="34"/>
  <c r="AP154" i="34"/>
  <c r="AK156" i="34"/>
  <c r="BP150" i="34"/>
  <c r="AK149" i="34"/>
  <c r="AM147" i="34"/>
  <c r="AO145" i="34"/>
  <c r="AV149" i="34"/>
  <c r="AX147" i="34"/>
  <c r="AZ145" i="34"/>
  <c r="AG148" i="34"/>
  <c r="AH145" i="34"/>
  <c r="AG146" i="34"/>
  <c r="AG145" i="34"/>
  <c r="BB150" i="34"/>
  <c r="BP154" i="34"/>
  <c r="AQ156" i="34"/>
  <c r="BO148" i="34"/>
  <c r="AO154" i="34"/>
  <c r="AW155" i="34"/>
  <c r="BN146" i="34"/>
  <c r="AO153" i="34"/>
  <c r="R155" i="34"/>
  <c r="BE156" i="34"/>
  <c r="BM155" i="34"/>
  <c r="BJ153" i="34"/>
  <c r="AO156" i="34"/>
  <c r="AS155" i="34"/>
  <c r="BP148" i="34"/>
  <c r="BF154" i="34"/>
  <c r="BA156" i="34"/>
  <c r="AZ150" i="34"/>
  <c r="BB148" i="34"/>
  <c r="BD146" i="34"/>
  <c r="BK150" i="34"/>
  <c r="BM148" i="34"/>
  <c r="BO146" i="34"/>
  <c r="AJ145" i="34"/>
  <c r="AH155" i="34"/>
  <c r="AF153" i="34"/>
  <c r="AG155" i="34"/>
  <c r="BE147" i="34"/>
  <c r="AW153" i="34"/>
  <c r="X155" i="34"/>
  <c r="BG156" i="34"/>
  <c r="BN149" i="34"/>
  <c r="BE154" i="34"/>
  <c r="AR148" i="34"/>
  <c r="AP155" i="34"/>
  <c r="AR156" i="34"/>
  <c r="BO149" i="34"/>
  <c r="N155" i="34"/>
  <c r="AL145" i="34"/>
  <c r="AJ150" i="34"/>
  <c r="AL148" i="34"/>
  <c r="AN146" i="34"/>
  <c r="AU150" i="34"/>
  <c r="AW148" i="34"/>
  <c r="AY146" i="34"/>
  <c r="AH150" i="34"/>
  <c r="AD153" i="34"/>
  <c r="AH146" i="34"/>
  <c r="AI150" i="34"/>
  <c r="BD148" i="34"/>
  <c r="AJ154" i="34"/>
  <c r="AR155" i="34"/>
  <c r="AT146" i="34"/>
  <c r="BM150" i="34"/>
  <c r="M155" i="34"/>
  <c r="AV156" i="34"/>
  <c r="AQ149" i="34"/>
  <c r="AT154" i="34"/>
  <c r="BF155" i="34"/>
  <c r="L123" i="34"/>
  <c r="P123" i="34"/>
  <c r="T123" i="34"/>
  <c r="X123" i="34"/>
  <c r="AB123" i="34"/>
  <c r="AF123" i="34"/>
  <c r="AJ123" i="34"/>
  <c r="AN123" i="34"/>
  <c r="AR123" i="34"/>
  <c r="AV123" i="34"/>
  <c r="AZ123" i="34"/>
  <c r="BD123" i="34"/>
  <c r="BH123" i="34"/>
  <c r="BL123" i="34"/>
  <c r="BP123" i="34"/>
  <c r="M124" i="34"/>
  <c r="Q124" i="34"/>
  <c r="U124" i="34"/>
  <c r="Y124" i="34"/>
  <c r="AC124" i="34"/>
  <c r="AG124" i="34"/>
  <c r="AK124" i="34"/>
  <c r="AO124" i="34"/>
  <c r="AS124" i="34"/>
  <c r="AW124" i="34"/>
  <c r="BA124" i="34"/>
  <c r="BE124" i="34"/>
  <c r="BI124" i="34"/>
  <c r="BM124" i="34"/>
  <c r="J125" i="34"/>
  <c r="N125" i="34"/>
  <c r="R125" i="34"/>
  <c r="V125" i="34"/>
  <c r="Z125" i="34"/>
  <c r="AD125" i="34"/>
  <c r="AH125" i="34"/>
  <c r="AL125" i="34"/>
  <c r="AP125" i="34"/>
  <c r="AT125" i="34"/>
  <c r="AX125" i="34"/>
  <c r="BB125" i="34"/>
  <c r="BF125" i="34"/>
  <c r="BJ125" i="34"/>
  <c r="BN125" i="34"/>
  <c r="K126" i="34"/>
  <c r="O126" i="34"/>
  <c r="S126" i="34"/>
  <c r="W126" i="34"/>
  <c r="AA126" i="34"/>
  <c r="AE126" i="34"/>
  <c r="AI126" i="34"/>
  <c r="AM126" i="34"/>
  <c r="AQ126" i="34"/>
  <c r="AU126" i="34"/>
  <c r="AY126" i="34"/>
  <c r="BC126" i="34"/>
  <c r="BG126" i="34"/>
  <c r="BK126" i="34"/>
  <c r="BO126" i="34"/>
  <c r="L127" i="34"/>
  <c r="P127" i="34"/>
  <c r="T127" i="34"/>
  <c r="X127" i="34"/>
  <c r="AB127" i="34"/>
  <c r="AF127" i="34"/>
  <c r="AJ127" i="34"/>
  <c r="AN127" i="34"/>
  <c r="AR127" i="34"/>
  <c r="AV127" i="34"/>
  <c r="AZ127" i="34"/>
  <c r="BD127" i="34"/>
  <c r="BH127" i="34"/>
  <c r="BL127" i="34"/>
  <c r="BP127" i="34"/>
  <c r="M128" i="34"/>
  <c r="Q128" i="34"/>
  <c r="U128" i="34"/>
  <c r="Y128" i="34"/>
  <c r="AC128" i="34"/>
  <c r="AG128" i="34"/>
  <c r="AK128" i="34"/>
  <c r="AO128" i="34"/>
  <c r="AS128" i="34"/>
  <c r="AW128" i="34"/>
  <c r="BA128" i="34"/>
  <c r="BE128" i="34"/>
  <c r="BI128" i="34"/>
  <c r="BM128" i="34"/>
  <c r="M132" i="34"/>
  <c r="Q132" i="34"/>
  <c r="U132" i="34"/>
  <c r="Y132" i="34"/>
  <c r="AC132" i="34"/>
  <c r="AG132" i="34"/>
  <c r="AK132" i="34"/>
  <c r="AO132" i="34"/>
  <c r="AS132" i="34"/>
  <c r="AW132" i="34"/>
  <c r="BA132" i="34"/>
  <c r="BE132" i="34"/>
  <c r="BI132" i="34"/>
  <c r="BM132" i="34"/>
  <c r="J133" i="34"/>
  <c r="N133" i="34"/>
  <c r="R133" i="34"/>
  <c r="V133" i="34"/>
  <c r="Z133" i="34"/>
  <c r="AD133" i="34"/>
  <c r="AH133" i="34"/>
  <c r="AL133" i="34"/>
  <c r="AP133" i="34"/>
  <c r="AT133" i="34"/>
  <c r="AX133" i="34"/>
  <c r="BB133" i="34"/>
  <c r="BF133" i="34"/>
  <c r="BJ133" i="34"/>
  <c r="BN133" i="34"/>
  <c r="K134" i="34"/>
  <c r="O134" i="34"/>
  <c r="S134" i="34"/>
  <c r="W134" i="34"/>
  <c r="AA134" i="34"/>
  <c r="AE134" i="34"/>
  <c r="AI134" i="34"/>
  <c r="AM134" i="34"/>
  <c r="H145" i="34"/>
  <c r="M123" i="34"/>
  <c r="Q123" i="34"/>
  <c r="U123" i="34"/>
  <c r="Y123" i="34"/>
  <c r="AC123" i="34"/>
  <c r="AG123" i="34"/>
  <c r="AK123" i="34"/>
  <c r="AO123" i="34"/>
  <c r="AS123" i="34"/>
  <c r="AW123" i="34"/>
  <c r="BA123" i="34"/>
  <c r="BE123" i="34"/>
  <c r="BI123" i="34"/>
  <c r="BM123" i="34"/>
  <c r="J124" i="34"/>
  <c r="N124" i="34"/>
  <c r="R124" i="34"/>
  <c r="V124" i="34"/>
  <c r="Z124" i="34"/>
  <c r="AD124" i="34"/>
  <c r="AH124" i="34"/>
  <c r="AL124" i="34"/>
  <c r="AP124" i="34"/>
  <c r="AT124" i="34"/>
  <c r="AX124" i="34"/>
  <c r="BB124" i="34"/>
  <c r="BF124" i="34"/>
  <c r="BJ124" i="34"/>
  <c r="BN124" i="34"/>
  <c r="K125" i="34"/>
  <c r="O125" i="34"/>
  <c r="S125" i="34"/>
  <c r="W125" i="34"/>
  <c r="AA125" i="34"/>
  <c r="AE125" i="34"/>
  <c r="AI125" i="34"/>
  <c r="AM125" i="34"/>
  <c r="AQ125" i="34"/>
  <c r="AU125" i="34"/>
  <c r="AY125" i="34"/>
  <c r="BC125" i="34"/>
  <c r="BG125" i="34"/>
  <c r="BK125" i="34"/>
  <c r="BO125" i="34"/>
  <c r="L126" i="34"/>
  <c r="P126" i="34"/>
  <c r="T126" i="34"/>
  <c r="X126" i="34"/>
  <c r="AB126" i="34"/>
  <c r="AF126" i="34"/>
  <c r="AJ126" i="34"/>
  <c r="AN126" i="34"/>
  <c r="AR126" i="34"/>
  <c r="AV126" i="34"/>
  <c r="AZ126" i="34"/>
  <c r="BD126" i="34"/>
  <c r="BH126" i="34"/>
  <c r="BL126" i="34"/>
  <c r="BP126" i="34"/>
  <c r="M127" i="34"/>
  <c r="Q127" i="34"/>
  <c r="U127" i="34"/>
  <c r="Y127" i="34"/>
  <c r="AC127" i="34"/>
  <c r="AG127" i="34"/>
  <c r="AK127" i="34"/>
  <c r="AO127" i="34"/>
  <c r="AS127" i="34"/>
  <c r="AW127" i="34"/>
  <c r="BA127" i="34"/>
  <c r="BE127" i="34"/>
  <c r="BI127" i="34"/>
  <c r="BM127" i="34"/>
  <c r="J128" i="34"/>
  <c r="N128" i="34"/>
  <c r="R128" i="34"/>
  <c r="V128" i="34"/>
  <c r="Z128" i="34"/>
  <c r="AD128" i="34"/>
  <c r="AH128" i="34"/>
  <c r="AL128" i="34"/>
  <c r="AP128" i="34"/>
  <c r="AT128" i="34"/>
  <c r="AX128" i="34"/>
  <c r="BB128" i="34"/>
  <c r="BF128" i="34"/>
  <c r="BJ128" i="34"/>
  <c r="BN128" i="34"/>
  <c r="J132" i="34"/>
  <c r="N132" i="34"/>
  <c r="R132" i="34"/>
  <c r="V132" i="34"/>
  <c r="Z132" i="34"/>
  <c r="AD132" i="34"/>
  <c r="AH132" i="34"/>
  <c r="AL132" i="34"/>
  <c r="AP132" i="34"/>
  <c r="AT132" i="34"/>
  <c r="AX132" i="34"/>
  <c r="BB132" i="34"/>
  <c r="BF132" i="34"/>
  <c r="BJ132" i="34"/>
  <c r="BN132" i="34"/>
  <c r="K133" i="34"/>
  <c r="O133" i="34"/>
  <c r="S133" i="34"/>
  <c r="W133" i="34"/>
  <c r="AA133" i="34"/>
  <c r="AE133" i="34"/>
  <c r="AI133" i="34"/>
  <c r="AM133" i="34"/>
  <c r="AQ133" i="34"/>
  <c r="AU133" i="34"/>
  <c r="AY133" i="34"/>
  <c r="J123" i="34"/>
  <c r="N123" i="34"/>
  <c r="R123" i="34"/>
  <c r="V123" i="34"/>
  <c r="Z123" i="34"/>
  <c r="AH123" i="34"/>
  <c r="AL123" i="34"/>
  <c r="AP123" i="34"/>
  <c r="AT123" i="34"/>
  <c r="AX123" i="34"/>
  <c r="BB123" i="34"/>
  <c r="BF123" i="34"/>
  <c r="BJ123" i="34"/>
  <c r="BN123" i="34"/>
  <c r="K124" i="34"/>
  <c r="O124" i="34"/>
  <c r="S124" i="34"/>
  <c r="W124" i="34"/>
  <c r="AA124" i="34"/>
  <c r="AE124" i="34"/>
  <c r="AI124" i="34"/>
  <c r="AM124" i="34"/>
  <c r="AQ124" i="34"/>
  <c r="AU124" i="34"/>
  <c r="AY124" i="34"/>
  <c r="BC124" i="34"/>
  <c r="BG124" i="34"/>
  <c r="BK124" i="34"/>
  <c r="BO124" i="34"/>
  <c r="L125" i="34"/>
  <c r="P125" i="34"/>
  <c r="T125" i="34"/>
  <c r="X125" i="34"/>
  <c r="AB125" i="34"/>
  <c r="AF125" i="34"/>
  <c r="AJ125" i="34"/>
  <c r="AN125" i="34"/>
  <c r="AR125" i="34"/>
  <c r="AV125" i="34"/>
  <c r="AZ125" i="34"/>
  <c r="BD125" i="34"/>
  <c r="BH125" i="34"/>
  <c r="BL125" i="34"/>
  <c r="BP125" i="34"/>
  <c r="M126" i="34"/>
  <c r="Q126" i="34"/>
  <c r="U126" i="34"/>
  <c r="Y126" i="34"/>
  <c r="AC126" i="34"/>
  <c r="AG126" i="34"/>
  <c r="AK126" i="34"/>
  <c r="AO126" i="34"/>
  <c r="AS126" i="34"/>
  <c r="AW126" i="34"/>
  <c r="BA126" i="34"/>
  <c r="BE126" i="34"/>
  <c r="BI126" i="34"/>
  <c r="BM126" i="34"/>
  <c r="J127" i="34"/>
  <c r="N127" i="34"/>
  <c r="R127" i="34"/>
  <c r="V127" i="34"/>
  <c r="Z127" i="34"/>
  <c r="AD127" i="34"/>
  <c r="AH127" i="34"/>
  <c r="AL127" i="34"/>
  <c r="AP127" i="34"/>
  <c r="AT127" i="34"/>
  <c r="AX127" i="34"/>
  <c r="BB127" i="34"/>
  <c r="BF127" i="34"/>
  <c r="BJ127" i="34"/>
  <c r="BN127" i="34"/>
  <c r="K128" i="34"/>
  <c r="O128" i="34"/>
  <c r="S128" i="34"/>
  <c r="W128" i="34"/>
  <c r="AA128" i="34"/>
  <c r="AE128" i="34"/>
  <c r="AI128" i="34"/>
  <c r="AM128" i="34"/>
  <c r="AQ128" i="34"/>
  <c r="AU128" i="34"/>
  <c r="AY128" i="34"/>
  <c r="BC128" i="34"/>
  <c r="BG128" i="34"/>
  <c r="BK128" i="34"/>
  <c r="BO128" i="34"/>
  <c r="K132" i="34"/>
  <c r="O132" i="34"/>
  <c r="S132" i="34"/>
  <c r="W132" i="34"/>
  <c r="AA132" i="34"/>
  <c r="AE132" i="34"/>
  <c r="AI132" i="34"/>
  <c r="AM132" i="34"/>
  <c r="AQ132" i="34"/>
  <c r="AU132" i="34"/>
  <c r="AY132" i="34"/>
  <c r="BC132" i="34"/>
  <c r="BG132" i="34"/>
  <c r="BK132" i="34"/>
  <c r="BO132" i="34"/>
  <c r="K123" i="34"/>
  <c r="O123" i="34"/>
  <c r="S123" i="34"/>
  <c r="W123" i="34"/>
  <c r="AA123" i="34"/>
  <c r="AE123" i="34"/>
  <c r="AI123" i="34"/>
  <c r="AM123" i="34"/>
  <c r="AQ123" i="34"/>
  <c r="AU123" i="34"/>
  <c r="AY123" i="34"/>
  <c r="BC123" i="34"/>
  <c r="BG123" i="34"/>
  <c r="BK123" i="34"/>
  <c r="BO123" i="34"/>
  <c r="L124" i="34"/>
  <c r="P124" i="34"/>
  <c r="T124" i="34"/>
  <c r="X124" i="34"/>
  <c r="AB124" i="34"/>
  <c r="AF124" i="34"/>
  <c r="AJ124" i="34"/>
  <c r="AN124" i="34"/>
  <c r="AR124" i="34"/>
  <c r="AV124" i="34"/>
  <c r="AZ124" i="34"/>
  <c r="BD124" i="34"/>
  <c r="BH124" i="34"/>
  <c r="BL124" i="34"/>
  <c r="BP124" i="34"/>
  <c r="M125" i="34"/>
  <c r="Q125" i="34"/>
  <c r="U125" i="34"/>
  <c r="Y125" i="34"/>
  <c r="AC125" i="34"/>
  <c r="AG125" i="34"/>
  <c r="AK125" i="34"/>
  <c r="AO125" i="34"/>
  <c r="AS125" i="34"/>
  <c r="AW125" i="34"/>
  <c r="BA125" i="34"/>
  <c r="BE125" i="34"/>
  <c r="BI125" i="34"/>
  <c r="BM125" i="34"/>
  <c r="J126" i="34"/>
  <c r="N126" i="34"/>
  <c r="R126" i="34"/>
  <c r="V126" i="34"/>
  <c r="Z126" i="34"/>
  <c r="AD126" i="34"/>
  <c r="AH126" i="34"/>
  <c r="AL126" i="34"/>
  <c r="AP126" i="34"/>
  <c r="AT126" i="34"/>
  <c r="AX126" i="34"/>
  <c r="BB126" i="34"/>
  <c r="BF126" i="34"/>
  <c r="BJ126" i="34"/>
  <c r="BN126" i="34"/>
  <c r="K127" i="34"/>
  <c r="O127" i="34"/>
  <c r="S127" i="34"/>
  <c r="W127" i="34"/>
  <c r="AA127" i="34"/>
  <c r="AE127" i="34"/>
  <c r="AI127" i="34"/>
  <c r="AM127" i="34"/>
  <c r="AQ127" i="34"/>
  <c r="AU127" i="34"/>
  <c r="AY127" i="34"/>
  <c r="BC127" i="34"/>
  <c r="BG127" i="34"/>
  <c r="BK127" i="34"/>
  <c r="BO127" i="34"/>
  <c r="L128" i="34"/>
  <c r="P128" i="34"/>
  <c r="T128" i="34"/>
  <c r="X128" i="34"/>
  <c r="AB128" i="34"/>
  <c r="AF128" i="34"/>
  <c r="AJ128" i="34"/>
  <c r="AN128" i="34"/>
  <c r="AR128" i="34"/>
  <c r="AV128" i="34"/>
  <c r="AZ128" i="34"/>
  <c r="BD128" i="34"/>
  <c r="BH128" i="34"/>
  <c r="BL128" i="34"/>
  <c r="BP128" i="34"/>
  <c r="I133" i="34"/>
  <c r="I129" i="34"/>
  <c r="I125" i="34"/>
  <c r="BO135" i="34"/>
  <c r="BK135" i="34"/>
  <c r="BG135" i="34"/>
  <c r="BC135" i="34"/>
  <c r="AY135" i="34"/>
  <c r="AU135" i="34"/>
  <c r="AQ135" i="34"/>
  <c r="AM135" i="34"/>
  <c r="AI135" i="34"/>
  <c r="AE135" i="34"/>
  <c r="AA135" i="34"/>
  <c r="W135" i="34"/>
  <c r="S135" i="34"/>
  <c r="O135" i="34"/>
  <c r="K135" i="34"/>
  <c r="BN134" i="34"/>
  <c r="BJ134" i="34"/>
  <c r="BF134" i="34"/>
  <c r="BB134" i="34"/>
  <c r="AX134" i="34"/>
  <c r="AT134" i="34"/>
  <c r="AP134" i="34"/>
  <c r="AK134" i="34"/>
  <c r="AF134" i="34"/>
  <c r="Z134" i="34"/>
  <c r="U134" i="34"/>
  <c r="P134" i="34"/>
  <c r="J134" i="34"/>
  <c r="BL133" i="34"/>
  <c r="BG133" i="34"/>
  <c r="BA133" i="34"/>
  <c r="AS133" i="34"/>
  <c r="AK133" i="34"/>
  <c r="AC133" i="34"/>
  <c r="U133" i="34"/>
  <c r="M133" i="34"/>
  <c r="BH132" i="34"/>
  <c r="AR132" i="34"/>
  <c r="AB132" i="34"/>
  <c r="L132" i="34"/>
  <c r="BC131" i="34"/>
  <c r="AM131" i="34"/>
  <c r="W131" i="34"/>
  <c r="H123" i="34"/>
  <c r="I132" i="34"/>
  <c r="I128" i="34"/>
  <c r="I124" i="34"/>
  <c r="BN135" i="34"/>
  <c r="BJ135" i="34"/>
  <c r="BF135" i="34"/>
  <c r="BB135" i="34"/>
  <c r="AX135" i="34"/>
  <c r="AT135" i="34"/>
  <c r="AP135" i="34"/>
  <c r="AL135" i="34"/>
  <c r="AH135" i="34"/>
  <c r="AD135" i="34"/>
  <c r="Z135" i="34"/>
  <c r="V135" i="34"/>
  <c r="R135" i="34"/>
  <c r="N135" i="34"/>
  <c r="J135" i="34"/>
  <c r="BM134" i="34"/>
  <c r="BI134" i="34"/>
  <c r="BE134" i="34"/>
  <c r="BA134" i="34"/>
  <c r="AW134" i="34"/>
  <c r="AS134" i="34"/>
  <c r="AO134" i="34"/>
  <c r="AJ134" i="34"/>
  <c r="AD134" i="34"/>
  <c r="Y134" i="34"/>
  <c r="T134" i="34"/>
  <c r="N134" i="34"/>
  <c r="BP133" i="34"/>
  <c r="BK133" i="34"/>
  <c r="BE133" i="34"/>
  <c r="AZ133" i="34"/>
  <c r="AR133" i="34"/>
  <c r="AJ133" i="34"/>
  <c r="AB133" i="34"/>
  <c r="T133" i="34"/>
  <c r="L133" i="34"/>
  <c r="BD132" i="34"/>
  <c r="AN132" i="34"/>
  <c r="X132" i="34"/>
  <c r="BO131" i="34"/>
  <c r="AY131" i="34"/>
  <c r="AI131" i="34"/>
  <c r="J129" i="34"/>
  <c r="N129" i="34"/>
  <c r="R129" i="34"/>
  <c r="V129" i="34"/>
  <c r="Z129" i="34"/>
  <c r="AD129" i="34"/>
  <c r="AH129" i="34"/>
  <c r="AL129" i="34"/>
  <c r="AP129" i="34"/>
  <c r="AT129" i="34"/>
  <c r="AX129" i="34"/>
  <c r="BB129" i="34"/>
  <c r="BF129" i="34"/>
  <c r="BJ129" i="34"/>
  <c r="BN129" i="34"/>
  <c r="K130" i="34"/>
  <c r="O130" i="34"/>
  <c r="S130" i="34"/>
  <c r="W130" i="34"/>
  <c r="AA130" i="34"/>
  <c r="AE130" i="34"/>
  <c r="AI130" i="34"/>
  <c r="AM130" i="34"/>
  <c r="AQ130" i="34"/>
  <c r="AU130" i="34"/>
  <c r="AY130" i="34"/>
  <c r="BC130" i="34"/>
  <c r="BG130" i="34"/>
  <c r="BK130" i="34"/>
  <c r="BO130" i="34"/>
  <c r="L131" i="34"/>
  <c r="P131" i="34"/>
  <c r="T131" i="34"/>
  <c r="X131" i="34"/>
  <c r="AB131" i="34"/>
  <c r="AF131" i="34"/>
  <c r="AJ131" i="34"/>
  <c r="AN131" i="34"/>
  <c r="AR131" i="34"/>
  <c r="AV131" i="34"/>
  <c r="AZ131" i="34"/>
  <c r="BD131" i="34"/>
  <c r="BH131" i="34"/>
  <c r="BL131" i="34"/>
  <c r="BP131" i="34"/>
  <c r="K129" i="34"/>
  <c r="O129" i="34"/>
  <c r="S129" i="34"/>
  <c r="W129" i="34"/>
  <c r="AA129" i="34"/>
  <c r="AE129" i="34"/>
  <c r="AI129" i="34"/>
  <c r="AM129" i="34"/>
  <c r="AQ129" i="34"/>
  <c r="AU129" i="34"/>
  <c r="AY129" i="34"/>
  <c r="BC129" i="34"/>
  <c r="BG129" i="34"/>
  <c r="BK129" i="34"/>
  <c r="BO129" i="34"/>
  <c r="L130" i="34"/>
  <c r="P130" i="34"/>
  <c r="T130" i="34"/>
  <c r="X130" i="34"/>
  <c r="AB130" i="34"/>
  <c r="AF130" i="34"/>
  <c r="AJ130" i="34"/>
  <c r="AN130" i="34"/>
  <c r="AR130" i="34"/>
  <c r="AV130" i="34"/>
  <c r="AZ130" i="34"/>
  <c r="BD130" i="34"/>
  <c r="BH130" i="34"/>
  <c r="BL130" i="34"/>
  <c r="BP130" i="34"/>
  <c r="M131" i="34"/>
  <c r="Q131" i="34"/>
  <c r="U131" i="34"/>
  <c r="Y131" i="34"/>
  <c r="AC131" i="34"/>
  <c r="AG131" i="34"/>
  <c r="AK131" i="34"/>
  <c r="AO131" i="34"/>
  <c r="AS131" i="34"/>
  <c r="AW131" i="34"/>
  <c r="BA131" i="34"/>
  <c r="BE131" i="34"/>
  <c r="BI131" i="34"/>
  <c r="BM131" i="34"/>
  <c r="L129" i="34"/>
  <c r="P129" i="34"/>
  <c r="T129" i="34"/>
  <c r="X129" i="34"/>
  <c r="AB129" i="34"/>
  <c r="AF129" i="34"/>
  <c r="AJ129" i="34"/>
  <c r="AN129" i="34"/>
  <c r="AR129" i="34"/>
  <c r="AV129" i="34"/>
  <c r="AZ129" i="34"/>
  <c r="BD129" i="34"/>
  <c r="BH129" i="34"/>
  <c r="BL129" i="34"/>
  <c r="BP129" i="34"/>
  <c r="M130" i="34"/>
  <c r="Q130" i="34"/>
  <c r="U130" i="34"/>
  <c r="Y130" i="34"/>
  <c r="AC130" i="34"/>
  <c r="AG130" i="34"/>
  <c r="AK130" i="34"/>
  <c r="AO130" i="34"/>
  <c r="AS130" i="34"/>
  <c r="AW130" i="34"/>
  <c r="BA130" i="34"/>
  <c r="BE130" i="34"/>
  <c r="BI130" i="34"/>
  <c r="BM130" i="34"/>
  <c r="J131" i="34"/>
  <c r="N131" i="34"/>
  <c r="R131" i="34"/>
  <c r="V131" i="34"/>
  <c r="Z131" i="34"/>
  <c r="AD131" i="34"/>
  <c r="AH131" i="34"/>
  <c r="AL131" i="34"/>
  <c r="AP131" i="34"/>
  <c r="AT131" i="34"/>
  <c r="AX131" i="34"/>
  <c r="BB131" i="34"/>
  <c r="BF131" i="34"/>
  <c r="BJ131" i="34"/>
  <c r="BN131" i="34"/>
  <c r="M129" i="34"/>
  <c r="Q129" i="34"/>
  <c r="U129" i="34"/>
  <c r="Y129" i="34"/>
  <c r="AC129" i="34"/>
  <c r="AG129" i="34"/>
  <c r="AK129" i="34"/>
  <c r="AO129" i="34"/>
  <c r="AS129" i="34"/>
  <c r="AW129" i="34"/>
  <c r="BA129" i="34"/>
  <c r="BE129" i="34"/>
  <c r="BI129" i="34"/>
  <c r="BM129" i="34"/>
  <c r="J130" i="34"/>
  <c r="N130" i="34"/>
  <c r="R130" i="34"/>
  <c r="V130" i="34"/>
  <c r="Z130" i="34"/>
  <c r="AD130" i="34"/>
  <c r="AH130" i="34"/>
  <c r="AL130" i="34"/>
  <c r="AP130" i="34"/>
  <c r="AT130" i="34"/>
  <c r="AX130" i="34"/>
  <c r="BB130" i="34"/>
  <c r="BF130" i="34"/>
  <c r="BJ130" i="34"/>
  <c r="BN130" i="34"/>
  <c r="K131" i="34"/>
  <c r="I135" i="34"/>
  <c r="I131" i="34"/>
  <c r="I127" i="34"/>
  <c r="I123" i="34"/>
  <c r="BM135" i="34"/>
  <c r="BI135" i="34"/>
  <c r="BE135" i="34"/>
  <c r="BA135" i="34"/>
  <c r="AW135" i="34"/>
  <c r="AS135" i="34"/>
  <c r="AO135" i="34"/>
  <c r="AK135" i="34"/>
  <c r="AG135" i="34"/>
  <c r="AC135" i="34"/>
  <c r="Y135" i="34"/>
  <c r="U135" i="34"/>
  <c r="Q135" i="34"/>
  <c r="M135" i="34"/>
  <c r="BP134" i="34"/>
  <c r="BL134" i="34"/>
  <c r="BH134" i="34"/>
  <c r="BD134" i="34"/>
  <c r="AZ134" i="34"/>
  <c r="AV134" i="34"/>
  <c r="AR134" i="34"/>
  <c r="AN134" i="34"/>
  <c r="AH134" i="34"/>
  <c r="AC134" i="34"/>
  <c r="X134" i="34"/>
  <c r="R134" i="34"/>
  <c r="M134" i="34"/>
  <c r="BO133" i="34"/>
  <c r="BI133" i="34"/>
  <c r="BD133" i="34"/>
  <c r="AW133" i="34"/>
  <c r="AO133" i="34"/>
  <c r="AG133" i="34"/>
  <c r="Y133" i="34"/>
  <c r="Q133" i="34"/>
  <c r="BP132" i="34"/>
  <c r="AZ132" i="34"/>
  <c r="AJ132" i="34"/>
  <c r="T132" i="34"/>
  <c r="BK131" i="34"/>
  <c r="AU131" i="34"/>
  <c r="AE131" i="34"/>
  <c r="O131" i="34"/>
  <c r="I134" i="34"/>
  <c r="I130" i="34"/>
  <c r="I126" i="34"/>
  <c r="BP135" i="34"/>
  <c r="BL135" i="34"/>
  <c r="BH135" i="34"/>
  <c r="BD135" i="34"/>
  <c r="AZ135" i="34"/>
  <c r="AV135" i="34"/>
  <c r="AR135" i="34"/>
  <c r="AN135" i="34"/>
  <c r="AJ135" i="34"/>
  <c r="AF135" i="34"/>
  <c r="AB135" i="34"/>
  <c r="X135" i="34"/>
  <c r="T135" i="34"/>
  <c r="P135" i="34"/>
  <c r="L135" i="34"/>
  <c r="BO134" i="34"/>
  <c r="BK134" i="34"/>
  <c r="BG134" i="34"/>
  <c r="BC134" i="34"/>
  <c r="AY134" i="34"/>
  <c r="AU134" i="34"/>
  <c r="AQ134" i="34"/>
  <c r="AL134" i="34"/>
  <c r="AG134" i="34"/>
  <c r="AB134" i="34"/>
  <c r="V134" i="34"/>
  <c r="Q134" i="34"/>
  <c r="L134" i="34"/>
  <c r="BM133" i="34"/>
  <c r="BH133" i="34"/>
  <c r="BC133" i="34"/>
  <c r="AV133" i="34"/>
  <c r="AN133" i="34"/>
  <c r="AF133" i="34"/>
  <c r="X133" i="34"/>
  <c r="P133" i="34"/>
  <c r="BL132" i="34"/>
  <c r="AV132" i="34"/>
  <c r="AF132" i="34"/>
  <c r="P132" i="34"/>
  <c r="BG131" i="34"/>
  <c r="AQ131" i="34"/>
  <c r="AA131" i="34"/>
  <c r="M5" i="47"/>
  <c r="L4" i="50" s="1"/>
  <c r="L4" i="57" s="1"/>
  <c r="B93" i="36"/>
  <c r="E129" i="34"/>
  <c r="A91" i="36"/>
  <c r="A95" i="36"/>
  <c r="A97" i="36" s="1"/>
  <c r="B89" i="36"/>
  <c r="A89" i="36"/>
  <c r="B91" i="36"/>
  <c r="AJ15" i="57" l="1"/>
  <c r="AK15" i="57"/>
  <c r="AH9" i="50"/>
  <c r="AM10" i="36" s="1"/>
  <c r="AN9" i="50"/>
  <c r="AS10" i="36" s="1"/>
  <c r="AO9" i="50"/>
  <c r="AT10" i="36" s="1"/>
  <c r="AM9" i="50"/>
  <c r="AR10" i="36" s="1"/>
  <c r="AI9" i="50"/>
  <c r="AN10" i="36"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O51" i="50"/>
  <c r="AM51" i="50"/>
  <c r="AI51" i="50"/>
  <c r="AN51" i="50"/>
  <c r="I48" i="45"/>
  <c r="M48" i="45"/>
  <c r="BM48" i="45"/>
  <c r="F48" i="45"/>
  <c r="U48" i="45"/>
  <c r="Q48" i="45"/>
  <c r="AJ48" i="45"/>
  <c r="Y48" i="45"/>
  <c r="AF48" i="45"/>
  <c r="AT48" i="45"/>
  <c r="BK48" i="45"/>
  <c r="AR48" i="45"/>
  <c r="L48" i="45"/>
  <c r="G48" i="45"/>
  <c r="S48" i="45"/>
  <c r="P48" i="45"/>
  <c r="Z48" i="45"/>
  <c r="O48" i="45"/>
  <c r="AM48" i="45"/>
  <c r="BC48" i="45"/>
  <c r="AQ48" i="45"/>
  <c r="AC48" i="45"/>
  <c r="AY48" i="45"/>
  <c r="BA48" i="45"/>
  <c r="BI48" i="45"/>
  <c r="AL48" i="45"/>
  <c r="BH48" i="45"/>
  <c r="J48" i="45"/>
  <c r="AA48" i="45"/>
  <c r="H48" i="45"/>
  <c r="AH48" i="45"/>
  <c r="AE48" i="45"/>
  <c r="AX48" i="45"/>
  <c r="BN48" i="45"/>
  <c r="BB48" i="45"/>
  <c r="AU48" i="45"/>
  <c r="AG48" i="45"/>
  <c r="BJ48" i="45"/>
  <c r="AW48" i="45"/>
  <c r="AP48" i="45"/>
  <c r="AV48" i="45"/>
  <c r="BL48" i="45"/>
  <c r="K48" i="45"/>
  <c r="N48" i="45"/>
  <c r="R48" i="45"/>
  <c r="BF48" i="45"/>
  <c r="AI48" i="45"/>
  <c r="BD48" i="45"/>
  <c r="AD48" i="45"/>
  <c r="BG48" i="45"/>
  <c r="AS48" i="45"/>
  <c r="AN48" i="45"/>
  <c r="AZ48" i="45"/>
  <c r="AK48" i="45"/>
  <c r="AO48" i="45"/>
  <c r="BE48" i="45"/>
  <c r="X48" i="45"/>
  <c r="V48" i="45"/>
  <c r="W48" i="45"/>
  <c r="T48" i="45"/>
  <c r="AJ59" i="57"/>
  <c r="AK59" i="57"/>
  <c r="L5" i="47"/>
  <c r="K4" i="50" s="1"/>
  <c r="K4" i="57" s="1"/>
  <c r="AM10" i="50" l="1"/>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Y11" i="50"/>
  <c r="AD9" i="36" s="1"/>
  <c r="AE11" i="50"/>
  <c r="AJ9" i="36" s="1"/>
  <c r="AC11" i="50"/>
  <c r="AH8" i="36" s="1"/>
  <c r="AJ11" i="50"/>
  <c r="BC11" i="50"/>
  <c r="BB11" i="50"/>
  <c r="AM11" i="50"/>
  <c r="AR9" i="36" s="1"/>
  <c r="AP11" i="50"/>
  <c r="AV11" i="50"/>
  <c r="AT11" i="50"/>
  <c r="BI11" i="50"/>
  <c r="AN11" i="50"/>
  <c r="BE11" i="50"/>
  <c r="AD11" i="50"/>
  <c r="AI8" i="36" s="1"/>
  <c r="BD11" i="50"/>
  <c r="BJ11" i="50"/>
  <c r="AG11" i="50"/>
  <c r="AI11" i="50"/>
  <c r="BF11" i="50"/>
  <c r="AO11" i="50"/>
  <c r="AT8" i="36" s="1"/>
  <c r="AZ11" i="50"/>
  <c r="AF11" i="50"/>
  <c r="Z11" i="50"/>
  <c r="AE9" i="36" s="1"/>
  <c r="BG11" i="50"/>
  <c r="AS11" i="50"/>
  <c r="AQ11" i="50"/>
  <c r="AH11" i="50"/>
  <c r="AK11" i="50"/>
  <c r="AY11" i="50"/>
  <c r="AA11" i="50"/>
  <c r="AF8" i="36" s="1"/>
  <c r="AX11" i="50"/>
  <c r="AW11" i="50"/>
  <c r="BH11" i="50"/>
  <c r="AR11" i="50"/>
  <c r="AB11" i="50"/>
  <c r="AG8" i="36" s="1"/>
  <c r="AL11" i="50"/>
  <c r="BA11" i="50"/>
  <c r="BK11" i="50"/>
  <c r="AU11" i="50"/>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AR42" i="36" l="1"/>
  <c r="AQ83" i="36"/>
  <c r="AH9" i="36"/>
  <c r="AI9" i="36"/>
  <c r="AJ8" i="36"/>
  <c r="AE8" i="36"/>
  <c r="AG9" i="36"/>
  <c r="AR8" i="36"/>
  <c r="AT9" i="36"/>
  <c r="AD8" i="36"/>
  <c r="AF9" i="36"/>
  <c r="AM9" i="36"/>
  <c r="AM8" i="36"/>
  <c r="AS8" i="36"/>
  <c r="AS9" i="36"/>
  <c r="AN9" i="36"/>
  <c r="AN8"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S42" i="36" l="1"/>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T42" i="36" l="1"/>
  <c r="AS83" i="36"/>
  <c r="H5" i="47"/>
  <c r="G4" i="50" s="1"/>
  <c r="G4" i="57" s="1"/>
  <c r="U38" i="55"/>
  <c r="AU42" i="36" l="1"/>
  <c r="AT83" i="36"/>
  <c r="G5" i="47"/>
  <c r="F4" i="50" s="1"/>
  <c r="F4" i="57" s="1"/>
  <c r="AV42" i="36" l="1"/>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W10" i="50"/>
  <c r="AX10" i="50"/>
  <c r="BJ10" i="50"/>
  <c r="AQ6" i="50"/>
  <c r="E29" i="45"/>
  <c r="E30" i="45" s="1"/>
  <c r="E31" i="45" s="1"/>
  <c r="E32" i="45" s="1"/>
  <c r="E33" i="45" s="1"/>
  <c r="AJ10" i="50" l="1"/>
  <c r="AO8" i="36" s="1"/>
  <c r="BP42" i="36"/>
  <c r="BP83" i="36" s="1"/>
  <c r="BO83" i="36"/>
  <c r="AY10" i="50"/>
  <c r="BD8" i="36" s="1"/>
  <c r="BH10" i="50"/>
  <c r="BM9" i="36" s="1"/>
  <c r="AS10" i="50"/>
  <c r="AX8" i="36" s="1"/>
  <c r="BC9" i="36"/>
  <c r="BC8" i="36"/>
  <c r="BO8" i="36"/>
  <c r="BO9" i="36"/>
  <c r="BB10" i="50"/>
  <c r="BB8" i="36"/>
  <c r="BB9" i="36"/>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AO9" i="36" l="1"/>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67" i="45" s="1"/>
  <c r="B49" i="45"/>
  <c r="B66" i="45" s="1"/>
  <c r="B43" i="45"/>
  <c r="B65" i="45" s="1"/>
  <c r="E194" i="33"/>
  <c r="E82" i="36"/>
  <c r="C83" i="36"/>
  <c r="C84" i="36" s="1"/>
  <c r="C85" i="36" s="1"/>
  <c r="E85" i="36" s="1"/>
  <c r="C173" i="34"/>
  <c r="C174" i="34" s="1"/>
  <c r="C175" i="34" s="1"/>
  <c r="C176" i="34" s="1"/>
  <c r="C177" i="34" s="1"/>
  <c r="C178" i="34" s="1"/>
  <c r="C179" i="34" s="1"/>
  <c r="C180" i="34" s="1"/>
  <c r="C181" i="34" s="1"/>
  <c r="C182" i="34" s="1"/>
  <c r="C183" i="34" s="1"/>
  <c r="C184" i="34" s="1"/>
  <c r="C185" i="34" s="1"/>
  <c r="C186" i="34" s="1"/>
  <c r="C187" i="34" s="1"/>
  <c r="C188"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7" i="34"/>
  <c r="C158" i="34" s="1"/>
  <c r="C159" i="34" s="1"/>
  <c r="C160" i="34" s="1"/>
  <c r="C161" i="34" s="1"/>
  <c r="C162" i="34" s="1"/>
  <c r="C163" i="34" s="1"/>
  <c r="C164" i="34" s="1"/>
  <c r="C165" i="34" s="1"/>
  <c r="C166" i="34" s="1"/>
  <c r="C167" i="34" s="1"/>
  <c r="C168" i="34" s="1"/>
  <c r="C169" i="34" s="1"/>
  <c r="C170" i="34" s="1"/>
  <c r="C171" i="34" s="1"/>
  <c r="C172" i="34" s="1"/>
  <c r="B157" i="34"/>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B188" i="34" s="1"/>
  <c r="D141" i="34"/>
  <c r="D142" i="34"/>
  <c r="D143" i="34"/>
  <c r="D140" i="34"/>
  <c r="C140" i="34"/>
  <c r="C136" i="34"/>
  <c r="E136" i="34" s="1"/>
  <c r="B136" i="34"/>
  <c r="B137" i="34" s="1"/>
  <c r="B138" i="34" s="1"/>
  <c r="B139" i="34" s="1"/>
  <c r="B140" i="34" s="1"/>
  <c r="B141" i="34" s="1"/>
  <c r="B142" i="34" s="1"/>
  <c r="B143" i="34" s="1"/>
  <c r="B144" i="34" s="1"/>
  <c r="E200" i="33"/>
  <c r="C201" i="33"/>
  <c r="E201" i="33" s="1"/>
  <c r="G198" i="33"/>
  <c r="G199" i="33" s="1"/>
  <c r="G197" i="33"/>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B45" i="45" s="1"/>
  <c r="B46" i="45" s="1"/>
  <c r="B47" i="45" s="1"/>
  <c r="B48" i="45" s="1"/>
  <c r="E42" i="45"/>
  <c r="D42" i="45"/>
  <c r="D64" i="45" s="1"/>
  <c r="B42" i="45"/>
  <c r="B64" i="45" s="1"/>
  <c r="B41" i="45"/>
  <c r="B63" i="45" s="1"/>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B135"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6" i="33"/>
  <c r="C167" i="33" s="1"/>
  <c r="C165" i="33"/>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E153" i="33" l="1"/>
  <c r="G136" i="34"/>
  <c r="G137" i="34" s="1"/>
  <c r="G138" i="34" s="1"/>
  <c r="G139" i="34" s="1"/>
  <c r="G140" i="34" s="1"/>
  <c r="G141" i="34" s="1"/>
  <c r="G142" i="34" s="1"/>
  <c r="G143" i="34" s="1"/>
  <c r="G144" i="34" s="1"/>
  <c r="G145" i="34" s="1"/>
  <c r="G123" i="34"/>
  <c r="G124" i="34" s="1"/>
  <c r="G125" i="34" s="1"/>
  <c r="G126" i="34" s="1"/>
  <c r="G127" i="34" s="1"/>
  <c r="G128" i="34" s="1"/>
  <c r="G129" i="34" s="1"/>
  <c r="G130" i="34" s="1"/>
  <c r="G131" i="34" s="1"/>
  <c r="G132" i="34" s="1"/>
  <c r="G133" i="34" s="1"/>
  <c r="G134" i="34" s="1"/>
  <c r="G135"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6" i="34" s="1"/>
  <c r="F137" i="34" s="1"/>
  <c r="F138" i="34" s="1"/>
  <c r="F139" i="34" s="1"/>
  <c r="F140" i="34" s="1"/>
  <c r="F141" i="34" s="1"/>
  <c r="F142" i="34" s="1"/>
  <c r="F143" i="34" s="1"/>
  <c r="F144" i="34" s="1"/>
  <c r="F145" i="34" s="1"/>
  <c r="E140" i="34"/>
  <c r="G90" i="34"/>
  <c r="B90" i="34"/>
  <c r="D176" i="33"/>
  <c r="E176" i="33" s="1"/>
  <c r="E165" i="33"/>
  <c r="E166" i="33"/>
  <c r="D53" i="45"/>
  <c r="D54" i="45" s="1"/>
  <c r="D52" i="45"/>
  <c r="D67" i="45" s="1"/>
  <c r="E53" i="45"/>
  <c r="E54" i="45" s="1"/>
  <c r="E52" i="45"/>
  <c r="E84" i="36"/>
  <c r="E49" i="45"/>
  <c r="D49" i="45"/>
  <c r="D66" i="45" s="1"/>
  <c r="C137" i="34"/>
  <c r="E137" i="34" s="1"/>
  <c r="C141" i="34"/>
  <c r="E83" i="36"/>
  <c r="D191" i="33"/>
  <c r="E190" i="33"/>
  <c r="C168" i="33"/>
  <c r="C169" i="33" s="1"/>
  <c r="E167" i="33"/>
  <c r="E160" i="33"/>
  <c r="E156" i="33"/>
  <c r="F154" i="33"/>
  <c r="E189" i="33"/>
  <c r="E159" i="33"/>
  <c r="E155" i="33"/>
  <c r="E161" i="33"/>
  <c r="E157" i="33"/>
  <c r="E162" i="33"/>
  <c r="E158" i="33"/>
  <c r="E154" i="33"/>
  <c r="G155" i="33"/>
  <c r="A47" i="36"/>
  <c r="A48" i="36" s="1"/>
  <c r="E168" i="33"/>
  <c r="G146" i="34" l="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G188" i="34" s="1"/>
  <c r="F146" i="34"/>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F188" i="34" s="1"/>
  <c r="C138" i="34"/>
  <c r="E138" i="34" s="1"/>
  <c r="E141" i="34"/>
  <c r="C142" i="34"/>
  <c r="G156" i="33"/>
  <c r="G167" i="33"/>
  <c r="G179" i="33" s="1"/>
  <c r="F155" i="33"/>
  <c r="F166" i="33"/>
  <c r="F178" i="33" s="1"/>
  <c r="F190" i="33" s="1"/>
  <c r="D192" i="33"/>
  <c r="E191" i="33"/>
  <c r="E169" i="33"/>
  <c r="C170" i="33"/>
  <c r="C139" i="34" l="1"/>
  <c r="E139" i="34" s="1"/>
  <c r="C143" i="34"/>
  <c r="E142" i="34"/>
  <c r="F156" i="33"/>
  <c r="F167" i="33"/>
  <c r="F179" i="33" s="1"/>
  <c r="F191" i="33" s="1"/>
  <c r="D193" i="33"/>
  <c r="E193" i="33" s="1"/>
  <c r="E192" i="33"/>
  <c r="G157" i="33"/>
  <c r="G168" i="33"/>
  <c r="G180" i="33" s="1"/>
  <c r="C171" i="33"/>
  <c r="E170" i="33"/>
  <c r="C144" i="34" l="1"/>
  <c r="C145" i="34" s="1"/>
  <c r="C146" i="34" s="1"/>
  <c r="E143" i="34"/>
  <c r="G158" i="33"/>
  <c r="G169" i="33"/>
  <c r="G181" i="33" s="1"/>
  <c r="F157" i="33"/>
  <c r="F168" i="33"/>
  <c r="F180" i="33" s="1"/>
  <c r="F192" i="33" s="1"/>
  <c r="E171" i="33"/>
  <c r="C172" i="33"/>
  <c r="C147" i="34" l="1"/>
  <c r="E146" i="34"/>
  <c r="E145" i="34"/>
  <c r="E144" i="34"/>
  <c r="F158" i="33"/>
  <c r="F169" i="33"/>
  <c r="F181" i="33" s="1"/>
  <c r="F193" i="33" s="1"/>
  <c r="G159" i="33"/>
  <c r="G170" i="33"/>
  <c r="G182" i="33" s="1"/>
  <c r="E172" i="33"/>
  <c r="C173" i="33"/>
  <c r="C148" i="34" l="1"/>
  <c r="E147" i="34"/>
  <c r="G160" i="33"/>
  <c r="G171" i="33"/>
  <c r="G183" i="33" s="1"/>
  <c r="F159" i="33"/>
  <c r="F170" i="33"/>
  <c r="F182" i="33" s="1"/>
  <c r="F194" i="33" s="1"/>
  <c r="C174" i="33"/>
  <c r="E173" i="33"/>
  <c r="C149" i="34" l="1"/>
  <c r="E148" i="34"/>
  <c r="F160" i="33"/>
  <c r="F171" i="33"/>
  <c r="F183" i="33" s="1"/>
  <c r="G161" i="33"/>
  <c r="G172" i="33"/>
  <c r="G184" i="33" s="1"/>
  <c r="C175" i="33"/>
  <c r="E175" i="33" s="1"/>
  <c r="E174" i="33"/>
  <c r="C150" i="34" l="1"/>
  <c r="E149" i="34"/>
  <c r="G162" i="33"/>
  <c r="G173" i="33"/>
  <c r="G185" i="33" s="1"/>
  <c r="F161" i="33"/>
  <c r="F172" i="33"/>
  <c r="F184" i="33" s="1"/>
  <c r="C151" i="34" l="1"/>
  <c r="E150" i="34"/>
  <c r="F162" i="33"/>
  <c r="F173" i="33"/>
  <c r="F185" i="33" s="1"/>
  <c r="G163" i="33"/>
  <c r="G175" i="33" s="1"/>
  <c r="G187" i="33" s="1"/>
  <c r="G174" i="33"/>
  <c r="G186" i="33" s="1"/>
  <c r="C152" i="34" l="1"/>
  <c r="E151" i="34"/>
  <c r="F163" i="33"/>
  <c r="F175" i="33" s="1"/>
  <c r="F187" i="33" s="1"/>
  <c r="F174" i="33"/>
  <c r="F186" i="33" s="1"/>
  <c r="C153" i="34" l="1"/>
  <c r="E152" i="34"/>
  <c r="C154" i="34" l="1"/>
  <c r="E153"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5" i="34" l="1"/>
  <c r="E154" i="34"/>
  <c r="C83" i="34"/>
  <c r="C75" i="34"/>
  <c r="C60" i="34"/>
  <c r="C61" i="34" s="1"/>
  <c r="C62" i="34" s="1"/>
  <c r="C78" i="34" s="1"/>
  <c r="C74" i="34"/>
  <c r="C64" i="34"/>
  <c r="C156" i="34" l="1"/>
  <c r="E156" i="34" s="1"/>
  <c r="E155" i="34"/>
  <c r="C76" i="34"/>
  <c r="C77" i="34"/>
  <c r="C65" i="34"/>
  <c r="C81" i="34" s="1"/>
  <c r="C80" i="34"/>
  <c r="B34" i="45"/>
  <c r="B62" i="45" s="1"/>
  <c r="B27" i="45"/>
  <c r="B61" i="45" s="1"/>
  <c r="A27" i="45"/>
  <c r="A61" i="45" s="1"/>
  <c r="D36" i="45"/>
  <c r="D37" i="45" s="1"/>
  <c r="D38" i="45" s="1"/>
  <c r="D39" i="45" s="1"/>
  <c r="D40" i="45" s="1"/>
  <c r="C36" i="45"/>
  <c r="C37" i="45"/>
  <c r="C38" i="45"/>
  <c r="C39" i="45"/>
  <c r="C40" i="45"/>
  <c r="C35" i="45"/>
  <c r="B35" i="45"/>
  <c r="B36" i="45" s="1"/>
  <c r="B37" i="45" s="1"/>
  <c r="B38" i="45" s="1"/>
  <c r="B39" i="45" s="1"/>
  <c r="B40" i="45" s="1"/>
  <c r="D29" i="45"/>
  <c r="D30" i="45" s="1"/>
  <c r="D31" i="45" s="1"/>
  <c r="D32" i="45" s="1"/>
  <c r="D33" i="45" s="1"/>
  <c r="C29" i="45"/>
  <c r="C30" i="45"/>
  <c r="C31" i="45"/>
  <c r="C32" i="45"/>
  <c r="C33" i="45"/>
  <c r="C28" i="45"/>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1" i="34" l="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A136" i="34" l="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23" i="34"/>
  <c r="A124" i="34" s="1"/>
  <c r="A125" i="34" s="1"/>
  <c r="A126" i="34" s="1"/>
  <c r="A127" i="34" s="1"/>
  <c r="A128" i="34" s="1"/>
  <c r="A129" i="34" s="1"/>
  <c r="A130" i="34" s="1"/>
  <c r="A131" i="34" s="1"/>
  <c r="A132" i="34" s="1"/>
  <c r="A133" i="34" s="1"/>
  <c r="A134" i="34" s="1"/>
  <c r="A135"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A49" i="45" l="1"/>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R61" i="34" l="1"/>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B20" i="45"/>
  <c r="B21" i="45" s="1"/>
  <c r="B22" i="45" s="1"/>
  <c r="B23" i="45" s="1"/>
  <c r="B24" i="45" s="1"/>
  <c r="B25" i="45" s="1"/>
  <c r="B26" i="45" s="1"/>
  <c r="B19" i="45" s="1"/>
  <c r="B60" i="45" s="1"/>
  <c r="C26" i="45"/>
  <c r="A24" i="62" s="1"/>
  <c r="B24" i="62" s="1"/>
  <c r="B12" i="45"/>
  <c r="B13" i="45" s="1"/>
  <c r="E6" i="45"/>
  <c r="D6" i="45"/>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22" i="45" s="1"/>
  <c r="A22" i="62" s="1"/>
  <c r="B22" i="62" s="1"/>
  <c r="C8" i="45"/>
  <c r="C9" i="45"/>
  <c r="C24" i="45" s="1"/>
  <c r="C10" i="45"/>
  <c r="C25" i="45" s="1"/>
  <c r="A23" i="62" s="1"/>
  <c r="B23" i="62" s="1"/>
  <c r="C6" i="45"/>
  <c r="C21" i="45" s="1"/>
  <c r="A21" i="62" s="1"/>
  <c r="B21" i="62" s="1"/>
  <c r="C5" i="45"/>
  <c r="C20" i="45" s="1"/>
  <c r="A20" i="62" s="1"/>
  <c r="B20" i="62" s="1"/>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1" i="34" s="1"/>
  <c r="T137" i="39"/>
  <c r="H80" i="46" s="1"/>
  <c r="T138" i="39"/>
  <c r="T135" i="39"/>
  <c r="H78" i="46" s="1"/>
  <c r="J172" i="34" s="1"/>
  <c r="H46" i="33"/>
  <c r="H41" i="33"/>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124" i="39"/>
  <c r="T123" i="39"/>
  <c r="T120" i="39"/>
  <c r="T119" i="39"/>
  <c r="T25" i="39"/>
  <c r="H68" i="46" s="1"/>
  <c r="T22" i="39"/>
  <c r="T21" i="39"/>
  <c r="T20" i="39"/>
  <c r="T17" i="39"/>
  <c r="T16" i="39"/>
  <c r="H35" i="33"/>
  <c r="H34" i="33"/>
  <c r="G125" i="39"/>
  <c r="G126" i="39"/>
  <c r="T126" i="39" s="1"/>
  <c r="G127" i="39"/>
  <c r="T127" i="39" s="1"/>
  <c r="G128" i="39"/>
  <c r="T128" i="39" s="1"/>
  <c r="G129" i="39"/>
  <c r="T129" i="39" s="1"/>
  <c r="G130" i="39"/>
  <c r="T130" i="39" s="1"/>
  <c r="G131" i="39"/>
  <c r="G132" i="39"/>
  <c r="T132" i="39" s="1"/>
  <c r="G133" i="39"/>
  <c r="T133" i="39" s="1"/>
  <c r="G124" i="39"/>
  <c r="G115" i="39"/>
  <c r="T115" i="39" s="1"/>
  <c r="G116" i="39"/>
  <c r="T116" i="39" s="1"/>
  <c r="G117" i="39"/>
  <c r="T117" i="39" s="1"/>
  <c r="G118" i="39"/>
  <c r="T118" i="39" s="1"/>
  <c r="G119" i="39"/>
  <c r="G120" i="39"/>
  <c r="G121" i="39"/>
  <c r="T121" i="39" s="1"/>
  <c r="G122" i="39"/>
  <c r="T122" i="39" s="1"/>
  <c r="G123" i="39"/>
  <c r="G114" i="39"/>
  <c r="T114" i="39" s="1"/>
  <c r="G28" i="39"/>
  <c r="T28" i="39" s="1"/>
  <c r="G27" i="39"/>
  <c r="T27" i="39" s="1"/>
  <c r="G26" i="39"/>
  <c r="T26" i="39" s="1"/>
  <c r="G23" i="39"/>
  <c r="T23" i="39" s="1"/>
  <c r="G24" i="39"/>
  <c r="T24" i="39" s="1"/>
  <c r="G22" i="39"/>
  <c r="G13" i="39"/>
  <c r="T13" i="39" s="1"/>
  <c r="G14" i="39"/>
  <c r="T14" i="39" s="1"/>
  <c r="G15" i="39"/>
  <c r="T15" i="39" s="1"/>
  <c r="G16" i="39"/>
  <c r="G17" i="39"/>
  <c r="G18" i="39"/>
  <c r="T18" i="39" s="1"/>
  <c r="G19" i="39"/>
  <c r="T19" i="39" s="1"/>
  <c r="G20" i="39"/>
  <c r="G21" i="39"/>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N138" i="39"/>
  <c r="N135" i="39"/>
  <c r="H33" i="33" s="1"/>
  <c r="AB64" i="36" l="1"/>
  <c r="X187" i="34"/>
  <c r="K64" i="36"/>
  <c r="Q80" i="36"/>
  <c r="Z80" i="36"/>
  <c r="AC80" i="36"/>
  <c r="AC121" i="34" s="1"/>
  <c r="P187" i="34"/>
  <c r="W64" i="36"/>
  <c r="H65" i="46"/>
  <c r="H38" i="33"/>
  <c r="H75" i="46"/>
  <c r="H48" i="33"/>
  <c r="AI48" i="34" s="1"/>
  <c r="X81" i="36"/>
  <c r="H52" i="33"/>
  <c r="H79" i="46"/>
  <c r="AB81" i="36"/>
  <c r="AB187" i="34"/>
  <c r="K171" i="34"/>
  <c r="Z171" i="34"/>
  <c r="Q65" i="36"/>
  <c r="Q106" i="34" s="1"/>
  <c r="P80" i="36"/>
  <c r="H81" i="36"/>
  <c r="AC65" i="36"/>
  <c r="X171" i="34"/>
  <c r="X65" i="36"/>
  <c r="Q187" i="34"/>
  <c r="AC187" i="34"/>
  <c r="R172" i="34"/>
  <c r="W80" i="36"/>
  <c r="H188" i="34"/>
  <c r="AB188" i="34"/>
  <c r="AB80" i="36"/>
  <c r="AB121" i="34" s="1"/>
  <c r="K187" i="34"/>
  <c r="Z187" i="34"/>
  <c r="Q81" i="36"/>
  <c r="P171" i="34"/>
  <c r="H65" i="36"/>
  <c r="AC188" i="34"/>
  <c r="X64" i="36"/>
  <c r="X188" i="34"/>
  <c r="Q64" i="36"/>
  <c r="AC64" i="36"/>
  <c r="AC105" i="34" s="1"/>
  <c r="R81" i="36"/>
  <c r="W187"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3" i="34"/>
  <c r="AK76" i="36"/>
  <c r="AK117" i="34" s="1"/>
  <c r="AM60" i="36"/>
  <c r="AM101" i="34" s="1"/>
  <c r="AX167" i="34"/>
  <c r="AY183"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7" i="34"/>
  <c r="AL183" i="34"/>
  <c r="AW167" i="34"/>
  <c r="BP167" i="34"/>
  <c r="AJ167" i="34"/>
  <c r="BG167" i="34"/>
  <c r="AU183" i="34"/>
  <c r="BL167" i="34"/>
  <c r="AN183" i="34"/>
  <c r="BF167" i="34"/>
  <c r="AT167" i="34"/>
  <c r="AR167" i="34"/>
  <c r="BE167" i="34"/>
  <c r="AS167" i="34"/>
  <c r="BC167" i="34"/>
  <c r="AX60" i="36"/>
  <c r="AX101" i="34" s="1"/>
  <c r="BI183" i="34"/>
  <c r="BK167" i="34"/>
  <c r="BP183" i="34"/>
  <c r="AJ183" i="34"/>
  <c r="BG183" i="34"/>
  <c r="AU167" i="34"/>
  <c r="BL183" i="34"/>
  <c r="AN167" i="34"/>
  <c r="BF183" i="34"/>
  <c r="AT183" i="34"/>
  <c r="AR183" i="34"/>
  <c r="BE183" i="34"/>
  <c r="AS183" i="34"/>
  <c r="AO60" i="36"/>
  <c r="AO101" i="34" s="1"/>
  <c r="AQ167" i="34"/>
  <c r="BM167" i="34"/>
  <c r="AQ183" i="34"/>
  <c r="AO183" i="34"/>
  <c r="AW60" i="36"/>
  <c r="AW101" i="34" s="1"/>
  <c r="AV167" i="34"/>
  <c r="BJ183"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3" i="34"/>
  <c r="BD167" i="34"/>
  <c r="AP167" i="34"/>
  <c r="AO167" i="34"/>
  <c r="BB167" i="34"/>
  <c r="BM183" i="34"/>
  <c r="AW76" i="36"/>
  <c r="AW117" i="34" s="1"/>
  <c r="AV76" i="36"/>
  <c r="AV117" i="34" s="1"/>
  <c r="BJ167" i="34"/>
  <c r="AK167" i="34"/>
  <c r="AV183" i="34"/>
  <c r="AK183" i="34"/>
  <c r="BH60" i="36"/>
  <c r="BH101" i="34" s="1"/>
  <c r="BO60" i="36"/>
  <c r="BO101" i="34" s="1"/>
  <c r="BC60" i="36"/>
  <c r="BC101" i="34" s="1"/>
  <c r="AQ60" i="36"/>
  <c r="AQ101" i="34" s="1"/>
  <c r="BD76" i="36"/>
  <c r="BD117" i="34" s="1"/>
  <c r="BB60" i="36"/>
  <c r="BB101" i="34" s="1"/>
  <c r="AP76" i="36"/>
  <c r="AP117" i="34" s="1"/>
  <c r="BA60" i="36"/>
  <c r="BA101" i="34" s="1"/>
  <c r="BO167" i="34"/>
  <c r="BN183" i="34"/>
  <c r="BA167" i="34"/>
  <c r="BD183" i="34"/>
  <c r="BA183" i="34"/>
  <c r="AL60" i="36"/>
  <c r="AL101" i="34" s="1"/>
  <c r="AM183" i="34"/>
  <c r="AX183" i="34"/>
  <c r="BH183" i="34"/>
  <c r="BB183" i="34"/>
  <c r="BI76" i="36"/>
  <c r="BI117" i="34" s="1"/>
  <c r="BK183" i="34"/>
  <c r="BH167" i="34"/>
  <c r="BO183" i="34"/>
  <c r="BN167" i="34"/>
  <c r="AZ183" i="34"/>
  <c r="AZ60" i="36"/>
  <c r="AZ101" i="34" s="1"/>
  <c r="BK76" i="36"/>
  <c r="BK117" i="34" s="1"/>
  <c r="AY76" i="36"/>
  <c r="AY117" i="34" s="1"/>
  <c r="AM76" i="36"/>
  <c r="AM117" i="34" s="1"/>
  <c r="AV60" i="36"/>
  <c r="AV101" i="34" s="1"/>
  <c r="BJ76" i="36"/>
  <c r="BJ117" i="34" s="1"/>
  <c r="AX76" i="36"/>
  <c r="AX117" i="34" s="1"/>
  <c r="AL76" i="36"/>
  <c r="AL117" i="34" s="1"/>
  <c r="BJ60" i="36"/>
  <c r="BJ101" i="34" s="1"/>
  <c r="AL167" i="34"/>
  <c r="AM167" i="34"/>
  <c r="BI167" i="34"/>
  <c r="AZ76" i="36"/>
  <c r="AZ117" i="34" s="1"/>
  <c r="BK60" i="36"/>
  <c r="BK101" i="34" s="1"/>
  <c r="AY60" i="36"/>
  <c r="AY101" i="34" s="1"/>
  <c r="AK60" i="36"/>
  <c r="AK101" i="34" s="1"/>
  <c r="AW183" i="34"/>
  <c r="AZ167" i="34"/>
  <c r="X76" i="36"/>
  <c r="X117" i="34" s="1"/>
  <c r="Z183" i="34"/>
  <c r="P76" i="36"/>
  <c r="P117" i="34" s="1"/>
  <c r="AA183" i="34"/>
  <c r="I183" i="34"/>
  <c r="U167" i="34"/>
  <c r="K183" i="34"/>
  <c r="AD167" i="34"/>
  <c r="AE167" i="34"/>
  <c r="T76" i="36"/>
  <c r="T117" i="34" s="1"/>
  <c r="Y60" i="36"/>
  <c r="Y101" i="34" s="1"/>
  <c r="AC60" i="36"/>
  <c r="AC101" i="34" s="1"/>
  <c r="L60" i="36"/>
  <c r="L101" i="34" s="1"/>
  <c r="AB76" i="36"/>
  <c r="AB117" i="34" s="1"/>
  <c r="AC76" i="36"/>
  <c r="AC117" i="34" s="1"/>
  <c r="Z167" i="34"/>
  <c r="X183" i="34"/>
  <c r="Z60" i="36"/>
  <c r="Z101" i="34" s="1"/>
  <c r="P167" i="34"/>
  <c r="AA167" i="34"/>
  <c r="I76" i="36"/>
  <c r="I117" i="34" s="1"/>
  <c r="U76" i="36"/>
  <c r="U117" i="34" s="1"/>
  <c r="K167" i="34"/>
  <c r="AE183" i="34"/>
  <c r="AI183" i="34"/>
  <c r="H183" i="34"/>
  <c r="T183" i="34"/>
  <c r="W76" i="36"/>
  <c r="W117" i="34" s="1"/>
  <c r="AC183" i="34"/>
  <c r="V183" i="34"/>
  <c r="AG167" i="34"/>
  <c r="X167" i="34"/>
  <c r="Z76" i="36"/>
  <c r="Z117" i="34" s="1"/>
  <c r="P183" i="34"/>
  <c r="AA60" i="36"/>
  <c r="AA101" i="34" s="1"/>
  <c r="I60" i="36"/>
  <c r="I101" i="34" s="1"/>
  <c r="U60" i="36"/>
  <c r="U101" i="34" s="1"/>
  <c r="K76" i="36"/>
  <c r="K117" i="34" s="1"/>
  <c r="N167" i="34"/>
  <c r="W60" i="36"/>
  <c r="W101" i="34" s="1"/>
  <c r="N60" i="36"/>
  <c r="N101" i="34" s="1"/>
  <c r="AH183" i="34"/>
  <c r="AF167" i="34"/>
  <c r="AF183" i="34"/>
  <c r="L167" i="34"/>
  <c r="S167" i="34"/>
  <c r="I167" i="34"/>
  <c r="R183" i="34"/>
  <c r="H167" i="34"/>
  <c r="T167" i="34"/>
  <c r="N183" i="34"/>
  <c r="M60" i="36"/>
  <c r="M101" i="34" s="1"/>
  <c r="Y167" i="34"/>
  <c r="W167" i="34"/>
  <c r="AI167" i="34"/>
  <c r="Y183" i="34"/>
  <c r="M76" i="36"/>
  <c r="M117" i="34" s="1"/>
  <c r="R76" i="36"/>
  <c r="R117" i="34" s="1"/>
  <c r="Q167" i="34"/>
  <c r="S60" i="36"/>
  <c r="S101" i="34" s="1"/>
  <c r="J60" i="36"/>
  <c r="J101" i="34" s="1"/>
  <c r="O183" i="34"/>
  <c r="AD183" i="34"/>
  <c r="R167" i="34"/>
  <c r="H76" i="36"/>
  <c r="H117" i="34" s="1"/>
  <c r="T60" i="36"/>
  <c r="T101" i="34" s="1"/>
  <c r="N76" i="36"/>
  <c r="N117" i="34" s="1"/>
  <c r="M167" i="34"/>
  <c r="W183" i="34"/>
  <c r="Y76" i="36"/>
  <c r="Y117" i="34" s="1"/>
  <c r="H60" i="36"/>
  <c r="H101" i="34" s="1"/>
  <c r="AB167" i="34"/>
  <c r="O60" i="36"/>
  <c r="O101" i="34" s="1"/>
  <c r="AB183" i="34"/>
  <c r="AA76" i="36"/>
  <c r="AA117" i="34" s="1"/>
  <c r="R60" i="36"/>
  <c r="R101" i="34" s="1"/>
  <c r="AH167" i="34"/>
  <c r="O76" i="36"/>
  <c r="O117" i="34" s="1"/>
  <c r="X60" i="36"/>
  <c r="X101" i="34" s="1"/>
  <c r="M183" i="34"/>
  <c r="J167" i="34"/>
  <c r="U183" i="34"/>
  <c r="L76" i="36"/>
  <c r="L117" i="34" s="1"/>
  <c r="V167" i="34"/>
  <c r="J183" i="34"/>
  <c r="S76" i="36"/>
  <c r="S117" i="34" s="1"/>
  <c r="V60" i="36"/>
  <c r="V101" i="34" s="1"/>
  <c r="Q60" i="36"/>
  <c r="Q101" i="34" s="1"/>
  <c r="Q76" i="36"/>
  <c r="Q117" i="34" s="1"/>
  <c r="P60" i="36"/>
  <c r="P101" i="34" s="1"/>
  <c r="K60" i="36"/>
  <c r="K101" i="34" s="1"/>
  <c r="L183" i="34"/>
  <c r="V76" i="36"/>
  <c r="V117" i="34" s="1"/>
  <c r="J76" i="36"/>
  <c r="J117" i="34" s="1"/>
  <c r="S183" i="34"/>
  <c r="AB60" i="36"/>
  <c r="AB101" i="34" s="1"/>
  <c r="Q183" i="34"/>
  <c r="AC167" i="34"/>
  <c r="O167" i="34"/>
  <c r="AG183" i="34"/>
  <c r="Y81" i="36"/>
  <c r="Y122" i="34" s="1"/>
  <c r="O81" i="36"/>
  <c r="M81" i="36"/>
  <c r="N81" i="36"/>
  <c r="Q188" i="34"/>
  <c r="P64" i="36"/>
  <c r="H172" i="34"/>
  <c r="AC172" i="34"/>
  <c r="X80" i="36"/>
  <c r="X172" i="34"/>
  <c r="Q171" i="34"/>
  <c r="AC171" i="34"/>
  <c r="R188" i="34"/>
  <c r="W171" i="34"/>
  <c r="AE61" i="36"/>
  <c r="AG61" i="36"/>
  <c r="AF61" i="36"/>
  <c r="AD77" i="36"/>
  <c r="AH77" i="36"/>
  <c r="AE77" i="36"/>
  <c r="AI77" i="36"/>
  <c r="AI61" i="36"/>
  <c r="AG77" i="36"/>
  <c r="AD61" i="36"/>
  <c r="AH61" i="36"/>
  <c r="AF77" i="36"/>
  <c r="Y188" i="34"/>
  <c r="O65" i="36"/>
  <c r="M188" i="34"/>
  <c r="N65" i="36"/>
  <c r="V64" i="36"/>
  <c r="V105" i="34" s="1"/>
  <c r="AA81" i="36"/>
  <c r="I80" i="36"/>
  <c r="J64" i="36"/>
  <c r="L172" i="34"/>
  <c r="H187" i="34"/>
  <c r="S65" i="36"/>
  <c r="S106" i="34" s="1"/>
  <c r="U188" i="34"/>
  <c r="AA64" i="36"/>
  <c r="AA105" i="34" s="1"/>
  <c r="W81" i="36"/>
  <c r="Z188"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2" i="34"/>
  <c r="M172" i="34"/>
  <c r="N172" i="34"/>
  <c r="V80" i="36"/>
  <c r="AA65" i="36"/>
  <c r="AA106" i="34" s="1"/>
  <c r="I187" i="34"/>
  <c r="J80" i="36"/>
  <c r="J121" i="34" s="1"/>
  <c r="L188" i="34"/>
  <c r="H64" i="36"/>
  <c r="S81" i="36"/>
  <c r="U81" i="36"/>
  <c r="U122" i="34" s="1"/>
  <c r="AA171" i="34"/>
  <c r="W188" i="34"/>
  <c r="Z172" i="34"/>
  <c r="R65" i="36"/>
  <c r="R106" i="34" s="1"/>
  <c r="H66" i="46"/>
  <c r="H47" i="33"/>
  <c r="Y172" i="34"/>
  <c r="O188" i="34"/>
  <c r="M65" i="36"/>
  <c r="N188" i="34"/>
  <c r="V187" i="34"/>
  <c r="AA188" i="34"/>
  <c r="I171" i="34"/>
  <c r="J187" i="34"/>
  <c r="L81" i="36"/>
  <c r="H171" i="34"/>
  <c r="S172" i="34"/>
  <c r="U172" i="34"/>
  <c r="AA80" i="36"/>
  <c r="W65" i="36"/>
  <c r="W106" i="34" s="1"/>
  <c r="Z65" i="36"/>
  <c r="T172" i="34"/>
  <c r="L187" i="34"/>
  <c r="U80" i="36"/>
  <c r="U121" i="34" s="1"/>
  <c r="V65" i="36"/>
  <c r="V171" i="34"/>
  <c r="AA172" i="34"/>
  <c r="I64" i="36"/>
  <c r="I105" i="34" s="1"/>
  <c r="J171" i="34"/>
  <c r="L65" i="36"/>
  <c r="L106" i="34" s="1"/>
  <c r="H80" i="36"/>
  <c r="S188" i="34"/>
  <c r="U65" i="36"/>
  <c r="AA187" i="34"/>
  <c r="W172" i="34"/>
  <c r="Z81" i="36"/>
  <c r="Z122" i="34" s="1"/>
  <c r="H76" i="46"/>
  <c r="H49" i="33"/>
  <c r="AI49" i="34" s="1"/>
  <c r="T65" i="36"/>
  <c r="L171" i="34"/>
  <c r="U187" i="34"/>
  <c r="V81" i="36"/>
  <c r="V122" i="34" s="1"/>
  <c r="P188" i="34"/>
  <c r="I188" i="34"/>
  <c r="M187" i="34"/>
  <c r="R64" i="36"/>
  <c r="R105" i="34" s="1"/>
  <c r="K172"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2" i="34"/>
  <c r="AH71" i="36"/>
  <c r="AI71" i="36"/>
  <c r="AG71" i="36"/>
  <c r="AI55" i="36"/>
  <c r="AH55" i="36"/>
  <c r="AE71" i="36"/>
  <c r="AD55" i="36"/>
  <c r="AF55" i="36"/>
  <c r="AE55" i="36"/>
  <c r="AG55" i="36"/>
  <c r="AD71" i="36"/>
  <c r="AF71" i="36"/>
  <c r="H50" i="33"/>
  <c r="T188" i="34"/>
  <c r="L80" i="36"/>
  <c r="U64" i="36"/>
  <c r="U105" i="34" s="1"/>
  <c r="V172" i="34"/>
  <c r="P172" i="34"/>
  <c r="I81" i="36"/>
  <c r="M64" i="36"/>
  <c r="R80" i="36"/>
  <c r="K188" i="34"/>
  <c r="N80" i="36"/>
  <c r="T187" i="34"/>
  <c r="Y171" i="34"/>
  <c r="J188" i="34"/>
  <c r="S187" i="34"/>
  <c r="O80" i="36"/>
  <c r="O121" i="34" s="1"/>
  <c r="H39" i="33"/>
  <c r="AI39" i="34" s="1"/>
  <c r="H51" i="33"/>
  <c r="T81" i="36"/>
  <c r="L64" i="36"/>
  <c r="L105" i="34" s="1"/>
  <c r="U171" i="34"/>
  <c r="V188" i="34"/>
  <c r="P65" i="36"/>
  <c r="I65" i="36"/>
  <c r="I106" i="34" s="1"/>
  <c r="M171" i="34"/>
  <c r="R187" i="34"/>
  <c r="K65" i="36"/>
  <c r="N187" i="34"/>
  <c r="T171" i="34"/>
  <c r="Y64" i="36"/>
  <c r="Y105" i="34" s="1"/>
  <c r="J81" i="36"/>
  <c r="S171" i="34"/>
  <c r="O187" i="34"/>
  <c r="C8" i="36"/>
  <c r="A51" i="57"/>
  <c r="H53" i="33"/>
  <c r="AB172" i="34"/>
  <c r="AB171" i="34"/>
  <c r="K80" i="36"/>
  <c r="Z64" i="36"/>
  <c r="Z105" i="34" s="1"/>
  <c r="P81" i="36"/>
  <c r="I172" i="34"/>
  <c r="M80" i="36"/>
  <c r="R171" i="34"/>
  <c r="K81" i="36"/>
  <c r="N171" i="34"/>
  <c r="T80" i="36"/>
  <c r="Y187"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P39" i="34"/>
  <c r="T39" i="34"/>
  <c r="X39" i="34"/>
  <c r="AB39" i="34"/>
  <c r="AF39" i="34"/>
  <c r="M39" i="34"/>
  <c r="Q39" i="34"/>
  <c r="U39" i="34"/>
  <c r="Y39" i="34"/>
  <c r="AC39" i="34"/>
  <c r="AG39" i="34"/>
  <c r="J39" i="34"/>
  <c r="N39" i="34"/>
  <c r="R39" i="34"/>
  <c r="V39" i="34"/>
  <c r="Z39" i="34"/>
  <c r="AD39" i="34"/>
  <c r="AH39" i="34"/>
  <c r="K39" i="34"/>
  <c r="O39" i="34"/>
  <c r="S39" i="34"/>
  <c r="W39" i="34"/>
  <c r="AA39" i="34"/>
  <c r="AE39" i="34"/>
  <c r="I39" i="34"/>
  <c r="H39" i="34"/>
  <c r="L47" i="34"/>
  <c r="P47" i="34"/>
  <c r="T47" i="34"/>
  <c r="X47" i="34"/>
  <c r="AB47" i="34"/>
  <c r="AF47" i="34"/>
  <c r="M47" i="34"/>
  <c r="Q47" i="34"/>
  <c r="U47" i="34"/>
  <c r="Y47" i="34"/>
  <c r="AC47" i="34"/>
  <c r="AG47" i="34"/>
  <c r="J47" i="34"/>
  <c r="N47" i="34"/>
  <c r="R47" i="34"/>
  <c r="V47" i="34"/>
  <c r="Z47" i="34"/>
  <c r="AD47" i="34"/>
  <c r="AH47" i="34"/>
  <c r="K47" i="34"/>
  <c r="O47" i="34"/>
  <c r="S47" i="34"/>
  <c r="W47" i="34"/>
  <c r="AA47" i="34"/>
  <c r="AE47" i="34"/>
  <c r="I47" i="34"/>
  <c r="H47" i="34"/>
  <c r="L51" i="34"/>
  <c r="P51" i="34"/>
  <c r="T51" i="34"/>
  <c r="X51" i="34"/>
  <c r="AB51" i="34"/>
  <c r="M51" i="34"/>
  <c r="Q51" i="34"/>
  <c r="U51" i="34"/>
  <c r="Y51" i="34"/>
  <c r="AC51" i="34"/>
  <c r="J51" i="34"/>
  <c r="N51" i="34"/>
  <c r="R51" i="34"/>
  <c r="V51" i="34"/>
  <c r="Z51" i="34"/>
  <c r="K51" i="34"/>
  <c r="O51" i="34"/>
  <c r="S51" i="34"/>
  <c r="W51" i="34"/>
  <c r="AA51" i="34"/>
  <c r="I51" i="34"/>
  <c r="H51" i="34"/>
  <c r="I23"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AF29" i="34"/>
  <c r="K38" i="34"/>
  <c r="O38" i="34"/>
  <c r="S38" i="34"/>
  <c r="W38" i="34"/>
  <c r="AA38" i="34"/>
  <c r="L38" i="34"/>
  <c r="P38" i="34"/>
  <c r="T38" i="34"/>
  <c r="X38" i="34"/>
  <c r="AB38" i="34"/>
  <c r="M38" i="34"/>
  <c r="Q38" i="34"/>
  <c r="U38" i="34"/>
  <c r="Y38" i="34"/>
  <c r="AC38" i="34"/>
  <c r="J38" i="34"/>
  <c r="N38" i="34"/>
  <c r="R38" i="34"/>
  <c r="V38" i="34"/>
  <c r="Z38" i="34"/>
  <c r="I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BB28" i="34"/>
  <c r="AQ28" i="34"/>
  <c r="AF28" i="34"/>
  <c r="U28" i="34"/>
  <c r="I28"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Q122" i="34"/>
  <c r="H106" i="34"/>
  <c r="L122" i="34"/>
  <c r="K106" i="34"/>
  <c r="X105" i="34"/>
  <c r="Q105" i="34"/>
  <c r="AA121" i="34"/>
  <c r="J122" i="34"/>
  <c r="R122" i="34"/>
  <c r="Z106" i="34"/>
  <c r="Y106" i="34"/>
  <c r="I122" i="34"/>
  <c r="P121" i="34"/>
  <c r="H122" i="34"/>
  <c r="R121" i="34"/>
  <c r="X106" i="34"/>
  <c r="O122" i="34"/>
  <c r="M122" i="34"/>
  <c r="K121" i="34"/>
  <c r="N122" i="34"/>
  <c r="V106" i="34"/>
  <c r="P122" i="34"/>
  <c r="P105" i="34"/>
  <c r="M121" i="34"/>
  <c r="K122" i="34"/>
  <c r="X121" i="34"/>
  <c r="H121" i="34"/>
  <c r="T121" i="34"/>
  <c r="U106" i="34"/>
  <c r="S121" i="34"/>
  <c r="AB122" i="34"/>
  <c r="L121" i="34"/>
  <c r="V121" i="34"/>
  <c r="M105" i="34"/>
  <c r="AC106" i="34"/>
  <c r="N121" i="34"/>
  <c r="S122" i="34"/>
  <c r="T106" i="34"/>
  <c r="AB106" i="34"/>
  <c r="O106" i="34"/>
  <c r="AB105" i="34"/>
  <c r="K105" i="34"/>
  <c r="N106" i="34"/>
  <c r="Z121" i="34"/>
  <c r="AA122" i="34"/>
  <c r="I121" i="34"/>
  <c r="J105" i="34"/>
  <c r="AC122" i="34"/>
  <c r="X122" i="34"/>
  <c r="T105" i="34"/>
  <c r="Q121" i="34"/>
  <c r="J106" i="34"/>
  <c r="W122" i="34"/>
  <c r="W105" i="34"/>
  <c r="O105" i="34"/>
  <c r="U176" i="34"/>
  <c r="Z160"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9" i="34"/>
  <c r="P175" i="34"/>
  <c r="AI160" i="34"/>
  <c r="AI176" i="34"/>
  <c r="S68" i="36"/>
  <c r="S52" i="36"/>
  <c r="S159" i="34"/>
  <c r="S175" i="34"/>
  <c r="I53" i="36"/>
  <c r="I69" i="36"/>
  <c r="I160" i="34"/>
  <c r="I176" i="34"/>
  <c r="Q68" i="36"/>
  <c r="Q52" i="36"/>
  <c r="Q159" i="34"/>
  <c r="Q175" i="34"/>
  <c r="H69" i="36"/>
  <c r="H53" i="36"/>
  <c r="H176" i="34"/>
  <c r="H160" i="34"/>
  <c r="AG176" i="34"/>
  <c r="AG160" i="34"/>
  <c r="J53" i="36"/>
  <c r="J69" i="36"/>
  <c r="J160" i="34"/>
  <c r="J176" i="34"/>
  <c r="AD160" i="34"/>
  <c r="AD176" i="34"/>
  <c r="AB53" i="36"/>
  <c r="AB69" i="36"/>
  <c r="AB160" i="34"/>
  <c r="AB176" i="34"/>
  <c r="Z53" i="36"/>
  <c r="X69" i="36"/>
  <c r="X53" i="36"/>
  <c r="X176" i="34"/>
  <c r="X160" i="34"/>
  <c r="AA69" i="36"/>
  <c r="AA53" i="36"/>
  <c r="AA160" i="34"/>
  <c r="AA176" i="34"/>
  <c r="R68" i="36"/>
  <c r="R159" i="34"/>
  <c r="R52" i="36"/>
  <c r="R175" i="34"/>
  <c r="M52" i="36"/>
  <c r="M68" i="36"/>
  <c r="M159" i="34"/>
  <c r="M175" i="34"/>
  <c r="Y68" i="36"/>
  <c r="Y175" i="34"/>
  <c r="Y52" i="36"/>
  <c r="Y159" i="34"/>
  <c r="P69" i="36"/>
  <c r="P53" i="36"/>
  <c r="P176" i="34"/>
  <c r="P160" i="34"/>
  <c r="O52" i="36"/>
  <c r="O175" i="34"/>
  <c r="O159" i="34"/>
  <c r="O68" i="36"/>
  <c r="U52" i="36"/>
  <c r="U68" i="36"/>
  <c r="U175" i="34"/>
  <c r="U159" i="34"/>
  <c r="AC68" i="36"/>
  <c r="AC175" i="34"/>
  <c r="AC52" i="36"/>
  <c r="AC159" i="34"/>
  <c r="W68" i="36"/>
  <c r="W52" i="36"/>
  <c r="W159" i="34"/>
  <c r="W175" i="34"/>
  <c r="S69" i="36"/>
  <c r="S53" i="36"/>
  <c r="S176" i="34"/>
  <c r="S160" i="34"/>
  <c r="Q69" i="36"/>
  <c r="Q53" i="36"/>
  <c r="Q176" i="34"/>
  <c r="Q160" i="34"/>
  <c r="L68" i="36"/>
  <c r="L52" i="36"/>
  <c r="L175" i="34"/>
  <c r="L159" i="34"/>
  <c r="M69" i="36"/>
  <c r="M176" i="34"/>
  <c r="M53" i="36"/>
  <c r="M160" i="34"/>
  <c r="Y69" i="36"/>
  <c r="Y53" i="36"/>
  <c r="Y160" i="34"/>
  <c r="Y176" i="34"/>
  <c r="K68" i="36"/>
  <c r="K52" i="36"/>
  <c r="K159" i="34"/>
  <c r="K175" i="34"/>
  <c r="O69" i="36"/>
  <c r="O176" i="34"/>
  <c r="O160" i="34"/>
  <c r="O53" i="36"/>
  <c r="U69" i="36"/>
  <c r="AC69" i="36"/>
  <c r="AC176" i="34"/>
  <c r="AC53" i="36"/>
  <c r="AC160" i="34"/>
  <c r="W69" i="36"/>
  <c r="W176" i="34"/>
  <c r="W160" i="34"/>
  <c r="W53" i="36"/>
  <c r="AH160" i="34"/>
  <c r="AH176" i="34"/>
  <c r="V68" i="36"/>
  <c r="V159" i="34"/>
  <c r="V52" i="36"/>
  <c r="V175" i="34"/>
  <c r="Z52" i="36"/>
  <c r="Z68" i="36"/>
  <c r="Z159" i="34"/>
  <c r="Z175" i="34"/>
  <c r="AA68" i="36"/>
  <c r="AA52" i="36"/>
  <c r="AA159" i="34"/>
  <c r="AA175" i="34"/>
  <c r="N68" i="36"/>
  <c r="N52" i="36"/>
  <c r="N159" i="34"/>
  <c r="N175" i="34"/>
  <c r="L69" i="36"/>
  <c r="L53" i="36"/>
  <c r="L160" i="34"/>
  <c r="L176" i="34"/>
  <c r="R69" i="36"/>
  <c r="R53" i="36"/>
  <c r="R160" i="34"/>
  <c r="R176" i="34"/>
  <c r="T68" i="36"/>
  <c r="T52" i="36"/>
  <c r="T159" i="34"/>
  <c r="T175" i="34"/>
  <c r="K69" i="36"/>
  <c r="K53" i="36"/>
  <c r="K176" i="34"/>
  <c r="K160" i="34"/>
  <c r="AF160" i="34"/>
  <c r="AF176" i="34"/>
  <c r="AE160" i="34"/>
  <c r="AE176" i="34"/>
  <c r="I68" i="36"/>
  <c r="I52" i="36"/>
  <c r="I175" i="34"/>
  <c r="I159" i="34"/>
  <c r="V69" i="36"/>
  <c r="V53" i="36"/>
  <c r="V160" i="34"/>
  <c r="V176" i="34"/>
  <c r="H68" i="36"/>
  <c r="H175" i="34"/>
  <c r="H52" i="36"/>
  <c r="H159" i="34"/>
  <c r="J68" i="36"/>
  <c r="J52" i="36"/>
  <c r="J175" i="34"/>
  <c r="J159" i="34"/>
  <c r="AB68" i="36"/>
  <c r="AB52" i="36"/>
  <c r="AB159" i="34"/>
  <c r="AB175" i="34"/>
  <c r="X68" i="36"/>
  <c r="X175" i="34"/>
  <c r="X52" i="36"/>
  <c r="X159" i="34"/>
  <c r="N69" i="36"/>
  <c r="N53" i="36"/>
  <c r="N160" i="34"/>
  <c r="N176" i="34"/>
  <c r="D20" i="33"/>
  <c r="E22" i="45"/>
  <c r="E7" i="45"/>
  <c r="E8" i="45" s="1"/>
  <c r="E9" i="45" s="1"/>
  <c r="D22" i="45"/>
  <c r="D7" i="45"/>
  <c r="D8" i="45" s="1"/>
  <c r="D9" i="45" s="1"/>
  <c r="D10" i="45" s="1"/>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Q53" i="34" l="1"/>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60" i="34"/>
  <c r="Z69" i="36"/>
  <c r="U53" i="36"/>
  <c r="Z176" i="34"/>
  <c r="T53" i="36"/>
  <c r="T176" i="34"/>
  <c r="T160" i="34"/>
  <c r="I48" i="36"/>
  <c r="I140" i="34"/>
  <c r="I136" i="34"/>
  <c r="I88" i="34"/>
  <c r="G44" i="45" s="1"/>
  <c r="Y48" i="36"/>
  <c r="Y140" i="34"/>
  <c r="Y136" i="34"/>
  <c r="Y88" i="34"/>
  <c r="W44" i="45" s="1"/>
  <c r="K48" i="36"/>
  <c r="K136" i="34"/>
  <c r="K88" i="34"/>
  <c r="I44" i="45" s="1"/>
  <c r="K140" i="34"/>
  <c r="L78" i="36"/>
  <c r="L185" i="34"/>
  <c r="L62" i="36"/>
  <c r="L169" i="34"/>
  <c r="K62" i="36"/>
  <c r="K185" i="34"/>
  <c r="K169" i="34"/>
  <c r="K78" i="36"/>
  <c r="AI169" i="34"/>
  <c r="AI185" i="34"/>
  <c r="M48" i="36"/>
  <c r="M140" i="34"/>
  <c r="M136" i="34"/>
  <c r="M88" i="34"/>
  <c r="K44" i="45" s="1"/>
  <c r="AC48" i="36"/>
  <c r="AC140" i="34"/>
  <c r="AC136" i="34"/>
  <c r="AC88" i="34"/>
  <c r="AA44" i="45" s="1"/>
  <c r="O48" i="36"/>
  <c r="O140" i="34"/>
  <c r="O136" i="34"/>
  <c r="O88" i="34"/>
  <c r="M44" i="45" s="1"/>
  <c r="AE170" i="34"/>
  <c r="AE186" i="34"/>
  <c r="AA185" i="34"/>
  <c r="AA169" i="34"/>
  <c r="AA62" i="36"/>
  <c r="AA78" i="36"/>
  <c r="R79" i="36"/>
  <c r="R186" i="34"/>
  <c r="R170" i="34"/>
  <c r="R63" i="36"/>
  <c r="N48" i="36"/>
  <c r="N88" i="34"/>
  <c r="L44" i="45" s="1"/>
  <c r="N140" i="34"/>
  <c r="N136" i="34"/>
  <c r="L48" i="36"/>
  <c r="L140" i="34"/>
  <c r="L136" i="34"/>
  <c r="L88" i="34"/>
  <c r="J44" i="45" s="1"/>
  <c r="Q78" i="36"/>
  <c r="Q169" i="34"/>
  <c r="Q185" i="34"/>
  <c r="Q62" i="36"/>
  <c r="X79" i="36"/>
  <c r="X186" i="34"/>
  <c r="X63" i="36"/>
  <c r="X170" i="34"/>
  <c r="AH169" i="34"/>
  <c r="AH185" i="34"/>
  <c r="W63" i="36"/>
  <c r="W186" i="34"/>
  <c r="W170" i="34"/>
  <c r="W79" i="36"/>
  <c r="S62" i="36"/>
  <c r="S78" i="36"/>
  <c r="S169" i="34"/>
  <c r="S185" i="34"/>
  <c r="AF169" i="34"/>
  <c r="AF185" i="34"/>
  <c r="Y186" i="34"/>
  <c r="Y63" i="36"/>
  <c r="Y79" i="36"/>
  <c r="Y170" i="34"/>
  <c r="I144" i="34"/>
  <c r="I90" i="34"/>
  <c r="G46" i="45" s="1"/>
  <c r="Y144" i="34"/>
  <c r="Y90" i="34"/>
  <c r="W46" i="45" s="1"/>
  <c r="K144" i="34"/>
  <c r="K90" i="34"/>
  <c r="I46" i="45" s="1"/>
  <c r="V144" i="34"/>
  <c r="V90" i="34"/>
  <c r="T46" i="45" s="1"/>
  <c r="P144" i="34"/>
  <c r="P90" i="34"/>
  <c r="N46" i="45" s="1"/>
  <c r="T144" i="34"/>
  <c r="T90" i="34"/>
  <c r="R46" i="45" s="1"/>
  <c r="P185" i="34"/>
  <c r="P78" i="36"/>
  <c r="P169" i="34"/>
  <c r="P62" i="36"/>
  <c r="L186" i="34"/>
  <c r="L79" i="36"/>
  <c r="L63" i="36"/>
  <c r="L170" i="34"/>
  <c r="AD186" i="34"/>
  <c r="AD170" i="34"/>
  <c r="J63" i="36"/>
  <c r="J79" i="36"/>
  <c r="J170" i="34"/>
  <c r="J186" i="34"/>
  <c r="M144" i="34"/>
  <c r="M90" i="34"/>
  <c r="K46" i="45" s="1"/>
  <c r="AC144" i="34"/>
  <c r="AC90" i="34"/>
  <c r="AA46" i="45" s="1"/>
  <c r="O144" i="34"/>
  <c r="O90" i="34"/>
  <c r="M46" i="45" s="1"/>
  <c r="J144" i="34"/>
  <c r="J90" i="34"/>
  <c r="H46" i="45" s="1"/>
  <c r="Z144" i="34"/>
  <c r="Z90" i="34"/>
  <c r="X46" i="45" s="1"/>
  <c r="AB144" i="34"/>
  <c r="AB90" i="34"/>
  <c r="Z46" i="45" s="1"/>
  <c r="AC79" i="36"/>
  <c r="AC186" i="34"/>
  <c r="AC63" i="36"/>
  <c r="AC170" i="34"/>
  <c r="AE185" i="34"/>
  <c r="AE169" i="34"/>
  <c r="T62" i="36"/>
  <c r="T185" i="34"/>
  <c r="T169" i="34"/>
  <c r="T78" i="36"/>
  <c r="R62" i="36"/>
  <c r="R169" i="34"/>
  <c r="R78" i="36"/>
  <c r="R185" i="34"/>
  <c r="Q48" i="36"/>
  <c r="Q140" i="34"/>
  <c r="Q136" i="34"/>
  <c r="Q88" i="34"/>
  <c r="O44" i="45" s="1"/>
  <c r="W48" i="36"/>
  <c r="W140" i="34"/>
  <c r="W136" i="34"/>
  <c r="W88" i="34"/>
  <c r="U44" i="45" s="1"/>
  <c r="S48" i="36"/>
  <c r="S140" i="34"/>
  <c r="S136" i="34"/>
  <c r="S88" i="34"/>
  <c r="Q44" i="45" s="1"/>
  <c r="Z79" i="36"/>
  <c r="Z170" i="34"/>
  <c r="Z63" i="36"/>
  <c r="Z186" i="34"/>
  <c r="X78" i="36"/>
  <c r="X185" i="34"/>
  <c r="X62" i="36"/>
  <c r="X169" i="34"/>
  <c r="AB186" i="34"/>
  <c r="AB63" i="36"/>
  <c r="AB79" i="36"/>
  <c r="AB170" i="34"/>
  <c r="R48" i="36"/>
  <c r="R88" i="34"/>
  <c r="P44" i="45" s="1"/>
  <c r="R136" i="34"/>
  <c r="R140" i="34"/>
  <c r="X48" i="36"/>
  <c r="X88" i="34"/>
  <c r="V44" i="45" s="1"/>
  <c r="X136" i="34"/>
  <c r="X140" i="34"/>
  <c r="W169" i="34"/>
  <c r="W62" i="36"/>
  <c r="W185" i="34"/>
  <c r="W78" i="36"/>
  <c r="V169" i="34"/>
  <c r="V185" i="34"/>
  <c r="V78" i="36"/>
  <c r="V62" i="36"/>
  <c r="AF186" i="34"/>
  <c r="AF170" i="34"/>
  <c r="H169" i="34"/>
  <c r="H78" i="36"/>
  <c r="H62" i="36"/>
  <c r="H185" i="34"/>
  <c r="AD169" i="34"/>
  <c r="AD185" i="34"/>
  <c r="O170" i="34"/>
  <c r="O79" i="36"/>
  <c r="O63" i="36"/>
  <c r="O186" i="34"/>
  <c r="AC169" i="34"/>
  <c r="AC78" i="36"/>
  <c r="AC62" i="36"/>
  <c r="AC185" i="34"/>
  <c r="U169" i="34"/>
  <c r="U62" i="36"/>
  <c r="U78" i="36"/>
  <c r="U185" i="34"/>
  <c r="T186" i="34"/>
  <c r="T79" i="36"/>
  <c r="T170" i="34"/>
  <c r="T63" i="36"/>
  <c r="Q144" i="34"/>
  <c r="Q90" i="34"/>
  <c r="O46" i="45" s="1"/>
  <c r="W144" i="34"/>
  <c r="W90" i="34"/>
  <c r="U46" i="45" s="1"/>
  <c r="N144" i="34"/>
  <c r="N90" i="34"/>
  <c r="L46" i="45" s="1"/>
  <c r="S144" i="34"/>
  <c r="S90" i="34"/>
  <c r="Q46" i="45" s="1"/>
  <c r="L144" i="34"/>
  <c r="L90" i="34"/>
  <c r="J46" i="45" s="1"/>
  <c r="N186" i="34"/>
  <c r="N170" i="34"/>
  <c r="N79" i="36"/>
  <c r="N63" i="36"/>
  <c r="Z62" i="36"/>
  <c r="Z185" i="34"/>
  <c r="Z78" i="36"/>
  <c r="Z169" i="34"/>
  <c r="AG185" i="34"/>
  <c r="AG169" i="34"/>
  <c r="AB169" i="34"/>
  <c r="AB78" i="36"/>
  <c r="AB62" i="36"/>
  <c r="AB185" i="34"/>
  <c r="U48" i="36"/>
  <c r="U140" i="34"/>
  <c r="U136" i="34"/>
  <c r="U88" i="34"/>
  <c r="S44" i="45" s="1"/>
  <c r="H48" i="36"/>
  <c r="H88" i="34"/>
  <c r="F44" i="45" s="1"/>
  <c r="H140" i="34"/>
  <c r="H136" i="34"/>
  <c r="AA48" i="36"/>
  <c r="AA140" i="34"/>
  <c r="AA136" i="34"/>
  <c r="AA88" i="34"/>
  <c r="Y44" i="45" s="1"/>
  <c r="I79" i="36"/>
  <c r="I186" i="34"/>
  <c r="I63" i="36"/>
  <c r="I170" i="34"/>
  <c r="V186" i="34"/>
  <c r="V63" i="36"/>
  <c r="V79" i="36"/>
  <c r="V170" i="34"/>
  <c r="M63" i="36"/>
  <c r="M170" i="34"/>
  <c r="M79" i="36"/>
  <c r="M186" i="34"/>
  <c r="V48" i="36"/>
  <c r="V136" i="34"/>
  <c r="V140" i="34"/>
  <c r="V88" i="34"/>
  <c r="T44" i="45" s="1"/>
  <c r="P48" i="36"/>
  <c r="P140" i="34"/>
  <c r="P88" i="34"/>
  <c r="N44" i="45" s="1"/>
  <c r="P136" i="34"/>
  <c r="T48" i="36"/>
  <c r="T140" i="34"/>
  <c r="T136" i="34"/>
  <c r="T88" i="34"/>
  <c r="R44" i="45" s="1"/>
  <c r="K79" i="36"/>
  <c r="K186" i="34"/>
  <c r="K63" i="36"/>
  <c r="K170" i="34"/>
  <c r="H79" i="36"/>
  <c r="H63" i="36"/>
  <c r="H170" i="34"/>
  <c r="H186" i="34"/>
  <c r="J78" i="36"/>
  <c r="J185" i="34"/>
  <c r="J62" i="36"/>
  <c r="J169" i="34"/>
  <c r="AI170" i="34"/>
  <c r="AI186" i="34"/>
  <c r="J48" i="36"/>
  <c r="J136" i="34"/>
  <c r="J140" i="34"/>
  <c r="J88" i="34"/>
  <c r="H44" i="45" s="1"/>
  <c r="Z48" i="36"/>
  <c r="Z140" i="34"/>
  <c r="Z136" i="34"/>
  <c r="Z88" i="34"/>
  <c r="X44" i="45" s="1"/>
  <c r="AB48" i="36"/>
  <c r="AB140" i="34"/>
  <c r="AB136" i="34"/>
  <c r="AB88" i="34"/>
  <c r="Z44" i="45" s="1"/>
  <c r="O78" i="36"/>
  <c r="O62" i="36"/>
  <c r="O169" i="34"/>
  <c r="O185" i="34"/>
  <c r="AA186" i="34"/>
  <c r="AA79" i="36"/>
  <c r="AA63" i="36"/>
  <c r="AA170" i="34"/>
  <c r="U186" i="34"/>
  <c r="U63" i="36"/>
  <c r="U79" i="36"/>
  <c r="U170" i="34"/>
  <c r="Q186" i="34"/>
  <c r="Q63" i="36"/>
  <c r="Q79" i="36"/>
  <c r="Q170" i="34"/>
  <c r="N185" i="34"/>
  <c r="N169" i="34"/>
  <c r="N62" i="36"/>
  <c r="N78" i="36"/>
  <c r="AH186" i="34"/>
  <c r="AH170" i="34"/>
  <c r="AG186" i="34"/>
  <c r="AG170" i="34"/>
  <c r="U144" i="34"/>
  <c r="U90" i="34"/>
  <c r="S46" i="45" s="1"/>
  <c r="H90" i="34"/>
  <c r="F46" i="45" s="1"/>
  <c r="H144" i="34"/>
  <c r="AA144" i="34"/>
  <c r="AA90" i="34"/>
  <c r="Y46" i="45" s="1"/>
  <c r="R144" i="34"/>
  <c r="R90" i="34"/>
  <c r="P46" i="45" s="1"/>
  <c r="X144" i="34"/>
  <c r="X90" i="34"/>
  <c r="V46" i="45" s="1"/>
  <c r="S79" i="36"/>
  <c r="S186" i="34"/>
  <c r="S63" i="36"/>
  <c r="S170" i="34"/>
  <c r="I169" i="34"/>
  <c r="I62" i="36"/>
  <c r="I78" i="36"/>
  <c r="I185" i="34"/>
  <c r="Y62" i="36"/>
  <c r="Y185" i="34"/>
  <c r="Y78" i="36"/>
  <c r="Y169" i="34"/>
  <c r="M78" i="36"/>
  <c r="M185" i="34"/>
  <c r="M62" i="36"/>
  <c r="M169" i="34"/>
  <c r="D38" i="33"/>
  <c r="D4" i="45"/>
  <c r="D58" i="45" s="1"/>
  <c r="D23" i="45"/>
  <c r="D12" i="45"/>
  <c r="D13" i="45" s="1"/>
  <c r="E23" i="45"/>
  <c r="B15" i="45"/>
  <c r="C23" i="45"/>
  <c r="E10" i="45"/>
  <c r="E4" i="45" s="1"/>
  <c r="C38" i="33"/>
  <c r="C20" i="34"/>
  <c r="G86" i="39"/>
  <c r="G87" i="39"/>
  <c r="G88" i="39"/>
  <c r="G89" i="39"/>
  <c r="G90" i="39"/>
  <c r="G91" i="39"/>
  <c r="G92" i="39"/>
  <c r="G93" i="39"/>
  <c r="G94" i="39"/>
  <c r="G95" i="39"/>
  <c r="G96" i="39"/>
  <c r="H96" i="39" s="1"/>
  <c r="G97" i="39"/>
  <c r="G98" i="39"/>
  <c r="G99" i="39"/>
  <c r="G100" i="39"/>
  <c r="G101" i="39"/>
  <c r="G102" i="39"/>
  <c r="G85" i="39"/>
  <c r="H41" i="39"/>
  <c r="H45" i="39"/>
  <c r="H51" i="39"/>
  <c r="H53" i="39"/>
  <c r="H55" i="39"/>
  <c r="H57" i="39"/>
  <c r="G37" i="39"/>
  <c r="G38" i="39"/>
  <c r="G39" i="39"/>
  <c r="G40" i="39"/>
  <c r="G41" i="39"/>
  <c r="G42" i="39"/>
  <c r="G43" i="39"/>
  <c r="G44" i="39"/>
  <c r="G45" i="39"/>
  <c r="G46" i="39"/>
  <c r="G47" i="39"/>
  <c r="G48" i="39"/>
  <c r="G49" i="39"/>
  <c r="H49" i="39" s="1"/>
  <c r="G50" i="39"/>
  <c r="G51" i="39"/>
  <c r="G52" i="39"/>
  <c r="G53" i="39"/>
  <c r="G54" i="39"/>
  <c r="G55" i="39"/>
  <c r="G56" i="39"/>
  <c r="G57" i="39"/>
  <c r="G58" i="39"/>
  <c r="G59" i="39"/>
  <c r="H59" i="39" s="1"/>
  <c r="G36" i="39"/>
  <c r="D13" i="36"/>
  <c r="D71" i="46" s="1"/>
  <c r="C12" i="36"/>
  <c r="D11" i="36"/>
  <c r="D69" i="46" s="1"/>
  <c r="G9" i="39"/>
  <c r="H9" i="39" s="1"/>
  <c r="G10" i="39"/>
  <c r="G8" i="39"/>
  <c r="G6" i="39"/>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9" i="39"/>
  <c r="H95" i="39"/>
  <c r="H92" i="39"/>
  <c r="H90" i="39"/>
  <c r="H87" i="39"/>
  <c r="G104" i="39"/>
  <c r="G105" i="39"/>
  <c r="G106" i="39"/>
  <c r="G107" i="39"/>
  <c r="G108" i="39"/>
  <c r="G103" i="39"/>
  <c r="H74" i="39"/>
  <c r="H71" i="39"/>
  <c r="H67" i="39"/>
  <c r="H63" i="39"/>
  <c r="H62" i="39"/>
  <c r="H36" i="39"/>
  <c r="G61" i="39"/>
  <c r="G62" i="39"/>
  <c r="G63" i="39"/>
  <c r="G64" i="39"/>
  <c r="G65" i="39"/>
  <c r="G66" i="39"/>
  <c r="H66" i="39" s="1"/>
  <c r="G67" i="39"/>
  <c r="G68" i="39"/>
  <c r="G69" i="39"/>
  <c r="G70" i="39"/>
  <c r="H70" i="39" s="1"/>
  <c r="G71" i="39"/>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6"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T85" i="39" l="1"/>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H22" i="33" s="1"/>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10" i="33" s="1"/>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27" i="33" s="1"/>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7" i="34"/>
  <c r="P89" i="34"/>
  <c r="P141" i="34"/>
  <c r="V137" i="34"/>
  <c r="V141" i="34"/>
  <c r="V89" i="34"/>
  <c r="AA89" i="34"/>
  <c r="AA141" i="34"/>
  <c r="AA137" i="34"/>
  <c r="X89" i="34"/>
  <c r="X141" i="34"/>
  <c r="X137" i="34"/>
  <c r="R89" i="34"/>
  <c r="R137" i="34"/>
  <c r="R141" i="34"/>
  <c r="AB141" i="34"/>
  <c r="AB89" i="34"/>
  <c r="AB137" i="34"/>
  <c r="Z141" i="34"/>
  <c r="Z89" i="34"/>
  <c r="Z137" i="34"/>
  <c r="J137" i="34"/>
  <c r="J141" i="34"/>
  <c r="J89" i="34"/>
  <c r="T141" i="34"/>
  <c r="T89" i="34"/>
  <c r="T137" i="34"/>
  <c r="H141" i="34"/>
  <c r="H137" i="34"/>
  <c r="H89" i="34"/>
  <c r="U89" i="34"/>
  <c r="U141" i="34"/>
  <c r="U137" i="34"/>
  <c r="P63" i="36"/>
  <c r="P79" i="36"/>
  <c r="P186" i="34"/>
  <c r="P170" i="34"/>
  <c r="S89" i="34"/>
  <c r="S141" i="34"/>
  <c r="S137" i="34"/>
  <c r="W137" i="34"/>
  <c r="W89" i="34"/>
  <c r="W141" i="34"/>
  <c r="Q141" i="34"/>
  <c r="Q137" i="34"/>
  <c r="Q89" i="34"/>
  <c r="L141" i="34"/>
  <c r="L89" i="34"/>
  <c r="L137" i="34"/>
  <c r="N141" i="34"/>
  <c r="N89" i="34"/>
  <c r="N137" i="34"/>
  <c r="O141" i="34"/>
  <c r="O137" i="34"/>
  <c r="O89" i="34"/>
  <c r="AC137" i="34"/>
  <c r="AC89" i="34"/>
  <c r="AC141" i="34"/>
  <c r="M141" i="34"/>
  <c r="M137" i="34"/>
  <c r="M89" i="34"/>
  <c r="K141" i="34"/>
  <c r="K137" i="34"/>
  <c r="K89" i="34"/>
  <c r="Y141" i="34"/>
  <c r="Y137" i="34"/>
  <c r="Y89" i="34"/>
  <c r="I89" i="34"/>
  <c r="I141" i="34"/>
  <c r="I137" i="34"/>
  <c r="D24" i="45"/>
  <c r="E24" i="45"/>
  <c r="D14" i="45"/>
  <c r="E12" i="45"/>
  <c r="B16" i="45"/>
  <c r="AB10" i="34" l="1"/>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B17" i="45"/>
  <c r="D15" i="45"/>
  <c r="E13" i="45"/>
  <c r="AG74" i="36" l="1"/>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1" i="34"/>
  <c r="BP74" i="36"/>
  <c r="BP115" i="34" s="1"/>
  <c r="AR58" i="36"/>
  <c r="AR99" i="34" s="1"/>
  <c r="AT74" i="36"/>
  <c r="AT115" i="34" s="1"/>
  <c r="AY58" i="36"/>
  <c r="AY99" i="34" s="1"/>
  <c r="BF181" i="34"/>
  <c r="BD181"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1" i="34"/>
  <c r="AX165" i="34"/>
  <c r="BM165" i="34"/>
  <c r="BL165" i="34"/>
  <c r="AZ181" i="34"/>
  <c r="AN165" i="34"/>
  <c r="BJ181" i="34"/>
  <c r="AL165" i="34"/>
  <c r="BI181" i="34"/>
  <c r="AO181" i="34"/>
  <c r="BG181" i="34"/>
  <c r="AU181" i="34"/>
  <c r="BP165" i="34"/>
  <c r="AX181" i="34"/>
  <c r="BM181" i="34"/>
  <c r="BL181" i="34"/>
  <c r="AZ165" i="34"/>
  <c r="AN181" i="34"/>
  <c r="BJ165" i="34"/>
  <c r="AL181" i="34"/>
  <c r="BI165" i="34"/>
  <c r="AO165" i="34"/>
  <c r="BG165" i="34"/>
  <c r="AU165"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5" i="34"/>
  <c r="BC165" i="34"/>
  <c r="AQ181" i="34"/>
  <c r="AT181" i="34"/>
  <c r="AY165" i="34"/>
  <c r="BN165" i="34"/>
  <c r="AP165" i="34"/>
  <c r="BA165" i="34"/>
  <c r="BH181" i="34"/>
  <c r="AV165" i="34"/>
  <c r="AJ181" i="34"/>
  <c r="BB165" i="34"/>
  <c r="AK165" i="34"/>
  <c r="BO181" i="34"/>
  <c r="BK58" i="36"/>
  <c r="BK99" i="34" s="1"/>
  <c r="BK165" i="34"/>
  <c r="BN181" i="34"/>
  <c r="AP181" i="34"/>
  <c r="BA181" i="34"/>
  <c r="BH165" i="34"/>
  <c r="AV181" i="34"/>
  <c r="AJ165" i="34"/>
  <c r="BB181" i="34"/>
  <c r="BE181" i="34"/>
  <c r="AK181" i="34"/>
  <c r="BO165" i="34"/>
  <c r="AQ165" i="34"/>
  <c r="BF58" i="36"/>
  <c r="BF99" i="34" s="1"/>
  <c r="AR181"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5" i="34"/>
  <c r="AS181" i="34"/>
  <c r="BP181" i="34"/>
  <c r="BD165" i="34"/>
  <c r="AR165" i="34"/>
  <c r="AT165" i="34"/>
  <c r="AW165" i="34"/>
  <c r="BK181" i="34"/>
  <c r="AY181" i="34"/>
  <c r="AM165" i="34"/>
  <c r="AS165" i="34"/>
  <c r="AM181" i="34"/>
  <c r="K181" i="34"/>
  <c r="T74" i="36"/>
  <c r="T115" i="34" s="1"/>
  <c r="L165" i="34"/>
  <c r="V165" i="34"/>
  <c r="J58" i="36"/>
  <c r="J99" i="34" s="1"/>
  <c r="AH181" i="34"/>
  <c r="M58" i="36"/>
  <c r="M99" i="34" s="1"/>
  <c r="O58" i="36"/>
  <c r="O99" i="34" s="1"/>
  <c r="AH165" i="34"/>
  <c r="P165" i="34"/>
  <c r="T165" i="34"/>
  <c r="AC181" i="34"/>
  <c r="X165" i="34"/>
  <c r="J165" i="34"/>
  <c r="AF181" i="34"/>
  <c r="AA58" i="36"/>
  <c r="AA99" i="34" s="1"/>
  <c r="S165" i="34"/>
  <c r="K74" i="36"/>
  <c r="K115" i="34" s="1"/>
  <c r="P58" i="36"/>
  <c r="P99" i="34" s="1"/>
  <c r="T181" i="34"/>
  <c r="AC74" i="36"/>
  <c r="AC115" i="34" s="1"/>
  <c r="X58" i="36"/>
  <c r="X99" i="34" s="1"/>
  <c r="J181" i="34"/>
  <c r="AF165" i="34"/>
  <c r="AA181" i="34"/>
  <c r="S74" i="36"/>
  <c r="S115" i="34" s="1"/>
  <c r="P74" i="36"/>
  <c r="P115" i="34" s="1"/>
  <c r="U58" i="36"/>
  <c r="U99" i="34" s="1"/>
  <c r="AC165" i="34"/>
  <c r="X74" i="36"/>
  <c r="X115" i="34" s="1"/>
  <c r="N165" i="34"/>
  <c r="W58" i="36"/>
  <c r="W99" i="34" s="1"/>
  <c r="AA74" i="36"/>
  <c r="AA115" i="34" s="1"/>
  <c r="S58" i="36"/>
  <c r="S99" i="34" s="1"/>
  <c r="T58" i="36"/>
  <c r="T99" i="34" s="1"/>
  <c r="P181" i="34"/>
  <c r="U181" i="34"/>
  <c r="AC58" i="36"/>
  <c r="AC99" i="34" s="1"/>
  <c r="X181" i="34"/>
  <c r="N58" i="36"/>
  <c r="N99" i="34" s="1"/>
  <c r="W74" i="36"/>
  <c r="W115" i="34" s="1"/>
  <c r="AA165" i="34"/>
  <c r="S181" i="34"/>
  <c r="K165" i="34"/>
  <c r="AB74" i="36"/>
  <c r="AB115" i="34" s="1"/>
  <c r="Z165" i="34"/>
  <c r="U165" i="34"/>
  <c r="Q58" i="36"/>
  <c r="Q99" i="34" s="1"/>
  <c r="R181" i="34"/>
  <c r="N74" i="36"/>
  <c r="N115" i="34" s="1"/>
  <c r="W181" i="34"/>
  <c r="H181" i="34"/>
  <c r="I181" i="34"/>
  <c r="M74" i="36"/>
  <c r="M115" i="34" s="1"/>
  <c r="AB58" i="36"/>
  <c r="AB99" i="34" s="1"/>
  <c r="Z181" i="34"/>
  <c r="U74" i="36"/>
  <c r="U115" i="34" s="1"/>
  <c r="Q181" i="34"/>
  <c r="R165" i="34"/>
  <c r="N181" i="34"/>
  <c r="W165" i="34"/>
  <c r="H74" i="36"/>
  <c r="H115" i="34" s="1"/>
  <c r="I58" i="36"/>
  <c r="I99" i="34" s="1"/>
  <c r="J74" i="36"/>
  <c r="J115" i="34" s="1"/>
  <c r="AB165" i="34"/>
  <c r="Z58" i="36"/>
  <c r="Z99" i="34" s="1"/>
  <c r="AE165" i="34"/>
  <c r="Q165" i="34"/>
  <c r="R58" i="36"/>
  <c r="R99" i="34" s="1"/>
  <c r="Y181" i="34"/>
  <c r="AD165" i="34"/>
  <c r="H58" i="36"/>
  <c r="H99" i="34" s="1"/>
  <c r="I74" i="36"/>
  <c r="I115" i="34" s="1"/>
  <c r="L74" i="36"/>
  <c r="L115" i="34" s="1"/>
  <c r="AB181" i="34"/>
  <c r="Z74" i="36"/>
  <c r="Z115" i="34" s="1"/>
  <c r="AE181" i="34"/>
  <c r="Q74" i="36"/>
  <c r="Q115" i="34" s="1"/>
  <c r="R74" i="36"/>
  <c r="R115" i="34" s="1"/>
  <c r="Y58" i="36"/>
  <c r="Y99" i="34" s="1"/>
  <c r="AD181" i="34"/>
  <c r="H165" i="34"/>
  <c r="I165" i="34"/>
  <c r="Y165" i="34"/>
  <c r="V74" i="36"/>
  <c r="V115" i="34" s="1"/>
  <c r="AG165" i="34"/>
  <c r="V181" i="34"/>
  <c r="AI165" i="34"/>
  <c r="M181" i="34"/>
  <c r="O181" i="34"/>
  <c r="K58" i="36"/>
  <c r="K99" i="34" s="1"/>
  <c r="AG181" i="34"/>
  <c r="L181" i="34"/>
  <c r="V58" i="36"/>
  <c r="V99" i="34" s="1"/>
  <c r="AI181" i="34"/>
  <c r="Y74" i="36"/>
  <c r="Y115" i="34" s="1"/>
  <c r="M165" i="34"/>
  <c r="O165"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9" i="34"/>
  <c r="Z72" i="36"/>
  <c r="Z113" i="34" s="1"/>
  <c r="O72" i="36"/>
  <c r="O113" i="34" s="1"/>
  <c r="J163" i="34"/>
  <c r="J179" i="34"/>
  <c r="J72" i="36"/>
  <c r="J113" i="34" s="1"/>
  <c r="J56" i="36"/>
  <c r="J97" i="34" s="1"/>
  <c r="R56" i="36"/>
  <c r="R97" i="34" s="1"/>
  <c r="V56" i="36"/>
  <c r="V97" i="34" s="1"/>
  <c r="Q72" i="36"/>
  <c r="Q113" i="34" s="1"/>
  <c r="R179" i="34"/>
  <c r="U179" i="34"/>
  <c r="AB72" i="36"/>
  <c r="AB113" i="34" s="1"/>
  <c r="AA163" i="34"/>
  <c r="S179" i="34"/>
  <c r="V163" i="34"/>
  <c r="V72" i="36"/>
  <c r="V113" i="34" s="1"/>
  <c r="AB163" i="34"/>
  <c r="AC72" i="36"/>
  <c r="AC113" i="34" s="1"/>
  <c r="Z163" i="34"/>
  <c r="R72" i="36"/>
  <c r="R113" i="34" s="1"/>
  <c r="AA179" i="34"/>
  <c r="Z56" i="36"/>
  <c r="Z97" i="34" s="1"/>
  <c r="Z179" i="34"/>
  <c r="P72" i="36"/>
  <c r="P113" i="34" s="1"/>
  <c r="O163" i="34"/>
  <c r="I179" i="34"/>
  <c r="S72" i="36"/>
  <c r="S113" i="34" s="1"/>
  <c r="X56" i="36"/>
  <c r="X97" i="34" s="1"/>
  <c r="N163" i="34"/>
  <c r="P163" i="34"/>
  <c r="T179" i="34"/>
  <c r="O179" i="34"/>
  <c r="I163" i="34"/>
  <c r="X163" i="34"/>
  <c r="W163" i="34"/>
  <c r="P179" i="34"/>
  <c r="AA56" i="36"/>
  <c r="AA97" i="34" s="1"/>
  <c r="X72" i="36"/>
  <c r="X113" i="34" s="1"/>
  <c r="P56" i="36"/>
  <c r="P97" i="34" s="1"/>
  <c r="U56" i="36"/>
  <c r="U97" i="34" s="1"/>
  <c r="L179" i="34"/>
  <c r="L56" i="36"/>
  <c r="L97" i="34" s="1"/>
  <c r="AB179" i="34"/>
  <c r="I56" i="36"/>
  <c r="I97" i="34" s="1"/>
  <c r="L163" i="34"/>
  <c r="Q179" i="34"/>
  <c r="Q163" i="34"/>
  <c r="S56" i="36"/>
  <c r="S97" i="34" s="1"/>
  <c r="K163" i="34"/>
  <c r="K179" i="34"/>
  <c r="AB56" i="36"/>
  <c r="AB97" i="34" s="1"/>
  <c r="U72" i="36"/>
  <c r="U113" i="34" s="1"/>
  <c r="S163" i="34"/>
  <c r="V179" i="34"/>
  <c r="W179" i="34"/>
  <c r="AA72" i="36"/>
  <c r="AA113" i="34" s="1"/>
  <c r="O56" i="36"/>
  <c r="O97" i="34" s="1"/>
  <c r="Q56" i="36"/>
  <c r="Q97" i="34" s="1"/>
  <c r="I72" i="36"/>
  <c r="I113" i="34" s="1"/>
  <c r="R163" i="34"/>
  <c r="L72" i="36"/>
  <c r="L113" i="34" s="1"/>
  <c r="U163" i="34"/>
  <c r="T56" i="36"/>
  <c r="T97" i="34" s="1"/>
  <c r="N179" i="34"/>
  <c r="T72" i="36"/>
  <c r="T113" i="34" s="1"/>
  <c r="AC179" i="34"/>
  <c r="N72" i="36"/>
  <c r="N113" i="34" s="1"/>
  <c r="K56" i="36"/>
  <c r="K97" i="34" s="1"/>
  <c r="N56" i="36"/>
  <c r="N97" i="34" s="1"/>
  <c r="K72" i="36"/>
  <c r="K113" i="34" s="1"/>
  <c r="W72" i="36"/>
  <c r="W113" i="34" s="1"/>
  <c r="W56" i="36"/>
  <c r="W97" i="34" s="1"/>
  <c r="H179" i="34"/>
  <c r="M179" i="34"/>
  <c r="H56" i="36"/>
  <c r="H97" i="34" s="1"/>
  <c r="M56" i="36"/>
  <c r="M97" i="34" s="1"/>
  <c r="H163" i="34"/>
  <c r="M72" i="36"/>
  <c r="M113" i="34" s="1"/>
  <c r="T163" i="34"/>
  <c r="H72" i="36"/>
  <c r="H113" i="34" s="1"/>
  <c r="M163" i="34"/>
  <c r="Y56" i="36"/>
  <c r="Y97" i="34" s="1"/>
  <c r="AC163" i="34"/>
  <c r="Y163" i="34"/>
  <c r="Y72" i="36"/>
  <c r="Y113" i="34" s="1"/>
  <c r="AC56" i="36"/>
  <c r="AC97" i="34" s="1"/>
  <c r="Y179"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6"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6" i="34"/>
  <c r="AO182" i="34"/>
  <c r="BD182" i="34"/>
  <c r="BO166" i="34"/>
  <c r="BC166" i="34"/>
  <c r="AQ182" i="34"/>
  <c r="BA166" i="34"/>
  <c r="AZ166" i="34"/>
  <c r="BJ166" i="34"/>
  <c r="AX166" i="34"/>
  <c r="AL182" i="34"/>
  <c r="BF182" i="34"/>
  <c r="BB59" i="36"/>
  <c r="BB100" i="34" s="1"/>
  <c r="BL182" i="34"/>
  <c r="BG182" i="34"/>
  <c r="BI182" i="34"/>
  <c r="AP166" i="34"/>
  <c r="BM182" i="34"/>
  <c r="AO166" i="34"/>
  <c r="BD166" i="34"/>
  <c r="BO182" i="34"/>
  <c r="BC182" i="34"/>
  <c r="AQ166" i="34"/>
  <c r="BA182" i="34"/>
  <c r="AZ182" i="34"/>
  <c r="BJ182" i="34"/>
  <c r="AX182" i="34"/>
  <c r="AL166" i="34"/>
  <c r="BL59" i="36"/>
  <c r="BL100" i="34" s="1"/>
  <c r="BH182"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6"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2" i="34"/>
  <c r="BI59" i="36"/>
  <c r="BI100" i="34" s="1"/>
  <c r="AN182" i="34"/>
  <c r="BE166" i="34"/>
  <c r="AV166" i="34"/>
  <c r="BK182" i="34"/>
  <c r="AY182" i="34"/>
  <c r="AM166" i="34"/>
  <c r="AS182" i="34"/>
  <c r="BP166" i="34"/>
  <c r="AR182" i="34"/>
  <c r="BE182" i="34"/>
  <c r="AV182" i="34"/>
  <c r="BK166" i="34"/>
  <c r="AY166" i="34"/>
  <c r="AM182" i="34"/>
  <c r="AS166" i="34"/>
  <c r="BP182" i="34"/>
  <c r="AR166" i="34"/>
  <c r="BF166" i="34"/>
  <c r="AT166" i="34"/>
  <c r="AJ59" i="36"/>
  <c r="AJ100" i="34" s="1"/>
  <c r="AW182" i="34"/>
  <c r="AU182" i="34"/>
  <c r="BB166"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6" i="34"/>
  <c r="BL166" i="34"/>
  <c r="AN166" i="34"/>
  <c r="BG166" i="34"/>
  <c r="AU166" i="34"/>
  <c r="BI166" i="34"/>
  <c r="AK182" i="34"/>
  <c r="BH166" i="34"/>
  <c r="AJ166" i="34"/>
  <c r="BN182" i="34"/>
  <c r="BB182" i="34"/>
  <c r="AP182" i="34"/>
  <c r="AJ182" i="34"/>
  <c r="M75" i="36"/>
  <c r="M116" i="34" s="1"/>
  <c r="AI182" i="34"/>
  <c r="Z166" i="34"/>
  <c r="V59" i="36"/>
  <c r="V100" i="34" s="1"/>
  <c r="AD166" i="34"/>
  <c r="I182" i="34"/>
  <c r="P166" i="34"/>
  <c r="Q166" i="34"/>
  <c r="H59" i="36"/>
  <c r="H100" i="34" s="1"/>
  <c r="AA59" i="36"/>
  <c r="AA100" i="34" s="1"/>
  <c r="Z59" i="36"/>
  <c r="Z100" i="34" s="1"/>
  <c r="M59" i="36"/>
  <c r="M100" i="34" s="1"/>
  <c r="AI166" i="34"/>
  <c r="Z75" i="36"/>
  <c r="Z116" i="34" s="1"/>
  <c r="V166" i="34"/>
  <c r="AD182" i="34"/>
  <c r="I166" i="34"/>
  <c r="P182" i="34"/>
  <c r="Q59" i="36"/>
  <c r="Q100" i="34" s="1"/>
  <c r="X75" i="36"/>
  <c r="X116" i="34" s="1"/>
  <c r="W182" i="34"/>
  <c r="S75" i="36"/>
  <c r="S116" i="34" s="1"/>
  <c r="K59" i="36"/>
  <c r="K100" i="34" s="1"/>
  <c r="AC59" i="36"/>
  <c r="AC100" i="34" s="1"/>
  <c r="AF182" i="34"/>
  <c r="I75" i="36"/>
  <c r="I116" i="34" s="1"/>
  <c r="AB182" i="34"/>
  <c r="L166" i="34"/>
  <c r="U182" i="34"/>
  <c r="N166" i="34"/>
  <c r="W75" i="36"/>
  <c r="W116" i="34" s="1"/>
  <c r="S182" i="34"/>
  <c r="K182" i="34"/>
  <c r="AC75" i="36"/>
  <c r="AC116" i="34" s="1"/>
  <c r="AF166" i="34"/>
  <c r="I59" i="36"/>
  <c r="I100" i="34" s="1"/>
  <c r="AB166" i="34"/>
  <c r="L75" i="36"/>
  <c r="L116" i="34" s="1"/>
  <c r="T75" i="36"/>
  <c r="T116" i="34" s="1"/>
  <c r="J59" i="36"/>
  <c r="J100" i="34" s="1"/>
  <c r="Q182" i="34"/>
  <c r="W166" i="34"/>
  <c r="S59" i="36"/>
  <c r="S100" i="34" s="1"/>
  <c r="K75" i="36"/>
  <c r="K116" i="34" s="1"/>
  <c r="AC166" i="34"/>
  <c r="Y182" i="34"/>
  <c r="O75" i="36"/>
  <c r="O116" i="34" s="1"/>
  <c r="AB75" i="36"/>
  <c r="AB116" i="34" s="1"/>
  <c r="L59" i="36"/>
  <c r="L100" i="34" s="1"/>
  <c r="AA75" i="36"/>
  <c r="AA116" i="34" s="1"/>
  <c r="W59" i="36"/>
  <c r="W100" i="34" s="1"/>
  <c r="S166" i="34"/>
  <c r="K166" i="34"/>
  <c r="AC182" i="34"/>
  <c r="Y59" i="36"/>
  <c r="Y100" i="34" s="1"/>
  <c r="O166" i="34"/>
  <c r="AB59" i="36"/>
  <c r="AB100" i="34" s="1"/>
  <c r="L182" i="34"/>
  <c r="H182" i="34"/>
  <c r="AH182" i="34"/>
  <c r="T166" i="34"/>
  <c r="AE182" i="34"/>
  <c r="Y166" i="34"/>
  <c r="O59" i="36"/>
  <c r="O100" i="34" s="1"/>
  <c r="U166" i="34"/>
  <c r="AG166" i="34"/>
  <c r="V182" i="34"/>
  <c r="R182" i="34"/>
  <c r="X166" i="34"/>
  <c r="R166" i="34"/>
  <c r="P59" i="36"/>
  <c r="P100" i="34" s="1"/>
  <c r="H75" i="36"/>
  <c r="H116" i="34" s="1"/>
  <c r="AH166" i="34"/>
  <c r="T59" i="36"/>
  <c r="T100" i="34" s="1"/>
  <c r="R75" i="36"/>
  <c r="R116" i="34" s="1"/>
  <c r="AE166" i="34"/>
  <c r="Y75" i="36"/>
  <c r="Y116" i="34" s="1"/>
  <c r="O182" i="34"/>
  <c r="X59" i="36"/>
  <c r="X100" i="34" s="1"/>
  <c r="U75" i="36"/>
  <c r="U116" i="34" s="1"/>
  <c r="J166" i="34"/>
  <c r="H166" i="34"/>
  <c r="N182" i="34"/>
  <c r="T182" i="34"/>
  <c r="R59" i="36"/>
  <c r="R100" i="34" s="1"/>
  <c r="AA166" i="34"/>
  <c r="J75" i="36"/>
  <c r="J116" i="34" s="1"/>
  <c r="AG182" i="34"/>
  <c r="X182" i="34"/>
  <c r="U59" i="36"/>
  <c r="U100" i="34" s="1"/>
  <c r="N75" i="36"/>
  <c r="N116" i="34" s="1"/>
  <c r="M182" i="34"/>
  <c r="N59" i="36"/>
  <c r="N100" i="34" s="1"/>
  <c r="Z182" i="34"/>
  <c r="V75" i="36"/>
  <c r="V116" i="34" s="1"/>
  <c r="AA182" i="34"/>
  <c r="J182" i="34"/>
  <c r="P75" i="36"/>
  <c r="P116" i="34" s="1"/>
  <c r="Q75" i="36"/>
  <c r="Q116" i="34" s="1"/>
  <c r="M166" i="34"/>
  <c r="Q158" i="34"/>
  <c r="Z51" i="36"/>
  <c r="Z92" i="34" s="1"/>
  <c r="S158" i="34"/>
  <c r="N67" i="36"/>
  <c r="N108" i="34" s="1"/>
  <c r="V67" i="36"/>
  <c r="V108" i="34" s="1"/>
  <c r="W51" i="36"/>
  <c r="W92" i="34" s="1"/>
  <c r="L174" i="34"/>
  <c r="AB51" i="36"/>
  <c r="AB92" i="34" s="1"/>
  <c r="I158" i="34"/>
  <c r="O174" i="34"/>
  <c r="Q174" i="34"/>
  <c r="I67" i="36"/>
  <c r="I108" i="34" s="1"/>
  <c r="O67" i="36"/>
  <c r="O108" i="34" s="1"/>
  <c r="P51" i="36"/>
  <c r="P92" i="34" s="1"/>
  <c r="K67" i="36"/>
  <c r="K108" i="34" s="1"/>
  <c r="Y174" i="34"/>
  <c r="AC174" i="34"/>
  <c r="W67" i="36"/>
  <c r="W108" i="34" s="1"/>
  <c r="AA158" i="34"/>
  <c r="P174" i="34"/>
  <c r="K158" i="34"/>
  <c r="Y51" i="36"/>
  <c r="Y92" i="34" s="1"/>
  <c r="S51" i="36"/>
  <c r="S92" i="34" s="1"/>
  <c r="Z67" i="36"/>
  <c r="Z108" i="34" s="1"/>
  <c r="AA51" i="36"/>
  <c r="AA92" i="34" s="1"/>
  <c r="P67" i="36"/>
  <c r="P108" i="34" s="1"/>
  <c r="K51" i="36"/>
  <c r="K92" i="34" s="1"/>
  <c r="Y67" i="36"/>
  <c r="Y108" i="34" s="1"/>
  <c r="AC158" i="34"/>
  <c r="AC67" i="36"/>
  <c r="AC108" i="34" s="1"/>
  <c r="N158" i="34"/>
  <c r="H51" i="36"/>
  <c r="H92" i="34" s="1"/>
  <c r="AB67" i="36"/>
  <c r="AB108" i="34" s="1"/>
  <c r="L51" i="36"/>
  <c r="L92" i="34" s="1"/>
  <c r="AB158" i="34"/>
  <c r="V51" i="36"/>
  <c r="V92" i="34" s="1"/>
  <c r="P158" i="34"/>
  <c r="K174" i="34"/>
  <c r="Y158" i="34"/>
  <c r="AC51" i="36"/>
  <c r="AC92" i="34" s="1"/>
  <c r="Q67" i="36"/>
  <c r="Q108" i="34" s="1"/>
  <c r="L158" i="34"/>
  <c r="S174" i="34"/>
  <c r="AA67" i="36"/>
  <c r="AA108" i="34" s="1"/>
  <c r="J158" i="34"/>
  <c r="R174" i="34"/>
  <c r="T174" i="34"/>
  <c r="X67" i="36"/>
  <c r="X108" i="34" s="1"/>
  <c r="Q51" i="36"/>
  <c r="Q92" i="34" s="1"/>
  <c r="O158" i="34"/>
  <c r="I51" i="36"/>
  <c r="I92" i="34" s="1"/>
  <c r="Z174" i="34"/>
  <c r="N174" i="34"/>
  <c r="J51" i="36"/>
  <c r="J92" i="34" s="1"/>
  <c r="R158" i="34"/>
  <c r="T67" i="36"/>
  <c r="T108" i="34" s="1"/>
  <c r="X51" i="36"/>
  <c r="X92" i="34" s="1"/>
  <c r="W158" i="34"/>
  <c r="AA174" i="34"/>
  <c r="J174" i="34"/>
  <c r="T51" i="36"/>
  <c r="T92" i="34" s="1"/>
  <c r="X158" i="34"/>
  <c r="H67" i="36"/>
  <c r="H108" i="34" s="1"/>
  <c r="L67" i="36"/>
  <c r="L108" i="34" s="1"/>
  <c r="U67" i="36"/>
  <c r="U108" i="34" s="1"/>
  <c r="I174" i="34"/>
  <c r="R51" i="36"/>
  <c r="R92" i="34" s="1"/>
  <c r="AB174" i="34"/>
  <c r="V174" i="34"/>
  <c r="J67" i="36"/>
  <c r="J108" i="34" s="1"/>
  <c r="R67" i="36"/>
  <c r="R108" i="34" s="1"/>
  <c r="T158" i="34"/>
  <c r="X174" i="34"/>
  <c r="M67" i="36"/>
  <c r="M108" i="34" s="1"/>
  <c r="Z158" i="34"/>
  <c r="S67" i="36"/>
  <c r="S108" i="34" s="1"/>
  <c r="N51" i="36"/>
  <c r="N92" i="34" s="1"/>
  <c r="M174" i="34"/>
  <c r="U158" i="34"/>
  <c r="H174" i="34"/>
  <c r="U51" i="36"/>
  <c r="U92" i="34" s="1"/>
  <c r="W174" i="34"/>
  <c r="O51" i="36"/>
  <c r="O92" i="34" s="1"/>
  <c r="V158" i="34"/>
  <c r="M158" i="34"/>
  <c r="U174" i="34"/>
  <c r="H158"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80" i="34"/>
  <c r="AA57" i="36"/>
  <c r="AA98" i="34" s="1"/>
  <c r="AA73" i="36"/>
  <c r="AA114" i="34" s="1"/>
  <c r="Z164" i="34"/>
  <c r="V73" i="36"/>
  <c r="V114" i="34" s="1"/>
  <c r="H57" i="36"/>
  <c r="H98" i="34" s="1"/>
  <c r="AA164" i="34"/>
  <c r="H73" i="36"/>
  <c r="H114" i="34" s="1"/>
  <c r="N73" i="36"/>
  <c r="N114" i="34" s="1"/>
  <c r="Z73" i="36"/>
  <c r="Z114" i="34" s="1"/>
  <c r="J180" i="34"/>
  <c r="T180" i="34"/>
  <c r="Z180" i="34"/>
  <c r="J57" i="36"/>
  <c r="J98" i="34" s="1"/>
  <c r="T57" i="36"/>
  <c r="T98" i="34" s="1"/>
  <c r="V164" i="34"/>
  <c r="N180" i="34"/>
  <c r="AB73" i="36"/>
  <c r="AB114" i="34" s="1"/>
  <c r="Z57" i="36"/>
  <c r="Z98" i="34" s="1"/>
  <c r="J164" i="34"/>
  <c r="T73" i="36"/>
  <c r="T114" i="34" s="1"/>
  <c r="W180" i="34"/>
  <c r="N164" i="34"/>
  <c r="AB180" i="34"/>
  <c r="W57" i="36"/>
  <c r="W98" i="34" s="1"/>
  <c r="J73" i="36"/>
  <c r="J114" i="34" s="1"/>
  <c r="T164" i="34"/>
  <c r="K180" i="34"/>
  <c r="AB164" i="34"/>
  <c r="R164" i="34"/>
  <c r="P57" i="36"/>
  <c r="P98" i="34" s="1"/>
  <c r="X57" i="36"/>
  <c r="X98" i="34" s="1"/>
  <c r="AB57" i="36"/>
  <c r="AB98" i="34" s="1"/>
  <c r="R57" i="36"/>
  <c r="R98" i="34" s="1"/>
  <c r="P164" i="34"/>
  <c r="X73" i="36"/>
  <c r="X114" i="34" s="1"/>
  <c r="AC180" i="34"/>
  <c r="K73" i="36"/>
  <c r="K114" i="34" s="1"/>
  <c r="R180" i="34"/>
  <c r="P73" i="36"/>
  <c r="P114" i="34" s="1"/>
  <c r="X164" i="34"/>
  <c r="AC164" i="34"/>
  <c r="R73" i="36"/>
  <c r="R114" i="34" s="1"/>
  <c r="P180" i="34"/>
  <c r="X180" i="34"/>
  <c r="AC73" i="36"/>
  <c r="AC114" i="34" s="1"/>
  <c r="N57" i="36"/>
  <c r="N98" i="34" s="1"/>
  <c r="V180" i="34"/>
  <c r="H164" i="34"/>
  <c r="AA180" i="34"/>
  <c r="AC57" i="36"/>
  <c r="AC98" i="34" s="1"/>
  <c r="K164" i="34"/>
  <c r="Y73" i="36"/>
  <c r="Y114" i="34" s="1"/>
  <c r="Y164" i="34"/>
  <c r="Y180" i="34"/>
  <c r="U73" i="36"/>
  <c r="U114" i="34" s="1"/>
  <c r="Y57" i="36"/>
  <c r="Y98" i="34" s="1"/>
  <c r="W164" i="34"/>
  <c r="W73" i="36"/>
  <c r="W114" i="34" s="1"/>
  <c r="U57" i="36"/>
  <c r="U98" i="34" s="1"/>
  <c r="I180" i="34"/>
  <c r="M57" i="36"/>
  <c r="M98" i="34" s="1"/>
  <c r="I57" i="36"/>
  <c r="I98" i="34" s="1"/>
  <c r="I73" i="36"/>
  <c r="I114" i="34" s="1"/>
  <c r="S180" i="34"/>
  <c r="L164" i="34"/>
  <c r="S57" i="36"/>
  <c r="S98" i="34" s="1"/>
  <c r="L73" i="36"/>
  <c r="L114" i="34" s="1"/>
  <c r="M73" i="36"/>
  <c r="M114" i="34" s="1"/>
  <c r="S73" i="36"/>
  <c r="S114" i="34" s="1"/>
  <c r="L180" i="34"/>
  <c r="S164" i="34"/>
  <c r="L57" i="36"/>
  <c r="L98" i="34" s="1"/>
  <c r="O180" i="34"/>
  <c r="Q57" i="36"/>
  <c r="Q98" i="34" s="1"/>
  <c r="Q180" i="34"/>
  <c r="O57" i="36"/>
  <c r="O98" i="34" s="1"/>
  <c r="M164" i="34"/>
  <c r="O73" i="36"/>
  <c r="O114" i="34" s="1"/>
  <c r="Q164" i="34"/>
  <c r="O164" i="34"/>
  <c r="Q73" i="36"/>
  <c r="Q114" i="34" s="1"/>
  <c r="U164" i="34"/>
  <c r="I164" i="34"/>
  <c r="M180" i="34"/>
  <c r="U180" i="34"/>
  <c r="R157" i="34"/>
  <c r="V157" i="34"/>
  <c r="K157" i="34"/>
  <c r="AB157" i="34"/>
  <c r="Q50" i="36"/>
  <c r="Q91" i="34" s="1"/>
  <c r="X66" i="36"/>
  <c r="X107" i="34" s="1"/>
  <c r="H157" i="34"/>
  <c r="AB50" i="36"/>
  <c r="AB91" i="34" s="1"/>
  <c r="R66" i="36"/>
  <c r="R107" i="34" s="1"/>
  <c r="V173" i="34"/>
  <c r="K50" i="36"/>
  <c r="K91" i="34" s="1"/>
  <c r="AB66" i="36"/>
  <c r="AB107" i="34" s="1"/>
  <c r="Q66" i="36"/>
  <c r="Q107" i="34" s="1"/>
  <c r="X50" i="36"/>
  <c r="X91" i="34" s="1"/>
  <c r="H173" i="34"/>
  <c r="X157" i="34"/>
  <c r="O173" i="34"/>
  <c r="S173" i="34"/>
  <c r="J157" i="34"/>
  <c r="AA157" i="34"/>
  <c r="L50" i="36"/>
  <c r="L91" i="34" s="1"/>
  <c r="AC50" i="36"/>
  <c r="AC91" i="34" s="1"/>
  <c r="T50" i="36"/>
  <c r="T91" i="34" s="1"/>
  <c r="V66" i="36"/>
  <c r="V107" i="34" s="1"/>
  <c r="O66" i="36"/>
  <c r="O107" i="34" s="1"/>
  <c r="S157" i="34"/>
  <c r="J66" i="36"/>
  <c r="J107" i="34" s="1"/>
  <c r="AA173" i="34"/>
  <c r="L157" i="34"/>
  <c r="AC66" i="36"/>
  <c r="AC107" i="34" s="1"/>
  <c r="T173" i="34"/>
  <c r="Q173" i="34"/>
  <c r="Y50" i="36"/>
  <c r="Y91" i="34" s="1"/>
  <c r="O157" i="34"/>
  <c r="S66" i="36"/>
  <c r="S107" i="34" s="1"/>
  <c r="J50" i="36"/>
  <c r="J91" i="34" s="1"/>
  <c r="AA50" i="36"/>
  <c r="AA91" i="34" s="1"/>
  <c r="L66" i="36"/>
  <c r="L107" i="34" s="1"/>
  <c r="AC157" i="34"/>
  <c r="T66" i="36"/>
  <c r="T107" i="34" s="1"/>
  <c r="U157" i="34"/>
  <c r="Y173" i="34"/>
  <c r="O50" i="36"/>
  <c r="O91" i="34" s="1"/>
  <c r="S50" i="36"/>
  <c r="S91" i="34" s="1"/>
  <c r="J173" i="34"/>
  <c r="AA66" i="36"/>
  <c r="AA107" i="34" s="1"/>
  <c r="L173" i="34"/>
  <c r="AC173" i="34"/>
  <c r="T157" i="34"/>
  <c r="Y66" i="36"/>
  <c r="Y107" i="34" s="1"/>
  <c r="I50" i="36"/>
  <c r="I91" i="34" s="1"/>
  <c r="Z157" i="34"/>
  <c r="P173" i="34"/>
  <c r="W173" i="34"/>
  <c r="N173" i="34"/>
  <c r="M66" i="36"/>
  <c r="M107" i="34" s="1"/>
  <c r="R173" i="34"/>
  <c r="Y157" i="34"/>
  <c r="I66" i="36"/>
  <c r="I107" i="34" s="1"/>
  <c r="Z66" i="36"/>
  <c r="Z107" i="34" s="1"/>
  <c r="P50" i="36"/>
  <c r="P91" i="34" s="1"/>
  <c r="W157" i="34"/>
  <c r="N50" i="36"/>
  <c r="N91" i="34" s="1"/>
  <c r="M157" i="34"/>
  <c r="K66" i="36"/>
  <c r="K107" i="34" s="1"/>
  <c r="U50" i="36"/>
  <c r="U91" i="34" s="1"/>
  <c r="I173" i="34"/>
  <c r="Z50" i="36"/>
  <c r="Z91" i="34" s="1"/>
  <c r="P157" i="34"/>
  <c r="W66" i="36"/>
  <c r="W107" i="34" s="1"/>
  <c r="N157" i="34"/>
  <c r="M173" i="34"/>
  <c r="H66" i="36"/>
  <c r="H107" i="34" s="1"/>
  <c r="U173" i="34"/>
  <c r="I157" i="34"/>
  <c r="Z173" i="34"/>
  <c r="P66" i="36"/>
  <c r="P107" i="34" s="1"/>
  <c r="W50" i="36"/>
  <c r="W91" i="34" s="1"/>
  <c r="N66" i="36"/>
  <c r="N107" i="34" s="1"/>
  <c r="M50" i="36"/>
  <c r="M91" i="34" s="1"/>
  <c r="U66" i="36"/>
  <c r="U107" i="34" s="1"/>
  <c r="V50" i="36"/>
  <c r="V91" i="34" s="1"/>
  <c r="K173" i="34"/>
  <c r="AB173" i="34"/>
  <c r="Q157" i="34"/>
  <c r="X173"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1" i="34"/>
  <c r="BI177" i="34"/>
  <c r="AK177" i="34"/>
  <c r="AM161" i="34"/>
  <c r="AW177" i="34"/>
  <c r="BL161" i="34"/>
  <c r="AZ177" i="34"/>
  <c r="AN177" i="34"/>
  <c r="AY177" i="34"/>
  <c r="BJ161" i="34"/>
  <c r="AT161" i="34"/>
  <c r="AT177" i="34"/>
  <c r="AO54" i="36"/>
  <c r="AO95" i="34" s="1"/>
  <c r="AQ54" i="36"/>
  <c r="AQ95" i="34" s="1"/>
  <c r="AP177" i="34"/>
  <c r="BP54" i="36"/>
  <c r="BP95" i="34" s="1"/>
  <c r="BN70" i="36"/>
  <c r="BN111" i="34" s="1"/>
  <c r="BN54" i="36"/>
  <c r="BN95" i="34" s="1"/>
  <c r="BP161" i="34"/>
  <c r="BE177" i="34"/>
  <c r="BL70" i="36"/>
  <c r="BL111" i="34" s="1"/>
  <c r="AT70" i="36"/>
  <c r="AT111" i="34" s="1"/>
  <c r="AW54" i="36"/>
  <c r="AW95" i="34" s="1"/>
  <c r="AN54" i="36"/>
  <c r="AN95" i="34" s="1"/>
  <c r="BI161" i="34"/>
  <c r="AK161" i="34"/>
  <c r="AM177" i="34"/>
  <c r="AW161" i="34"/>
  <c r="BL177" i="34"/>
  <c r="AZ161" i="34"/>
  <c r="AN161" i="34"/>
  <c r="AY161" i="34"/>
  <c r="BJ177" i="34"/>
  <c r="BH54" i="36"/>
  <c r="BH95" i="34" s="1"/>
  <c r="AJ70" i="36"/>
  <c r="AJ111" i="34" s="1"/>
  <c r="AP54" i="36"/>
  <c r="AP95" i="34" s="1"/>
  <c r="AS70" i="36"/>
  <c r="AS111" i="34" s="1"/>
  <c r="BK54" i="36"/>
  <c r="BK95" i="34" s="1"/>
  <c r="BD54" i="36"/>
  <c r="BD95" i="34" s="1"/>
  <c r="BD161" i="34"/>
  <c r="AS161"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1" i="34"/>
  <c r="BN177" i="34"/>
  <c r="AL177" i="34"/>
  <c r="AK70" i="36"/>
  <c r="AK111" i="34" s="1"/>
  <c r="BG54" i="36"/>
  <c r="BG95" i="34" s="1"/>
  <c r="BA54" i="36"/>
  <c r="BA95" i="34" s="1"/>
  <c r="BO54" i="36"/>
  <c r="BO95" i="34" s="1"/>
  <c r="BM54" i="36"/>
  <c r="BM95" i="34" s="1"/>
  <c r="BB54" i="36"/>
  <c r="BB95" i="34" s="1"/>
  <c r="AR54" i="36"/>
  <c r="AR95" i="34" s="1"/>
  <c r="BK70" i="36"/>
  <c r="BK111" i="34" s="1"/>
  <c r="BN161" i="34"/>
  <c r="BC177" i="34"/>
  <c r="AN70" i="36"/>
  <c r="AN111" i="34" s="1"/>
  <c r="AM54" i="36"/>
  <c r="AM95" i="34" s="1"/>
  <c r="BG161" i="34"/>
  <c r="BA177" i="34"/>
  <c r="BO161" i="34"/>
  <c r="BM177" i="34"/>
  <c r="AO161" i="34"/>
  <c r="BH161" i="34"/>
  <c r="AV177" i="34"/>
  <c r="AJ161" i="34"/>
  <c r="AQ161" i="34"/>
  <c r="BB161" i="34"/>
  <c r="AP161" i="34"/>
  <c r="BH177" i="34"/>
  <c r="AQ177" i="34"/>
  <c r="BE54" i="36"/>
  <c r="BE95" i="34" s="1"/>
  <c r="AL70" i="36"/>
  <c r="AL111" i="34" s="1"/>
  <c r="AX54" i="36"/>
  <c r="AX95" i="34" s="1"/>
  <c r="BE161" i="34"/>
  <c r="BP177" i="34"/>
  <c r="AX177" i="34"/>
  <c r="AW70" i="36"/>
  <c r="AW111" i="34" s="1"/>
  <c r="BI54" i="36"/>
  <c r="BI95" i="34" s="1"/>
  <c r="BG177" i="34"/>
  <c r="BA161" i="34"/>
  <c r="BO177" i="34"/>
  <c r="BM161" i="34"/>
  <c r="AO177" i="34"/>
  <c r="AV161" i="34"/>
  <c r="AJ177" i="34"/>
  <c r="BB177" i="34"/>
  <c r="BD70" i="36"/>
  <c r="BD111" i="34" s="1"/>
  <c r="AX70" i="36"/>
  <c r="AX111" i="34" s="1"/>
  <c r="AR70" i="36"/>
  <c r="AR111" i="34" s="1"/>
  <c r="AR161" i="34"/>
  <c r="AL161" i="34"/>
  <c r="AR177" i="34"/>
  <c r="BI70" i="36"/>
  <c r="BI111" i="34" s="1"/>
  <c r="AT54" i="36"/>
  <c r="AT95" i="34" s="1"/>
  <c r="AU54" i="36"/>
  <c r="AU95" i="34" s="1"/>
  <c r="AU177" i="34"/>
  <c r="AZ54" i="36"/>
  <c r="AZ95" i="34" s="1"/>
  <c r="AU70" i="36"/>
  <c r="AU111" i="34" s="1"/>
  <c r="AS54" i="36"/>
  <c r="AS95" i="34" s="1"/>
  <c r="BC70" i="36"/>
  <c r="BC111" i="34" s="1"/>
  <c r="BE70" i="36"/>
  <c r="BE111" i="34" s="1"/>
  <c r="BP70" i="36"/>
  <c r="BP111" i="34" s="1"/>
  <c r="AL54" i="36"/>
  <c r="AL95" i="34" s="1"/>
  <c r="AX161" i="34"/>
  <c r="BD177" i="34"/>
  <c r="AZ70" i="36"/>
  <c r="AZ111" i="34" s="1"/>
  <c r="BJ70" i="36"/>
  <c r="BJ111" i="34" s="1"/>
  <c r="BL54" i="36"/>
  <c r="BL95" i="34" s="1"/>
  <c r="AY54" i="36"/>
  <c r="AY95" i="34" s="1"/>
  <c r="AU161" i="34"/>
  <c r="AS177" i="34"/>
  <c r="BK161" i="34"/>
  <c r="BK177" i="34"/>
  <c r="AM70" i="36"/>
  <c r="AM111" i="34" s="1"/>
  <c r="BF54" i="36"/>
  <c r="BF95" i="34" s="1"/>
  <c r="BF177" i="34"/>
  <c r="BF70" i="36"/>
  <c r="BF111" i="34" s="1"/>
  <c r="AF177" i="34"/>
  <c r="AD161" i="34"/>
  <c r="X54" i="36"/>
  <c r="X95" i="34" s="1"/>
  <c r="AC161" i="34"/>
  <c r="L54" i="36"/>
  <c r="L95" i="34" s="1"/>
  <c r="Q177" i="34"/>
  <c r="R161" i="34"/>
  <c r="AF161" i="34"/>
  <c r="AI161" i="34"/>
  <c r="AD177" i="34"/>
  <c r="X161" i="34"/>
  <c r="W54" i="36"/>
  <c r="W95" i="34" s="1"/>
  <c r="L161" i="34"/>
  <c r="AE177" i="34"/>
  <c r="H54" i="36"/>
  <c r="H95" i="34" s="1"/>
  <c r="AB70" i="36"/>
  <c r="AB111" i="34" s="1"/>
  <c r="AA70" i="36"/>
  <c r="AA111" i="34" s="1"/>
  <c r="W70" i="36"/>
  <c r="W111" i="34" s="1"/>
  <c r="L177" i="34"/>
  <c r="L70" i="36"/>
  <c r="L111" i="34" s="1"/>
  <c r="AE161" i="34"/>
  <c r="H70" i="36"/>
  <c r="H111" i="34" s="1"/>
  <c r="AB54" i="36"/>
  <c r="AB95" i="34" s="1"/>
  <c r="AA54" i="36"/>
  <c r="AA95" i="34" s="1"/>
  <c r="W161" i="34"/>
  <c r="R70" i="36"/>
  <c r="R111" i="34" s="1"/>
  <c r="Y70" i="36"/>
  <c r="Y111" i="34" s="1"/>
  <c r="H177" i="34"/>
  <c r="AB161" i="34"/>
  <c r="AA161" i="34"/>
  <c r="W177" i="34"/>
  <c r="R54" i="36"/>
  <c r="R95" i="34" s="1"/>
  <c r="AH161" i="34"/>
  <c r="J161" i="34"/>
  <c r="N70" i="36"/>
  <c r="N111" i="34" s="1"/>
  <c r="H161" i="34"/>
  <c r="AB177" i="34"/>
  <c r="AA177" i="34"/>
  <c r="Q70" i="36"/>
  <c r="Q111" i="34" s="1"/>
  <c r="Y54" i="36"/>
  <c r="Y95" i="34" s="1"/>
  <c r="AH177" i="34"/>
  <c r="R177" i="34"/>
  <c r="N177" i="34"/>
  <c r="AG177" i="34"/>
  <c r="Z70" i="36"/>
  <c r="Z111" i="34" s="1"/>
  <c r="AC177" i="34"/>
  <c r="N54" i="36"/>
  <c r="N95" i="34" s="1"/>
  <c r="AG161" i="34"/>
  <c r="Z54" i="36"/>
  <c r="Z95" i="34" s="1"/>
  <c r="Q54" i="36"/>
  <c r="Q95" i="34" s="1"/>
  <c r="Y161" i="34"/>
  <c r="N161" i="34"/>
  <c r="J70" i="36"/>
  <c r="J111" i="34" s="1"/>
  <c r="Z177" i="34"/>
  <c r="Q161" i="34"/>
  <c r="Y177" i="34"/>
  <c r="X177" i="34"/>
  <c r="J177" i="34"/>
  <c r="Z161" i="34"/>
  <c r="AC70" i="36"/>
  <c r="AC111" i="34" s="1"/>
  <c r="AI177" i="34"/>
  <c r="J54" i="36"/>
  <c r="J95" i="34" s="1"/>
  <c r="X70" i="36"/>
  <c r="X111" i="34" s="1"/>
  <c r="AC54" i="36"/>
  <c r="AC95" i="34" s="1"/>
  <c r="I70" i="36"/>
  <c r="I111" i="34" s="1"/>
  <c r="M70" i="36"/>
  <c r="M111" i="34" s="1"/>
  <c r="P70" i="36"/>
  <c r="P111" i="34" s="1"/>
  <c r="I161" i="34"/>
  <c r="M177" i="34"/>
  <c r="P177" i="34"/>
  <c r="V54" i="36"/>
  <c r="V95" i="34" s="1"/>
  <c r="I54" i="36"/>
  <c r="I95" i="34" s="1"/>
  <c r="M54" i="36"/>
  <c r="M95" i="34" s="1"/>
  <c r="P161" i="34"/>
  <c r="I177" i="34"/>
  <c r="M161" i="34"/>
  <c r="P54" i="36"/>
  <c r="P95" i="34" s="1"/>
  <c r="V161" i="34"/>
  <c r="O177" i="34"/>
  <c r="U70" i="36"/>
  <c r="U111" i="34" s="1"/>
  <c r="T70" i="36"/>
  <c r="T111" i="34" s="1"/>
  <c r="K70" i="36"/>
  <c r="K111" i="34" s="1"/>
  <c r="U54" i="36"/>
  <c r="U95" i="34" s="1"/>
  <c r="T54" i="36"/>
  <c r="T95" i="34" s="1"/>
  <c r="K54" i="36"/>
  <c r="K95" i="34" s="1"/>
  <c r="U177" i="34"/>
  <c r="K161" i="34"/>
  <c r="T177" i="34"/>
  <c r="S54" i="36"/>
  <c r="S95" i="34" s="1"/>
  <c r="U161" i="34"/>
  <c r="T161" i="34"/>
  <c r="K177" i="34"/>
  <c r="S161" i="34"/>
  <c r="S70" i="36"/>
  <c r="S111" i="34" s="1"/>
  <c r="O54" i="36"/>
  <c r="O95" i="34" s="1"/>
  <c r="V70" i="36"/>
  <c r="V111" i="34" s="1"/>
  <c r="O70" i="36"/>
  <c r="O111" i="34" s="1"/>
  <c r="S177" i="34"/>
  <c r="O161" i="34"/>
  <c r="V177"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E26" i="45"/>
  <c r="E14" i="45"/>
  <c r="B18" i="45"/>
  <c r="D16" i="45"/>
  <c r="E52" i="36" l="1"/>
  <c r="D93" i="34"/>
  <c r="D68" i="36"/>
  <c r="E63" i="36"/>
  <c r="D104" i="34"/>
  <c r="D79" i="36"/>
  <c r="D78" i="36"/>
  <c r="E62" i="36"/>
  <c r="D103" i="34"/>
  <c r="E19" i="45"/>
  <c r="D19" i="45"/>
  <c r="D60" i="45" s="1"/>
  <c r="B11" i="45"/>
  <c r="B59" i="45" s="1"/>
  <c r="D17" i="45"/>
  <c r="E15" i="45"/>
  <c r="E78" i="36" l="1"/>
  <c r="D218" i="33"/>
  <c r="E218" i="33" s="1"/>
  <c r="D169" i="34"/>
  <c r="E68" i="36"/>
  <c r="D159" i="34"/>
  <c r="D208" i="33"/>
  <c r="E208" i="33" s="1"/>
  <c r="E79" i="36"/>
  <c r="D170" i="34"/>
  <c r="D219" i="33"/>
  <c r="E219" i="33" s="1"/>
  <c r="D58" i="36"/>
  <c r="D109" i="34"/>
  <c r="E109" i="34" s="1"/>
  <c r="E93" i="34"/>
  <c r="D56" i="36"/>
  <c r="D119" i="34"/>
  <c r="E119" i="34" s="1"/>
  <c r="E103" i="34"/>
  <c r="D120" i="34"/>
  <c r="E120" i="34" s="1"/>
  <c r="E104" i="34"/>
  <c r="D18" i="45"/>
  <c r="E16" i="45"/>
  <c r="D186" i="34" l="1"/>
  <c r="E186" i="34" s="1"/>
  <c r="E170" i="34"/>
  <c r="E169" i="34"/>
  <c r="D185" i="34"/>
  <c r="E185" i="34" s="1"/>
  <c r="E159" i="34"/>
  <c r="D175" i="34"/>
  <c r="E175" i="34" s="1"/>
  <c r="E56" i="36"/>
  <c r="D97" i="34"/>
  <c r="D72" i="36"/>
  <c r="E58" i="36"/>
  <c r="D99" i="34"/>
  <c r="D74" i="36"/>
  <c r="D11" i="45"/>
  <c r="D59" i="45" s="1"/>
  <c r="E17" i="45"/>
  <c r="E74" i="36" l="1"/>
  <c r="D214" i="33"/>
  <c r="E214" i="33" s="1"/>
  <c r="D165" i="34"/>
  <c r="E72" i="36"/>
  <c r="D212" i="33"/>
  <c r="E212" i="33" s="1"/>
  <c r="D163" i="34"/>
  <c r="E97" i="34"/>
  <c r="D113" i="34"/>
  <c r="E113" i="34" s="1"/>
  <c r="D115" i="34"/>
  <c r="E115" i="34" s="1"/>
  <c r="E99" i="34"/>
  <c r="E18" i="45"/>
  <c r="E165" i="34" l="1"/>
  <c r="D181" i="34"/>
  <c r="E181" i="34" s="1"/>
  <c r="D179" i="34"/>
  <c r="E179" i="34" s="1"/>
  <c r="E163" i="34"/>
  <c r="E11" i="45"/>
  <c r="E18" i="34" l="1"/>
  <c r="E19" i="34" s="1"/>
  <c r="E4" i="34"/>
  <c r="E5" i="34" s="1"/>
  <c r="E18" i="33"/>
  <c r="E36" i="33" s="1"/>
  <c r="E4" i="33"/>
  <c r="E21" i="34" l="1"/>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8" i="34"/>
  <c r="H184" i="34"/>
  <c r="E31" i="34"/>
  <c r="E32" i="34" s="1"/>
  <c r="E33" i="34" s="1"/>
  <c r="E34" i="34" s="1"/>
  <c r="E35" i="34" s="1"/>
  <c r="E36" i="34" s="1"/>
  <c r="E37" i="34" s="1"/>
  <c r="F9" i="45" l="1"/>
  <c r="F16" i="45"/>
  <c r="H102" i="34"/>
  <c r="F24" i="45"/>
  <c r="H118" i="34"/>
  <c r="I61" i="36"/>
  <c r="I77" i="36"/>
  <c r="I168" i="34"/>
  <c r="I184"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8" i="34"/>
  <c r="K184" i="34"/>
  <c r="J77" i="36"/>
  <c r="J61" i="36"/>
  <c r="J168" i="34"/>
  <c r="J184" i="34"/>
  <c r="I24" i="45" l="1"/>
  <c r="J102" i="34"/>
  <c r="H16" i="45"/>
  <c r="H9" i="45"/>
  <c r="J118" i="34"/>
  <c r="K118" i="34"/>
  <c r="I9" i="45"/>
  <c r="I16" i="45"/>
  <c r="H24" i="45"/>
  <c r="K102" i="34"/>
  <c r="L77" i="36"/>
  <c r="L61" i="36"/>
  <c r="L168" i="34"/>
  <c r="L184" i="34"/>
  <c r="J16" i="45" l="1"/>
  <c r="J9" i="45"/>
  <c r="L102" i="34"/>
  <c r="J24" i="45"/>
  <c r="L118" i="34"/>
  <c r="M77" i="36"/>
  <c r="M61" i="36"/>
  <c r="M184" i="34"/>
  <c r="M168" i="34"/>
  <c r="K9" i="45" l="1"/>
  <c r="K24" i="45"/>
  <c r="M102" i="34"/>
  <c r="M118" i="34"/>
  <c r="K16" i="45"/>
  <c r="N77" i="36"/>
  <c r="N61" i="36"/>
  <c r="N184" i="34"/>
  <c r="N168" i="34"/>
  <c r="L16" i="45" l="1"/>
  <c r="L9" i="45"/>
  <c r="N102" i="34"/>
  <c r="L24" i="45"/>
  <c r="N118" i="34"/>
  <c r="O61" i="36"/>
  <c r="O77" i="36"/>
  <c r="O168" i="34"/>
  <c r="O184" i="34"/>
  <c r="M9" i="45" l="1"/>
  <c r="O102" i="34"/>
  <c r="M24" i="45"/>
  <c r="M16" i="45"/>
  <c r="O118" i="34"/>
  <c r="P77" i="36"/>
  <c r="P61" i="36"/>
  <c r="P168" i="34"/>
  <c r="P184" i="34"/>
  <c r="N16" i="45" l="1"/>
  <c r="P102" i="34"/>
  <c r="P118" i="34"/>
  <c r="N24" i="45"/>
  <c r="N9" i="45"/>
  <c r="Q77" i="36"/>
  <c r="Q61" i="36"/>
  <c r="Q168" i="34"/>
  <c r="Q184" i="34"/>
  <c r="O24" i="45" l="1"/>
  <c r="O9" i="45"/>
  <c r="Q118" i="34"/>
  <c r="Q102" i="34"/>
  <c r="O16" i="45"/>
  <c r="R77" i="36"/>
  <c r="R61" i="36"/>
  <c r="R184" i="34"/>
  <c r="R168" i="34"/>
  <c r="R102" i="34" l="1"/>
  <c r="R118" i="34"/>
  <c r="P16" i="45"/>
  <c r="P24" i="45"/>
  <c r="P9" i="45"/>
  <c r="S61" i="36"/>
  <c r="S77" i="36"/>
  <c r="S184" i="34"/>
  <c r="S168" i="34"/>
  <c r="Q24" i="45" l="1"/>
  <c r="Q16" i="45"/>
  <c r="S102" i="34"/>
  <c r="Q9" i="45"/>
  <c r="S118" i="34"/>
  <c r="T77" i="36"/>
  <c r="T61" i="36"/>
  <c r="T184" i="34"/>
  <c r="T168" i="34"/>
  <c r="R9" i="45" l="1"/>
  <c r="T102" i="34"/>
  <c r="R16" i="45"/>
  <c r="T118" i="34"/>
  <c r="R24" i="45"/>
  <c r="U77" i="36"/>
  <c r="U61" i="36"/>
  <c r="U168" i="34"/>
  <c r="U184" i="34"/>
  <c r="U102" i="34" l="1"/>
  <c r="U118" i="34"/>
  <c r="S9" i="45"/>
  <c r="S24" i="45"/>
  <c r="S16" i="45"/>
  <c r="V77" i="36"/>
  <c r="V61" i="36"/>
  <c r="V168" i="34"/>
  <c r="V184" i="34"/>
  <c r="T9" i="45" l="1"/>
  <c r="T24" i="45"/>
  <c r="V118" i="34"/>
  <c r="V102" i="34"/>
  <c r="T16" i="45"/>
  <c r="W77" i="36"/>
  <c r="W61" i="36"/>
  <c r="W168" i="34"/>
  <c r="W184" i="34"/>
  <c r="U24" i="45" l="1"/>
  <c r="W118" i="34"/>
  <c r="U9" i="45"/>
  <c r="U16" i="45"/>
  <c r="W102" i="34"/>
  <c r="X61" i="36"/>
  <c r="X77" i="36"/>
  <c r="X168" i="34"/>
  <c r="X184" i="34"/>
  <c r="X102" i="34" l="1"/>
  <c r="V9" i="45"/>
  <c r="V24" i="45"/>
  <c r="X118" i="34"/>
  <c r="V16" i="45"/>
  <c r="Y61" i="36"/>
  <c r="Y77" i="36"/>
  <c r="Y184" i="34"/>
  <c r="Y168" i="34"/>
  <c r="W9" i="45" l="1"/>
  <c r="Y102" i="34"/>
  <c r="Y118" i="34"/>
  <c r="W24" i="45"/>
  <c r="W16" i="45"/>
  <c r="Z77" i="36"/>
  <c r="Z61" i="36"/>
  <c r="Z168" i="34"/>
  <c r="Z184" i="34"/>
  <c r="Z102" i="34" l="1"/>
  <c r="X24" i="45"/>
  <c r="Z118" i="34"/>
  <c r="X16" i="45"/>
  <c r="X9" i="45"/>
  <c r="AA77" i="36"/>
  <c r="AA61" i="36"/>
  <c r="AA168" i="34"/>
  <c r="AA184" i="34"/>
  <c r="Y9" i="45" l="1"/>
  <c r="Y16" i="45"/>
  <c r="AA102" i="34"/>
  <c r="Y24" i="45"/>
  <c r="AA118" i="34"/>
  <c r="AB77" i="36"/>
  <c r="AB61" i="36"/>
  <c r="AB168" i="34"/>
  <c r="AB184" i="34"/>
  <c r="Z9" i="45" l="1"/>
  <c r="Z24" i="45"/>
  <c r="AB118" i="34"/>
  <c r="AB102" i="34"/>
  <c r="Z16" i="45"/>
  <c r="AC77" i="36"/>
  <c r="AC61" i="36"/>
  <c r="AC168" i="34"/>
  <c r="AC184" i="34"/>
  <c r="AA9" i="45" l="1"/>
  <c r="AC118" i="34"/>
  <c r="AC102" i="34"/>
  <c r="AA24" i="45"/>
  <c r="AA16" i="45"/>
  <c r="AD184" i="34"/>
  <c r="AD168" i="34"/>
  <c r="AD118" i="34" l="1"/>
  <c r="AB24" i="45"/>
  <c r="AB9" i="45"/>
  <c r="D11" i="62" s="1"/>
  <c r="AD102" i="34"/>
  <c r="AB16" i="45"/>
  <c r="D17" i="62" s="1"/>
  <c r="AE168" i="34"/>
  <c r="AE184" i="34"/>
  <c r="AE118" i="34" l="1"/>
  <c r="AC9" i="45"/>
  <c r="E11" i="62" s="1"/>
  <c r="AE102" i="34"/>
  <c r="AC24" i="45"/>
  <c r="AC16" i="45"/>
  <c r="E17" i="62" s="1"/>
  <c r="AF168" i="34"/>
  <c r="AF184" i="34"/>
  <c r="AF118" i="34" l="1"/>
  <c r="AD9" i="45"/>
  <c r="F11" i="62" s="1"/>
  <c r="AD16" i="45"/>
  <c r="F17" i="62" s="1"/>
  <c r="AD24" i="45"/>
  <c r="AF102" i="34"/>
  <c r="AG168" i="34"/>
  <c r="AG184" i="34"/>
  <c r="AE16" i="45" l="1"/>
  <c r="G17" i="62" s="1"/>
  <c r="AE24" i="45"/>
  <c r="AE9" i="45"/>
  <c r="G11" i="62" s="1"/>
  <c r="AG102" i="34"/>
  <c r="AG118" i="34"/>
  <c r="AH184" i="34"/>
  <c r="AH168" i="34"/>
  <c r="AF16" i="45" l="1"/>
  <c r="H17" i="62" s="1"/>
  <c r="AF24" i="45"/>
  <c r="AF9" i="45"/>
  <c r="H11" i="62" s="1"/>
  <c r="AH102" i="34"/>
  <c r="AH118" i="34"/>
  <c r="AI184" i="34"/>
  <c r="AI168" i="34"/>
  <c r="AG24" i="45" l="1"/>
  <c r="AI118" i="34"/>
  <c r="AG9" i="45"/>
  <c r="I11" i="62" s="1"/>
  <c r="AG16" i="45"/>
  <c r="I17" i="62" s="1"/>
  <c r="AI102" i="34"/>
  <c r="AJ77" i="36" l="1"/>
  <c r="AJ168" i="34"/>
  <c r="AJ184" i="34"/>
  <c r="AJ61" i="36"/>
  <c r="AH16" i="45" l="1"/>
  <c r="J17" i="62" s="1"/>
  <c r="AH9" i="45"/>
  <c r="J11" i="62" s="1"/>
  <c r="AH24" i="45"/>
  <c r="AJ102" i="34"/>
  <c r="AJ118" i="34"/>
  <c r="AK77" i="36"/>
  <c r="AK168" i="34"/>
  <c r="AK184" i="34"/>
  <c r="AK61" i="36"/>
  <c r="AK102" i="34" l="1"/>
  <c r="AI24" i="45"/>
  <c r="AI16" i="45"/>
  <c r="K17" i="62" s="1"/>
  <c r="AK118" i="34"/>
  <c r="AI9" i="45"/>
  <c r="K11" i="62" s="1"/>
  <c r="AL77" i="36"/>
  <c r="AL168" i="34"/>
  <c r="AL184" i="34"/>
  <c r="AL61" i="36"/>
  <c r="AL102" i="34" l="1"/>
  <c r="AJ9" i="45"/>
  <c r="L11" i="62" s="1"/>
  <c r="AJ24" i="45"/>
  <c r="AJ16" i="45"/>
  <c r="L17" i="62" s="1"/>
  <c r="AL118" i="34"/>
  <c r="AM77" i="36"/>
  <c r="AM168" i="34"/>
  <c r="AM184" i="34"/>
  <c r="AM61" i="36"/>
  <c r="AM102" i="34" l="1"/>
  <c r="AK24" i="45"/>
  <c r="AK9" i="45"/>
  <c r="M11" i="62" s="1"/>
  <c r="AM118" i="34"/>
  <c r="AK16" i="45"/>
  <c r="M17" i="62" s="1"/>
  <c r="AN77" i="36"/>
  <c r="AN168" i="34"/>
  <c r="AN184" i="34"/>
  <c r="AN61" i="36"/>
  <c r="AL9" i="45" l="1"/>
  <c r="N11" i="62" s="1"/>
  <c r="AN102" i="34"/>
  <c r="AN118" i="34"/>
  <c r="AL24" i="45"/>
  <c r="AL16" i="45"/>
  <c r="N17" i="62" s="1"/>
  <c r="AO77" i="36"/>
  <c r="AO168" i="34"/>
  <c r="AO184" i="34"/>
  <c r="AO61" i="36"/>
  <c r="AM16" i="45" l="1"/>
  <c r="O17" i="62" s="1"/>
  <c r="AO118" i="34"/>
  <c r="AM9" i="45"/>
  <c r="O11" i="62" s="1"/>
  <c r="AO102" i="34"/>
  <c r="AM24" i="45"/>
  <c r="AP77" i="36"/>
  <c r="AP168" i="34"/>
  <c r="AP184" i="34"/>
  <c r="AP61" i="36"/>
  <c r="AP102" i="34" l="1"/>
  <c r="AP118" i="34"/>
  <c r="AN9" i="45"/>
  <c r="P11" i="62" s="1"/>
  <c r="AN24" i="45"/>
  <c r="AN16" i="45"/>
  <c r="P17" i="62" s="1"/>
  <c r="AQ77" i="36"/>
  <c r="AQ168" i="34"/>
  <c r="AQ184" i="34"/>
  <c r="AQ61" i="36"/>
  <c r="AO9" i="45" l="1"/>
  <c r="Q11" i="62" s="1"/>
  <c r="AQ118" i="34"/>
  <c r="AO24" i="45"/>
  <c r="AQ102" i="34"/>
  <c r="AO16" i="45"/>
  <c r="Q17" i="62" s="1"/>
  <c r="AR77" i="36"/>
  <c r="AR168" i="34"/>
  <c r="AR184" i="34"/>
  <c r="AR61" i="36"/>
  <c r="AP16" i="45" l="1"/>
  <c r="R17" i="62" s="1"/>
  <c r="AR118" i="34"/>
  <c r="AP24" i="45"/>
  <c r="AR102" i="34"/>
  <c r="AP9" i="45"/>
  <c r="R11" i="62" s="1"/>
  <c r="AS77" i="36"/>
  <c r="AS168" i="34"/>
  <c r="AS184" i="34"/>
  <c r="AS61" i="36"/>
  <c r="AQ16" i="45" l="1"/>
  <c r="S17" i="62" s="1"/>
  <c r="AS102" i="34"/>
  <c r="AS118" i="34"/>
  <c r="AQ9" i="45"/>
  <c r="S11" i="62" s="1"/>
  <c r="AQ24" i="45"/>
  <c r="AT77" i="36"/>
  <c r="AT168" i="34"/>
  <c r="AT184" i="34"/>
  <c r="AT61" i="36"/>
  <c r="AR16" i="45" l="1"/>
  <c r="T17" i="62" s="1"/>
  <c r="AT102" i="34"/>
  <c r="AT118" i="34"/>
  <c r="AR9" i="45"/>
  <c r="T11" i="62" s="1"/>
  <c r="AR24" i="45"/>
  <c r="AU77" i="36"/>
  <c r="AU168" i="34"/>
  <c r="AU184" i="34"/>
  <c r="AU61" i="36"/>
  <c r="AU102" i="34" l="1"/>
  <c r="AU118" i="34"/>
  <c r="AS16" i="45"/>
  <c r="U17" i="62" s="1"/>
  <c r="AS9" i="45"/>
  <c r="U11" i="62" s="1"/>
  <c r="AS24" i="45"/>
  <c r="AV77" i="36"/>
  <c r="AV168" i="34"/>
  <c r="AV184" i="34"/>
  <c r="AV61" i="36"/>
  <c r="AV102" i="34" l="1"/>
  <c r="AV118" i="34"/>
  <c r="AT16" i="45"/>
  <c r="V17" i="62" s="1"/>
  <c r="AT24" i="45"/>
  <c r="AT9" i="45"/>
  <c r="V11" i="62" s="1"/>
  <c r="AW77" i="36"/>
  <c r="AW168" i="34"/>
  <c r="AW184" i="34"/>
  <c r="AW61" i="36"/>
  <c r="AU9" i="45" l="1"/>
  <c r="W11" i="62" s="1"/>
  <c r="AW118" i="34"/>
  <c r="AW102" i="34"/>
  <c r="AU24" i="45"/>
  <c r="AU16" i="45"/>
  <c r="W17" i="62" s="1"/>
  <c r="AX77" i="36"/>
  <c r="AX168" i="34"/>
  <c r="AX184" i="34"/>
  <c r="AX61" i="36"/>
  <c r="AV9" i="45" l="1"/>
  <c r="X11" i="62" s="1"/>
  <c r="AX102" i="34"/>
  <c r="AX118" i="34"/>
  <c r="AV24" i="45"/>
  <c r="AV16" i="45"/>
  <c r="X17" i="62" s="1"/>
  <c r="AY77" i="36"/>
  <c r="AY168" i="34"/>
  <c r="AY184" i="34"/>
  <c r="AY61" i="36"/>
  <c r="AY102" i="34" l="1"/>
  <c r="AW9" i="45"/>
  <c r="Y11" i="62" s="1"/>
  <c r="AW24" i="45"/>
  <c r="AW16" i="45"/>
  <c r="Y17" i="62" s="1"/>
  <c r="AY118" i="34"/>
  <c r="AZ77" i="36"/>
  <c r="AZ168" i="34"/>
  <c r="AZ184" i="34"/>
  <c r="AZ61" i="36"/>
  <c r="AZ102" i="34" l="1"/>
  <c r="AZ118" i="34"/>
  <c r="AX16" i="45"/>
  <c r="Z17" i="62" s="1"/>
  <c r="AX24" i="45"/>
  <c r="AX9" i="45"/>
  <c r="Z11" i="62" s="1"/>
  <c r="BA77" i="36"/>
  <c r="BA168" i="34"/>
  <c r="BA184" i="34"/>
  <c r="BA61" i="36"/>
  <c r="AY9" i="45" l="1"/>
  <c r="AA11" i="62" s="1"/>
  <c r="BA102" i="34"/>
  <c r="BA118" i="34"/>
  <c r="AY24" i="45"/>
  <c r="AY16" i="45"/>
  <c r="AA17" i="62" s="1"/>
  <c r="BB77" i="36"/>
  <c r="BB168" i="34"/>
  <c r="BB184" i="34"/>
  <c r="BB61" i="36"/>
  <c r="AZ9" i="45" l="1"/>
  <c r="AB11" i="62" s="1"/>
  <c r="BB102" i="34"/>
  <c r="BB118" i="34"/>
  <c r="AZ24" i="45"/>
  <c r="AZ16" i="45"/>
  <c r="AB17" i="62" s="1"/>
  <c r="BC77" i="36"/>
  <c r="BC168" i="34"/>
  <c r="BC184" i="34"/>
  <c r="BC61" i="36"/>
  <c r="BA16" i="45" l="1"/>
  <c r="AC17" i="62" s="1"/>
  <c r="BC118" i="34"/>
  <c r="BA9" i="45"/>
  <c r="AC11" i="62" s="1"/>
  <c r="BA24" i="45"/>
  <c r="BC102" i="34"/>
  <c r="BD77" i="36"/>
  <c r="BD168" i="34"/>
  <c r="BD184" i="34"/>
  <c r="BD61" i="36"/>
  <c r="BB16" i="45" l="1"/>
  <c r="AD17" i="62" s="1"/>
  <c r="BD102" i="34"/>
  <c r="BD118" i="34"/>
  <c r="BB9" i="45"/>
  <c r="AD11" i="62" s="1"/>
  <c r="BB24" i="45"/>
  <c r="BE77" i="36"/>
  <c r="BE168" i="34"/>
  <c r="BE184" i="34"/>
  <c r="BE61" i="36"/>
  <c r="BC9" i="45" l="1"/>
  <c r="AE11" i="62" s="1"/>
  <c r="BE102" i="34"/>
  <c r="BE118" i="34"/>
  <c r="BC24" i="45"/>
  <c r="BC16" i="45"/>
  <c r="AE17" i="62" s="1"/>
  <c r="BF77" i="36"/>
  <c r="BF168" i="34"/>
  <c r="BF184" i="34"/>
  <c r="BF61" i="36"/>
  <c r="BD9" i="45" l="1"/>
  <c r="AF11" i="62" s="1"/>
  <c r="BF102" i="34"/>
  <c r="BF118" i="34"/>
  <c r="BD16" i="45"/>
  <c r="AF17" i="62" s="1"/>
  <c r="BD24" i="45"/>
  <c r="BG77" i="36"/>
  <c r="BG168" i="34"/>
  <c r="BG184" i="34"/>
  <c r="BG61" i="36"/>
  <c r="BE9" i="45" l="1"/>
  <c r="AG11" i="62" s="1"/>
  <c r="BG102" i="34"/>
  <c r="BG118" i="34"/>
  <c r="BE24" i="45"/>
  <c r="BE16" i="45"/>
  <c r="AG17" i="62" s="1"/>
  <c r="BH77" i="36"/>
  <c r="BH184" i="34"/>
  <c r="BH168" i="34"/>
  <c r="BH61" i="36"/>
  <c r="BH118" i="34" l="1"/>
  <c r="BF24" i="45"/>
  <c r="BF9" i="45"/>
  <c r="AH11" i="62" s="1"/>
  <c r="BH102" i="34"/>
  <c r="BF16" i="45"/>
  <c r="AH17" i="62" s="1"/>
  <c r="BI77" i="36"/>
  <c r="BI168" i="34"/>
  <c r="BI184" i="34"/>
  <c r="BI61" i="36"/>
  <c r="BG16" i="45" l="1"/>
  <c r="AI17" i="62" s="1"/>
  <c r="BI102" i="34"/>
  <c r="BI118" i="34"/>
  <c r="BG9" i="45"/>
  <c r="AI11" i="62" s="1"/>
  <c r="BG24" i="45"/>
  <c r="BJ77" i="36"/>
  <c r="BJ168" i="34"/>
  <c r="BJ184" i="34"/>
  <c r="BJ61" i="36"/>
  <c r="BH9" i="45" l="1"/>
  <c r="AJ11" i="62" s="1"/>
  <c r="BH16" i="45"/>
  <c r="AJ17" i="62" s="1"/>
  <c r="BJ102" i="34"/>
  <c r="BJ118" i="34"/>
  <c r="BH24" i="45"/>
  <c r="BK77" i="36"/>
  <c r="BK168" i="34"/>
  <c r="BK184" i="34"/>
  <c r="BK61" i="36"/>
  <c r="BI16" i="45" l="1"/>
  <c r="AK17" i="62" s="1"/>
  <c r="BK102" i="34"/>
  <c r="BK118" i="34"/>
  <c r="BI9" i="45"/>
  <c r="AK11" i="62" s="1"/>
  <c r="BI24" i="45"/>
  <c r="BL77" i="36"/>
  <c r="BL168" i="34"/>
  <c r="BL184" i="34"/>
  <c r="BL61" i="36"/>
  <c r="BL102" i="34" l="1"/>
  <c r="BJ9" i="45"/>
  <c r="AL11" i="62" s="1"/>
  <c r="BL118" i="34"/>
  <c r="BJ24" i="45"/>
  <c r="BJ16" i="45"/>
  <c r="AL17" i="62" s="1"/>
  <c r="BM77" i="36"/>
  <c r="BM168" i="34"/>
  <c r="BM184" i="34"/>
  <c r="BM61" i="36"/>
  <c r="BK16" i="45" l="1"/>
  <c r="AM17" i="62" s="1"/>
  <c r="BM102" i="34"/>
  <c r="BM118" i="34"/>
  <c r="BK9" i="45"/>
  <c r="AM11" i="62" s="1"/>
  <c r="BK24" i="45"/>
  <c r="BN77" i="36"/>
  <c r="BN168" i="34"/>
  <c r="BN184" i="34"/>
  <c r="BN61" i="36"/>
  <c r="BL9" i="45" l="1"/>
  <c r="AN11" i="62" s="1"/>
  <c r="BN102" i="34"/>
  <c r="BN118" i="34"/>
  <c r="BL24" i="45"/>
  <c r="BL16" i="45"/>
  <c r="AN17" i="62" s="1"/>
  <c r="BP77" i="36"/>
  <c r="BP168" i="34"/>
  <c r="BP184" i="34"/>
  <c r="BO77" i="36"/>
  <c r="BO168" i="34"/>
  <c r="BO184"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3" i="57" s="1"/>
  <c r="C17" i="36"/>
  <c r="A61" i="57" s="1"/>
  <c r="D16" i="36"/>
  <c r="D74" i="46" s="1"/>
  <c r="C16" i="36"/>
  <c r="A60" i="57" s="1"/>
  <c r="D15" i="36"/>
  <c r="D73" i="46" s="1"/>
  <c r="C15" i="36"/>
  <c r="C13" i="36"/>
  <c r="A57" i="57" s="1"/>
  <c r="D12" i="36"/>
  <c r="C11" i="36"/>
  <c r="A55" i="57" s="1"/>
  <c r="D10" i="36"/>
  <c r="D68" i="46" s="1"/>
  <c r="D9" i="36"/>
  <c r="D67" i="46" s="1"/>
  <c r="D8" i="36"/>
  <c r="F6" i="36"/>
  <c r="F5" i="34"/>
  <c r="D6" i="36"/>
  <c r="D64" i="46" s="1"/>
  <c r="D5" i="36"/>
  <c r="D63" i="46" s="1"/>
  <c r="E5" i="36"/>
  <c r="E6" i="36" s="1"/>
  <c r="C5" i="36"/>
  <c r="G5" i="34"/>
  <c r="D66" i="46" l="1"/>
  <c r="D84" i="46" s="1"/>
  <c r="A52" i="57"/>
  <c r="D70" i="46"/>
  <c r="E70" i="46" s="1"/>
  <c r="A56" i="57"/>
  <c r="A49" i="57"/>
  <c r="A59"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2"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0" i="57" s="1"/>
  <c r="C54" i="33"/>
  <c r="C4" i="33"/>
  <c r="C18" i="33"/>
  <c r="D71" i="33"/>
  <c r="D35" i="33"/>
  <c r="C9" i="36"/>
  <c r="A53"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4" i="57" s="1"/>
  <c r="D34" i="33"/>
  <c r="D70" i="33"/>
  <c r="A58"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4" i="57" s="1"/>
  <c r="G37" i="34"/>
  <c r="E22" i="33"/>
  <c r="E40" i="33" s="1"/>
  <c r="E8" i="33"/>
  <c r="C61" i="33"/>
  <c r="C11" i="33"/>
  <c r="C25" i="33"/>
  <c r="C69" i="33"/>
  <c r="C33" i="33"/>
  <c r="C21" i="36"/>
  <c r="A65"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6"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2" i="34"/>
  <c r="D211" i="33"/>
  <c r="E211" i="33" s="1"/>
  <c r="E76" i="36"/>
  <c r="D167" i="34"/>
  <c r="D216" i="33"/>
  <c r="E216" i="33" s="1"/>
  <c r="E66" i="36"/>
  <c r="D206" i="33"/>
  <c r="E206" i="33" s="1"/>
  <c r="D157" i="34"/>
  <c r="H71" i="36"/>
  <c r="H55" i="36"/>
  <c r="H178" i="34"/>
  <c r="F54" i="45" s="1"/>
  <c r="H162" i="34"/>
  <c r="F53" i="45" s="1"/>
  <c r="E70" i="36"/>
  <c r="D210" i="33"/>
  <c r="E210" i="33" s="1"/>
  <c r="D161" i="34"/>
  <c r="E80" i="36"/>
  <c r="D171" i="34"/>
  <c r="D220" i="33"/>
  <c r="E220" i="33" s="1"/>
  <c r="E67" i="36"/>
  <c r="D158" i="34"/>
  <c r="D207" i="33"/>
  <c r="E207" i="33" s="1"/>
  <c r="E81" i="36"/>
  <c r="D172" i="34"/>
  <c r="D221" i="33"/>
  <c r="E221" i="33" s="1"/>
  <c r="E73" i="36"/>
  <c r="D164" i="34"/>
  <c r="D213" i="33"/>
  <c r="E213" i="33" s="1"/>
  <c r="E77" i="36"/>
  <c r="D168" i="34"/>
  <c r="D217" i="33"/>
  <c r="E217" i="33" s="1"/>
  <c r="E69" i="36"/>
  <c r="D160"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2" i="34"/>
  <c r="D188" i="34"/>
  <c r="E188" i="34" s="1"/>
  <c r="D177" i="34"/>
  <c r="E177" i="34" s="1"/>
  <c r="E161" i="34"/>
  <c r="E75" i="36"/>
  <c r="D166" i="34"/>
  <c r="D215" i="33"/>
  <c r="E215" i="33" s="1"/>
  <c r="D180" i="34"/>
  <c r="E180" i="34" s="1"/>
  <c r="E164" i="34"/>
  <c r="H96" i="34"/>
  <c r="F45" i="45" s="1"/>
  <c r="H138" i="34"/>
  <c r="H142" i="34"/>
  <c r="I71" i="36"/>
  <c r="I55" i="36"/>
  <c r="I162" i="34"/>
  <c r="G53" i="45" s="1"/>
  <c r="I178" i="34"/>
  <c r="G54" i="45" s="1"/>
  <c r="D184" i="34"/>
  <c r="E184" i="34" s="1"/>
  <c r="E168" i="34"/>
  <c r="E171" i="34"/>
  <c r="D187" i="34"/>
  <c r="E187" i="34" s="1"/>
  <c r="H112" i="34"/>
  <c r="F47" i="45" s="1"/>
  <c r="H139" i="34"/>
  <c r="H143" i="34"/>
  <c r="D178" i="34"/>
  <c r="E178" i="34" s="1"/>
  <c r="E162" i="34"/>
  <c r="D176" i="34"/>
  <c r="E176" i="34" s="1"/>
  <c r="E160" i="34"/>
  <c r="E158" i="34"/>
  <c r="D174" i="34"/>
  <c r="E174" i="34" s="1"/>
  <c r="D173" i="34"/>
  <c r="E173" i="34" s="1"/>
  <c r="E157" i="34"/>
  <c r="E167" i="34"/>
  <c r="D183" i="34"/>
  <c r="E183"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2" i="34"/>
  <c r="I138" i="34"/>
  <c r="D182" i="34"/>
  <c r="E182" i="34" s="1"/>
  <c r="E166" i="34"/>
  <c r="J71" i="36"/>
  <c r="J55" i="36"/>
  <c r="J162" i="34"/>
  <c r="H53" i="45" s="1"/>
  <c r="J178" i="34"/>
  <c r="H54" i="45" s="1"/>
  <c r="I112" i="34"/>
  <c r="G47" i="45" s="1"/>
  <c r="I139" i="34"/>
  <c r="I143"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8" i="34"/>
  <c r="J142" i="34"/>
  <c r="J112" i="34"/>
  <c r="H47" i="45" s="1"/>
  <c r="J143" i="34"/>
  <c r="J139" i="34"/>
  <c r="K71" i="36"/>
  <c r="K55" i="36"/>
  <c r="K178" i="34"/>
  <c r="I54" i="45" s="1"/>
  <c r="K162"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8" i="34"/>
  <c r="J54" i="45" s="1"/>
  <c r="L162" i="34"/>
  <c r="J53" i="45" s="1"/>
  <c r="K112" i="34"/>
  <c r="I47" i="45" s="1"/>
  <c r="K143" i="34"/>
  <c r="K139" i="34"/>
  <c r="K96" i="34"/>
  <c r="I45" i="45" s="1"/>
  <c r="K142" i="34"/>
  <c r="K138"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8" i="34"/>
  <c r="K54" i="45" s="1"/>
  <c r="M162" i="34"/>
  <c r="K53" i="45" s="1"/>
  <c r="L96" i="34"/>
  <c r="J45" i="45" s="1"/>
  <c r="L138" i="34"/>
  <c r="L142" i="34"/>
  <c r="L112" i="34"/>
  <c r="J47" i="45" s="1"/>
  <c r="L139" i="34"/>
  <c r="L143"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8" i="34"/>
  <c r="M142" i="34"/>
  <c r="N55" i="36"/>
  <c r="N71" i="36"/>
  <c r="N178" i="34"/>
  <c r="L54" i="45" s="1"/>
  <c r="N162" i="34"/>
  <c r="L53" i="45" s="1"/>
  <c r="M112" i="34"/>
  <c r="K47" i="45" s="1"/>
  <c r="M143" i="34"/>
  <c r="M139"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2" i="34"/>
  <c r="M53" i="45" s="1"/>
  <c r="O178" i="34"/>
  <c r="M54" i="45" s="1"/>
  <c r="N112" i="34"/>
  <c r="L47" i="45" s="1"/>
  <c r="N139" i="34"/>
  <c r="N143" i="34"/>
  <c r="N96" i="34"/>
  <c r="L45" i="45" s="1"/>
  <c r="N138" i="34"/>
  <c r="N142"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2" i="34"/>
  <c r="O138" i="34"/>
  <c r="O112" i="34"/>
  <c r="M47" i="45" s="1"/>
  <c r="O139" i="34"/>
  <c r="O143" i="34"/>
  <c r="P71" i="36"/>
  <c r="P55" i="36"/>
  <c r="P178" i="34"/>
  <c r="N54" i="45" s="1"/>
  <c r="P162"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2" i="34"/>
  <c r="O53" i="45" s="1"/>
  <c r="Q178" i="34"/>
  <c r="O54" i="45" s="1"/>
  <c r="P96" i="34"/>
  <c r="N45" i="45" s="1"/>
  <c r="P138" i="34"/>
  <c r="P142" i="34"/>
  <c r="P112" i="34"/>
  <c r="N47" i="45" s="1"/>
  <c r="P139" i="34"/>
  <c r="P143"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2" i="34"/>
  <c r="Q138" i="34"/>
  <c r="R71" i="36"/>
  <c r="R55" i="36"/>
  <c r="R178" i="34"/>
  <c r="P54" i="45" s="1"/>
  <c r="R162" i="34"/>
  <c r="P53" i="45" s="1"/>
  <c r="Q112" i="34"/>
  <c r="O47" i="45" s="1"/>
  <c r="Q143" i="34"/>
  <c r="Q139"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3" i="34"/>
  <c r="R139" i="34"/>
  <c r="S71" i="36"/>
  <c r="S55" i="36"/>
  <c r="S178" i="34"/>
  <c r="Q54" i="45" s="1"/>
  <c r="S162" i="34"/>
  <c r="Q53" i="45" s="1"/>
  <c r="R96" i="34"/>
  <c r="P45" i="45" s="1"/>
  <c r="R138" i="34"/>
  <c r="R142"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2" i="34"/>
  <c r="R53" i="45" s="1"/>
  <c r="T178" i="34"/>
  <c r="R54" i="45" s="1"/>
  <c r="S96" i="34"/>
  <c r="Q45" i="45" s="1"/>
  <c r="S142" i="34"/>
  <c r="S138" i="34"/>
  <c r="S112" i="34"/>
  <c r="Q47" i="45" s="1"/>
  <c r="S139" i="34"/>
  <c r="S143"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3" i="34"/>
  <c r="T139" i="34"/>
  <c r="U71" i="36"/>
  <c r="U55" i="36"/>
  <c r="U162" i="34"/>
  <c r="S53" i="45" s="1"/>
  <c r="U178" i="34"/>
  <c r="S54" i="45" s="1"/>
  <c r="T96" i="34"/>
  <c r="R45" i="45" s="1"/>
  <c r="T142" i="34"/>
  <c r="T138"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8" i="34"/>
  <c r="U142" i="34"/>
  <c r="V71" i="36"/>
  <c r="V55" i="36"/>
  <c r="V162" i="34"/>
  <c r="T53" i="45" s="1"/>
  <c r="V178" i="34"/>
  <c r="T54" i="45" s="1"/>
  <c r="U112" i="34"/>
  <c r="S47" i="45" s="1"/>
  <c r="U139" i="34"/>
  <c r="U143"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8" i="34"/>
  <c r="U54" i="45" s="1"/>
  <c r="W162" i="34"/>
  <c r="U53" i="45" s="1"/>
  <c r="V112" i="34"/>
  <c r="T47" i="45" s="1"/>
  <c r="V143" i="34"/>
  <c r="V139" i="34"/>
  <c r="V96" i="34"/>
  <c r="T45" i="45" s="1"/>
  <c r="V138" i="34"/>
  <c r="V142"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2" i="34"/>
  <c r="V53" i="45" s="1"/>
  <c r="X178" i="34"/>
  <c r="V54" i="45" s="1"/>
  <c r="W96" i="34"/>
  <c r="U45" i="45" s="1"/>
  <c r="W142" i="34"/>
  <c r="W138" i="34"/>
  <c r="W112" i="34"/>
  <c r="U47" i="45" s="1"/>
  <c r="W139" i="34"/>
  <c r="W143"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2" i="34"/>
  <c r="W53" i="45" s="1"/>
  <c r="Y178" i="34"/>
  <c r="W54" i="45" s="1"/>
  <c r="X96" i="34"/>
  <c r="V45" i="45" s="1"/>
  <c r="X142" i="34"/>
  <c r="X138" i="34"/>
  <c r="X112" i="34"/>
  <c r="V47" i="45" s="1"/>
  <c r="X143" i="34"/>
  <c r="X139"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2" i="34"/>
  <c r="X53" i="45" s="1"/>
  <c r="Z178" i="34"/>
  <c r="X54" i="45" s="1"/>
  <c r="Y96" i="34"/>
  <c r="W45" i="45" s="1"/>
  <c r="Y142" i="34"/>
  <c r="Y138" i="34"/>
  <c r="Y112" i="34"/>
  <c r="W47" i="45" s="1"/>
  <c r="Y143" i="34"/>
  <c r="Y139"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2" i="34"/>
  <c r="Y53" i="45" s="1"/>
  <c r="AA178" i="34"/>
  <c r="Y54" i="45" s="1"/>
  <c r="Z96" i="34"/>
  <c r="X45" i="45" s="1"/>
  <c r="Z142" i="34"/>
  <c r="Z138" i="34"/>
  <c r="Z112" i="34"/>
  <c r="X47" i="45" s="1"/>
  <c r="Z143" i="34"/>
  <c r="Z139"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8" i="34"/>
  <c r="AA142" i="34"/>
  <c r="AB71" i="36"/>
  <c r="AB55" i="36"/>
  <c r="AB162" i="34"/>
  <c r="Z53" i="45" s="1"/>
  <c r="AB178" i="34"/>
  <c r="Z54" i="45" s="1"/>
  <c r="AA112" i="34"/>
  <c r="Y47" i="45" s="1"/>
  <c r="AA143" i="34"/>
  <c r="AA139"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2" i="34"/>
  <c r="AB138" i="34"/>
  <c r="AC71" i="36"/>
  <c r="AC55" i="36"/>
  <c r="AC162" i="34"/>
  <c r="AA53" i="45" s="1"/>
  <c r="AC178" i="34"/>
  <c r="AA54" i="45" s="1"/>
  <c r="AB112" i="34"/>
  <c r="Z47" i="45" s="1"/>
  <c r="AB139" i="34"/>
  <c r="AB143"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8" i="34"/>
  <c r="AC142" i="34"/>
  <c r="AD178" i="34"/>
  <c r="AD162" i="34"/>
  <c r="AC112" i="34"/>
  <c r="AA47" i="45" s="1"/>
  <c r="AC139" i="34"/>
  <c r="AC143"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8" i="34"/>
  <c r="AE162"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2" i="34"/>
  <c r="AF178" i="34"/>
  <c r="AE96" i="34"/>
  <c r="AE112" i="34"/>
  <c r="AD23" i="45" l="1"/>
  <c r="AF22" i="45"/>
  <c r="H22" i="62" s="1"/>
  <c r="AD10" i="45"/>
  <c r="F12" i="62" s="1"/>
  <c r="AD15" i="45"/>
  <c r="F16" i="62" s="1"/>
  <c r="AF7" i="45"/>
  <c r="H9" i="62" s="1"/>
  <c r="AD25" i="45"/>
  <c r="F23" i="62" s="1"/>
  <c r="AF14" i="45"/>
  <c r="H15" i="62" s="1"/>
  <c r="AD17" i="45"/>
  <c r="F18" i="62" s="1"/>
  <c r="AD8" i="45"/>
  <c r="F10" i="62" s="1"/>
  <c r="AF96" i="34"/>
  <c r="AG162" i="34"/>
  <c r="AG178" i="34"/>
  <c r="AF112" i="34"/>
  <c r="AE25" i="45" l="1"/>
  <c r="G23" i="62" s="1"/>
  <c r="AE10" i="45"/>
  <c r="G12" i="62" s="1"/>
  <c r="AG22" i="45"/>
  <c r="I22" i="62" s="1"/>
  <c r="AE15" i="45"/>
  <c r="G16" i="62" s="1"/>
  <c r="AE23" i="45"/>
  <c r="AG7" i="45"/>
  <c r="I9" i="62" s="1"/>
  <c r="AE17" i="45"/>
  <c r="G18" i="62" s="1"/>
  <c r="AE8" i="45"/>
  <c r="G10" i="62" s="1"/>
  <c r="AG14" i="45"/>
  <c r="I15" i="62" s="1"/>
  <c r="AH178" i="34"/>
  <c r="AH162" i="34"/>
  <c r="AG96" i="34"/>
  <c r="AG112" i="34"/>
  <c r="AF25" i="45" l="1"/>
  <c r="H23" i="62" s="1"/>
  <c r="AF15" i="45"/>
  <c r="H16" i="62" s="1"/>
  <c r="AF17" i="45"/>
  <c r="H18" i="62" s="1"/>
  <c r="AF8" i="45"/>
  <c r="H10" i="62" s="1"/>
  <c r="AF10" i="45"/>
  <c r="H12" i="62" s="1"/>
  <c r="AF23" i="45"/>
  <c r="AI178" i="34"/>
  <c r="AI162"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2" i="34"/>
  <c r="AK178" i="34"/>
  <c r="AK55" i="36"/>
  <c r="AI15" i="45" l="1"/>
  <c r="K16" i="62" s="1"/>
  <c r="AI8" i="45"/>
  <c r="K10" i="62" s="1"/>
  <c r="AJ23" i="45"/>
  <c r="AL22" i="45"/>
  <c r="N22" i="62" s="1"/>
  <c r="AK14" i="45"/>
  <c r="M15" i="62" s="1"/>
  <c r="AK7" i="45"/>
  <c r="M9" i="62" s="1"/>
  <c r="AK112" i="34"/>
  <c r="AL71" i="36"/>
  <c r="AL162" i="34"/>
  <c r="AL178" i="34"/>
  <c r="AK96" i="34"/>
  <c r="AL55" i="36"/>
  <c r="AJ15" i="45" l="1"/>
  <c r="L16" i="62" s="1"/>
  <c r="AJ8" i="45"/>
  <c r="L10" i="62" s="1"/>
  <c r="AK23" i="45"/>
  <c r="AL14" i="45"/>
  <c r="N15" i="62" s="1"/>
  <c r="AL7" i="45"/>
  <c r="N9" i="62" s="1"/>
  <c r="AM22" i="45"/>
  <c r="O22" i="62" s="1"/>
  <c r="AL112" i="34"/>
  <c r="AM71" i="36"/>
  <c r="AM162" i="34"/>
  <c r="AM178" i="34"/>
  <c r="AL96" i="34"/>
  <c r="AM55" i="36"/>
  <c r="AK15" i="45" l="1"/>
  <c r="M16" i="62" s="1"/>
  <c r="AK8" i="45"/>
  <c r="M10" i="62" s="1"/>
  <c r="AL23" i="45"/>
  <c r="AN22" i="45"/>
  <c r="P22" i="62" s="1"/>
  <c r="AM7" i="45"/>
  <c r="O9" i="62" s="1"/>
  <c r="AM14" i="45"/>
  <c r="O15" i="62" s="1"/>
  <c r="AM112" i="34"/>
  <c r="AN71" i="36"/>
  <c r="AN178" i="34"/>
  <c r="AN162" i="34"/>
  <c r="AM96" i="34"/>
  <c r="AN55" i="36"/>
  <c r="AM23" i="45" l="1"/>
  <c r="AL8" i="45"/>
  <c r="N10" i="62" s="1"/>
  <c r="AL15" i="45"/>
  <c r="N16" i="62" s="1"/>
  <c r="AN7" i="45"/>
  <c r="P9" i="62" s="1"/>
  <c r="AO22" i="45"/>
  <c r="Q22" i="62" s="1"/>
  <c r="AN14" i="45"/>
  <c r="P15" i="62" s="1"/>
  <c r="AN112" i="34"/>
  <c r="AO71" i="36"/>
  <c r="AO162" i="34"/>
  <c r="AO178" i="34"/>
  <c r="AN96" i="34"/>
  <c r="AO55" i="36"/>
  <c r="AN23" i="45" l="1"/>
  <c r="AM8" i="45"/>
  <c r="O10" i="62" s="1"/>
  <c r="AM15" i="45"/>
  <c r="O16" i="62" s="1"/>
  <c r="AO14" i="45"/>
  <c r="Q15" i="62" s="1"/>
  <c r="AO7" i="45"/>
  <c r="Q9" i="62" s="1"/>
  <c r="AP22" i="45"/>
  <c r="R22" i="62" s="1"/>
  <c r="AO112" i="34"/>
  <c r="AP71" i="36"/>
  <c r="AP162" i="34"/>
  <c r="AP178" i="34"/>
  <c r="AO96" i="34"/>
  <c r="AP55" i="36"/>
  <c r="AN15" i="45" l="1"/>
  <c r="P16" i="62" s="1"/>
  <c r="AO23" i="45"/>
  <c r="AN8" i="45"/>
  <c r="P10" i="62" s="1"/>
  <c r="AQ22" i="45"/>
  <c r="S22" i="62" s="1"/>
  <c r="AP7" i="45"/>
  <c r="R9" i="62" s="1"/>
  <c r="AP14" i="45"/>
  <c r="R15" i="62" s="1"/>
  <c r="AP112" i="34"/>
  <c r="AQ71" i="36"/>
  <c r="AQ162" i="34"/>
  <c r="AQ178" i="34"/>
  <c r="AP96" i="34"/>
  <c r="AQ55" i="36"/>
  <c r="AO15" i="45" l="1"/>
  <c r="Q16" i="62" s="1"/>
  <c r="AP23" i="45"/>
  <c r="AO8" i="45"/>
  <c r="Q10" i="62" s="1"/>
  <c r="AR22" i="45"/>
  <c r="T22" i="62" s="1"/>
  <c r="AQ7" i="45"/>
  <c r="S9" i="62" s="1"/>
  <c r="AQ14" i="45"/>
  <c r="S15" i="62" s="1"/>
  <c r="AQ112" i="34"/>
  <c r="AR71" i="36"/>
  <c r="AR162" i="34"/>
  <c r="AR178" i="34"/>
  <c r="AQ96" i="34"/>
  <c r="AR55" i="36"/>
  <c r="AP15" i="45" l="1"/>
  <c r="R16" i="62" s="1"/>
  <c r="AQ23" i="45"/>
  <c r="AP8" i="45"/>
  <c r="R10" i="62" s="1"/>
  <c r="AS22" i="45"/>
  <c r="U22" i="62" s="1"/>
  <c r="AR14" i="45"/>
  <c r="T15" i="62" s="1"/>
  <c r="AR7" i="45"/>
  <c r="T9" i="62" s="1"/>
  <c r="AR112" i="34"/>
  <c r="AS71" i="36"/>
  <c r="AS162" i="34"/>
  <c r="AS178" i="34"/>
  <c r="AR96" i="34"/>
  <c r="AS55" i="36"/>
  <c r="AQ15" i="45" l="1"/>
  <c r="S16" i="62" s="1"/>
  <c r="AQ8" i="45"/>
  <c r="S10" i="62" s="1"/>
  <c r="AR23" i="45"/>
  <c r="AS14" i="45"/>
  <c r="U15" i="62" s="1"/>
  <c r="AT22" i="45"/>
  <c r="V22" i="62" s="1"/>
  <c r="AS7" i="45"/>
  <c r="U9" i="62" s="1"/>
  <c r="AS112" i="34"/>
  <c r="AT71" i="36"/>
  <c r="AT162" i="34"/>
  <c r="AT178" i="34"/>
  <c r="AS96" i="34"/>
  <c r="AT55" i="36"/>
  <c r="AR15" i="45" l="1"/>
  <c r="T16" i="62" s="1"/>
  <c r="AS23" i="45"/>
  <c r="AR8" i="45"/>
  <c r="T10" i="62" s="1"/>
  <c r="AT7" i="45"/>
  <c r="V9" i="62" s="1"/>
  <c r="AU22" i="45"/>
  <c r="W22" i="62" s="1"/>
  <c r="AT14" i="45"/>
  <c r="V15" i="62" s="1"/>
  <c r="AT112" i="34"/>
  <c r="AU71" i="36"/>
  <c r="AU162" i="34"/>
  <c r="AU178" i="34"/>
  <c r="AT96" i="34"/>
  <c r="AU55" i="36"/>
  <c r="AT23" i="45" l="1"/>
  <c r="AS15" i="45"/>
  <c r="U16" i="62" s="1"/>
  <c r="AS8" i="45"/>
  <c r="U10" i="62" s="1"/>
  <c r="AU7" i="45"/>
  <c r="W9" i="62" s="1"/>
  <c r="AV22" i="45"/>
  <c r="X22" i="62" s="1"/>
  <c r="AU14" i="45"/>
  <c r="W15" i="62" s="1"/>
  <c r="AU112" i="34"/>
  <c r="AV71" i="36"/>
  <c r="AV178" i="34"/>
  <c r="AV162" i="34"/>
  <c r="AU96" i="34"/>
  <c r="AV55" i="36"/>
  <c r="AU23" i="45" l="1"/>
  <c r="AT8" i="45"/>
  <c r="V10" i="62" s="1"/>
  <c r="AT15" i="45"/>
  <c r="V16" i="62" s="1"/>
  <c r="AV7" i="45"/>
  <c r="X9" i="62" s="1"/>
  <c r="AW22" i="45"/>
  <c r="Y22" i="62" s="1"/>
  <c r="AV14" i="45"/>
  <c r="X15" i="62" s="1"/>
  <c r="AV112" i="34"/>
  <c r="AW71" i="36"/>
  <c r="AW162" i="34"/>
  <c r="AW178" i="34"/>
  <c r="AV96" i="34"/>
  <c r="AW55" i="36"/>
  <c r="AV23" i="45" l="1"/>
  <c r="AU8" i="45"/>
  <c r="W10" i="62" s="1"/>
  <c r="AU15" i="45"/>
  <c r="W16" i="62" s="1"/>
  <c r="AW7" i="45"/>
  <c r="Y9" i="62" s="1"/>
  <c r="AX22" i="45"/>
  <c r="Z22" i="62" s="1"/>
  <c r="AW14" i="45"/>
  <c r="Y15" i="62" s="1"/>
  <c r="AW112" i="34"/>
  <c r="AX71" i="36"/>
  <c r="AX162" i="34"/>
  <c r="AX178" i="34"/>
  <c r="AW96" i="34"/>
  <c r="AX55" i="36"/>
  <c r="AV8" i="45" l="1"/>
  <c r="X10" i="62" s="1"/>
  <c r="AW23" i="45"/>
  <c r="AV15" i="45"/>
  <c r="X16" i="62" s="1"/>
  <c r="AX7" i="45"/>
  <c r="Z9" i="62" s="1"/>
  <c r="AY22" i="45"/>
  <c r="AA22" i="62" s="1"/>
  <c r="AX14" i="45"/>
  <c r="Z15" i="62" s="1"/>
  <c r="AX112" i="34"/>
  <c r="AY71" i="36"/>
  <c r="AY162" i="34"/>
  <c r="AY178" i="34"/>
  <c r="AX96" i="34"/>
  <c r="AY55" i="36"/>
  <c r="AX23" i="45" l="1"/>
  <c r="AW8" i="45"/>
  <c r="Y10" i="62" s="1"/>
  <c r="AW15" i="45"/>
  <c r="Y16" i="62" s="1"/>
  <c r="AY7" i="45"/>
  <c r="AA9" i="62" s="1"/>
  <c r="AY14" i="45"/>
  <c r="AA15" i="62" s="1"/>
  <c r="AZ22" i="45"/>
  <c r="AB22" i="62" s="1"/>
  <c r="AY112" i="34"/>
  <c r="AZ71" i="36"/>
  <c r="AZ162" i="34"/>
  <c r="AZ178" i="34"/>
  <c r="AY96" i="34"/>
  <c r="AZ55" i="36"/>
  <c r="AX8" i="45" l="1"/>
  <c r="Z10" i="62" s="1"/>
  <c r="AY23" i="45"/>
  <c r="AX15" i="45"/>
  <c r="Z16" i="62" s="1"/>
  <c r="BA22" i="45"/>
  <c r="AC22" i="62" s="1"/>
  <c r="AZ7" i="45"/>
  <c r="AB9" i="62" s="1"/>
  <c r="AZ14" i="45"/>
  <c r="AB15" i="62" s="1"/>
  <c r="AZ112" i="34"/>
  <c r="BA71" i="36"/>
  <c r="BA162" i="34"/>
  <c r="BA178" i="34"/>
  <c r="AZ96" i="34"/>
  <c r="BA55" i="36"/>
  <c r="AY15" i="45" l="1"/>
  <c r="AA16" i="62" s="1"/>
  <c r="AY8" i="45"/>
  <c r="AA10" i="62" s="1"/>
  <c r="AZ23" i="45"/>
  <c r="BA14" i="45"/>
  <c r="AC15" i="62" s="1"/>
  <c r="BA7" i="45"/>
  <c r="AC9" i="62" s="1"/>
  <c r="BB22" i="45"/>
  <c r="AD22" i="62" s="1"/>
  <c r="BA112" i="34"/>
  <c r="BB71" i="36"/>
  <c r="BB162" i="34"/>
  <c r="BB178"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2" i="34"/>
  <c r="BC178" i="34"/>
  <c r="BB96" i="34"/>
  <c r="BC55" i="36"/>
  <c r="F71" i="45" l="1"/>
  <c r="F73" i="45" s="1"/>
  <c r="F77" i="45" s="1"/>
  <c r="G71" i="45"/>
  <c r="G73" i="45" s="1"/>
  <c r="G77"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8" i="34"/>
  <c r="BD162" i="34"/>
  <c r="BC96" i="34"/>
  <c r="BD55" i="36"/>
  <c r="H71" i="45" l="1"/>
  <c r="H73" i="45" s="1"/>
  <c r="H77"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2" i="34"/>
  <c r="BE178" i="34"/>
  <c r="BD96" i="34"/>
  <c r="BE55" i="36"/>
  <c r="I71" i="45" l="1"/>
  <c r="I73" i="45" s="1"/>
  <c r="I77"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2" i="34"/>
  <c r="BF178" i="34"/>
  <c r="BE96" i="34"/>
  <c r="BF55" i="36"/>
  <c r="J71" i="45" l="1"/>
  <c r="J73" i="45" s="1"/>
  <c r="J77"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2" i="34"/>
  <c r="BG178" i="34"/>
  <c r="BF96" i="34"/>
  <c r="BG55" i="36"/>
  <c r="K71" i="45" l="1"/>
  <c r="K73" i="45" s="1"/>
  <c r="K77"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2" i="34"/>
  <c r="BH178" i="34"/>
  <c r="BG96" i="34"/>
  <c r="BH55" i="36"/>
  <c r="L71" i="45" l="1"/>
  <c r="L73" i="45" s="1"/>
  <c r="L77"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2" i="34"/>
  <c r="BI178" i="34"/>
  <c r="BH96" i="34"/>
  <c r="BI55" i="36"/>
  <c r="M71" i="45" l="1"/>
  <c r="M73" i="45" s="1"/>
  <c r="M77"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2" i="34"/>
  <c r="BJ178" i="34"/>
  <c r="BI96" i="34"/>
  <c r="BJ55" i="36"/>
  <c r="N71" i="45" l="1"/>
  <c r="N73" i="45" s="1"/>
  <c r="N77"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2" i="34"/>
  <c r="BK178" i="34"/>
  <c r="BJ96" i="34"/>
  <c r="BK55" i="36"/>
  <c r="O71" i="45" l="1"/>
  <c r="O73" i="45" s="1"/>
  <c r="O77"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2" i="34"/>
  <c r="BL178" i="34"/>
  <c r="BK96" i="34"/>
  <c r="BL55" i="36"/>
  <c r="P71" i="45" l="1"/>
  <c r="P73" i="45" s="1"/>
  <c r="P77"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2" i="34"/>
  <c r="BM178" i="34"/>
  <c r="BL96" i="34"/>
  <c r="BM55" i="36"/>
  <c r="Q71" i="45" l="1"/>
  <c r="Q73" i="45" s="1"/>
  <c r="Q77"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2" i="34"/>
  <c r="BN178" i="34"/>
  <c r="BM96" i="34"/>
  <c r="BN55" i="36"/>
  <c r="R71" i="45" l="1"/>
  <c r="R73" i="45" s="1"/>
  <c r="R77" i="45" s="1"/>
  <c r="BM23" i="45"/>
  <c r="BN23" i="45"/>
  <c r="S12" i="45"/>
  <c r="S11" i="45" s="1"/>
  <c r="S59" i="45" s="1"/>
  <c r="S5" i="45"/>
  <c r="S4" i="45" s="1"/>
  <c r="S58" i="45" s="1"/>
  <c r="S20" i="45"/>
  <c r="S19" i="45" s="1"/>
  <c r="S60" i="45" s="1"/>
  <c r="BL15" i="45"/>
  <c r="AN16" i="62" s="1"/>
  <c r="BL8" i="45"/>
  <c r="AN10" i="62" s="1"/>
  <c r="BN112" i="34"/>
  <c r="BP71" i="36"/>
  <c r="BP162" i="34"/>
  <c r="BP178" i="34"/>
  <c r="BO71" i="36"/>
  <c r="BO162" i="34"/>
  <c r="BO178" i="34"/>
  <c r="BN96" i="34"/>
  <c r="BP55" i="36"/>
  <c r="BO55" i="36"/>
  <c r="S71" i="45" l="1"/>
  <c r="S73" i="45" s="1"/>
  <c r="S77"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77" i="45" s="1"/>
  <c r="U5" i="45"/>
  <c r="U4" i="45" s="1"/>
  <c r="U58" i="45" s="1"/>
  <c r="U12" i="45"/>
  <c r="U11" i="45" s="1"/>
  <c r="U59" i="45" s="1"/>
  <c r="U20" i="45"/>
  <c r="U19" i="45" s="1"/>
  <c r="U60" i="45" s="1"/>
  <c r="U71" i="45" l="1"/>
  <c r="U73" i="45" s="1"/>
  <c r="U77" i="45" s="1"/>
  <c r="V20" i="45"/>
  <c r="V19" i="45" s="1"/>
  <c r="V60" i="45" s="1"/>
  <c r="V5" i="45"/>
  <c r="V4" i="45" s="1"/>
  <c r="V58" i="45" s="1"/>
  <c r="V12" i="45"/>
  <c r="V11" i="45" s="1"/>
  <c r="V59" i="45" s="1"/>
  <c r="V71" i="45" l="1"/>
  <c r="V73" i="45" s="1"/>
  <c r="V77" i="45" s="1"/>
  <c r="W12" i="45"/>
  <c r="W11" i="45" s="1"/>
  <c r="W59" i="45" s="1"/>
  <c r="W20" i="45"/>
  <c r="W19" i="45" s="1"/>
  <c r="W60" i="45" s="1"/>
  <c r="W5" i="45"/>
  <c r="W4" i="45" s="1"/>
  <c r="W58" i="45" s="1"/>
  <c r="W71" i="45" l="1"/>
  <c r="W73" i="45" s="1"/>
  <c r="W77" i="45" s="1"/>
  <c r="X20" i="45"/>
  <c r="X19" i="45" s="1"/>
  <c r="X60" i="45" s="1"/>
  <c r="X5" i="45"/>
  <c r="X4" i="45" s="1"/>
  <c r="X58" i="45" s="1"/>
  <c r="X12" i="45"/>
  <c r="X11" i="45" s="1"/>
  <c r="X59" i="45" s="1"/>
  <c r="X71" i="45" l="1"/>
  <c r="X73" i="45" s="1"/>
  <c r="X77" i="45" s="1"/>
  <c r="Y12" i="45"/>
  <c r="Y11" i="45" s="1"/>
  <c r="Y59" i="45" s="1"/>
  <c r="Y20" i="45"/>
  <c r="Y19" i="45" s="1"/>
  <c r="Y60" i="45" s="1"/>
  <c r="Y5" i="45"/>
  <c r="Y4" i="45" s="1"/>
  <c r="Y58" i="45" s="1"/>
  <c r="Y71" i="45" l="1"/>
  <c r="Y73" i="45" s="1"/>
  <c r="Y77"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77" i="45" s="1"/>
  <c r="Z72" i="45"/>
  <c r="Z73" i="45" s="1"/>
  <c r="Z77" i="45" s="1"/>
  <c r="AJ71" i="36" l="1"/>
  <c r="AJ112" i="34" s="1"/>
  <c r="AJ178" i="34"/>
  <c r="AJ162" i="34"/>
  <c r="AJ41" i="34"/>
  <c r="AJ9" i="34"/>
  <c r="AJ23" i="34"/>
  <c r="AJ55" i="36"/>
  <c r="AJ96" i="34" l="1"/>
  <c r="T24" i="55"/>
  <c r="AJ37" i="57"/>
  <c r="AK29" i="57"/>
  <c r="AK38" i="57"/>
  <c r="AJ38" i="57" l="1"/>
  <c r="AK37" i="57"/>
  <c r="AR45" i="50" s="1"/>
  <c r="AR44" i="50" s="1"/>
  <c r="AJ29" i="57"/>
  <c r="AK32" i="57"/>
  <c r="AJ32" i="57"/>
  <c r="AK39" i="57"/>
  <c r="AJ39"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Y55" i="50"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BC56" i="50" l="1"/>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3"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3"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45" i="36" l="1"/>
  <c r="AD82" i="36" s="1"/>
  <c r="AD85" i="36" s="1"/>
  <c r="BE58" i="50"/>
  <c r="BE59" i="50" s="1"/>
  <c r="BE60" i="50" s="1"/>
  <c r="BE61" i="50" s="1"/>
  <c r="BK58" i="50"/>
  <c r="BK59" i="50" s="1"/>
  <c r="BK60" i="50" s="1"/>
  <c r="BK61" i="50" s="1"/>
  <c r="BJ58" i="50"/>
  <c r="BJ59" i="50" s="1"/>
  <c r="BJ60" i="50" s="1"/>
  <c r="BP41" i="36" s="1"/>
  <c r="BP45" i="36" s="1"/>
  <c r="BP82" i="36" s="1"/>
  <c r="BP85"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45" i="36" s="1"/>
  <c r="BN82" i="36" s="1"/>
  <c r="BN85"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45" i="36" s="1"/>
  <c r="BI82" i="36" s="1"/>
  <c r="BI85"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9" i="34"/>
  <c r="AP180" i="34"/>
  <c r="AL180" i="34"/>
  <c r="AL72" i="36"/>
  <c r="AL113" i="34" s="1"/>
  <c r="AL42" i="34"/>
  <c r="AO25" i="34"/>
  <c r="AO56" i="36"/>
  <c r="AO97" i="34" s="1"/>
  <c r="AM24" i="34"/>
  <c r="AM43" i="34"/>
  <c r="AN72" i="36"/>
  <c r="AN113" i="34" s="1"/>
  <c r="AK10" i="34"/>
  <c r="AQ24" i="34"/>
  <c r="AQ179" i="34"/>
  <c r="AU163" i="34"/>
  <c r="AJ56" i="36"/>
  <c r="AJ97" i="34" s="1"/>
  <c r="AQ10" i="34"/>
  <c r="AU43" i="34"/>
  <c r="AU4" i="36"/>
  <c r="AU56" i="36"/>
  <c r="AU97" i="34" s="1"/>
  <c r="AO10" i="34"/>
  <c r="AO72" i="36"/>
  <c r="AO113" i="34" s="1"/>
  <c r="AK179" i="34"/>
  <c r="AN24" i="34"/>
  <c r="AN56" i="36"/>
  <c r="AN97" i="34" s="1"/>
  <c r="AJ42" i="34"/>
  <c r="AJ72" i="36"/>
  <c r="AJ113" i="34" s="1"/>
  <c r="AV4" i="36"/>
  <c r="AU24" i="34"/>
  <c r="AU72" i="36"/>
  <c r="AU113" i="34" s="1"/>
  <c r="AO42" i="34"/>
  <c r="AO163" i="34"/>
  <c r="AN10" i="34"/>
  <c r="AN179" i="34"/>
  <c r="AJ10" i="34"/>
  <c r="AJ163" i="34"/>
  <c r="AU42" i="34"/>
  <c r="AU179" i="34"/>
  <c r="AO24" i="34"/>
  <c r="AO179" i="34"/>
  <c r="AN42" i="34"/>
  <c r="AN163" i="34"/>
  <c r="AJ24" i="34"/>
  <c r="AJ179" i="34"/>
  <c r="AT180" i="34"/>
  <c r="AT4" i="36"/>
  <c r="AQ56" i="36"/>
  <c r="AQ97" i="34" s="1"/>
  <c r="AP10" i="34"/>
  <c r="AM56" i="36"/>
  <c r="AM97" i="34" s="1"/>
  <c r="AL163" i="34"/>
  <c r="AQ42" i="34"/>
  <c r="AQ163" i="34"/>
  <c r="AP72" i="36"/>
  <c r="AP113" i="34" s="1"/>
  <c r="AM72" i="36"/>
  <c r="AM113" i="34" s="1"/>
  <c r="AL10" i="34"/>
  <c r="AT56" i="36"/>
  <c r="AT97" i="34" s="1"/>
  <c r="AQ72" i="36"/>
  <c r="AQ113" i="34" s="1"/>
  <c r="AP42" i="34"/>
  <c r="AP56" i="36"/>
  <c r="AP97" i="34" s="1"/>
  <c r="AM10" i="34"/>
  <c r="AM179" i="34"/>
  <c r="AL179" i="34"/>
  <c r="AT10" i="34"/>
  <c r="AP24" i="34"/>
  <c r="AP163" i="34"/>
  <c r="AM42" i="34"/>
  <c r="AM163" i="34"/>
  <c r="AL24" i="34"/>
  <c r="AL56" i="36"/>
  <c r="AL97" i="34" s="1"/>
  <c r="AT42" i="34"/>
  <c r="AS72" i="36"/>
  <c r="AS113" i="34" s="1"/>
  <c r="AT72" i="36"/>
  <c r="AT113" i="34" s="1"/>
  <c r="AT24" i="34"/>
  <c r="AT179" i="34"/>
  <c r="AR72" i="36"/>
  <c r="AR113" i="34" s="1"/>
  <c r="AR10" i="34"/>
  <c r="AR56" i="36"/>
  <c r="AR97" i="34" s="1"/>
  <c r="AR24" i="34"/>
  <c r="AR179" i="34"/>
  <c r="AR42" i="34"/>
  <c r="AR163" i="34"/>
  <c r="AD80" i="36"/>
  <c r="AD121" i="34" s="1"/>
  <c r="AD64" i="36"/>
  <c r="AD105" i="34" s="1"/>
  <c r="AD187" i="34"/>
  <c r="AD171" i="34"/>
  <c r="AD50" i="34"/>
  <c r="AD32" i="34"/>
  <c r="AK72" i="36"/>
  <c r="AK113" i="34" s="1"/>
  <c r="AH81" i="36"/>
  <c r="AH122" i="34" s="1"/>
  <c r="AH65" i="36"/>
  <c r="AH106" i="34" s="1"/>
  <c r="AH188" i="34"/>
  <c r="AH172" i="34"/>
  <c r="AH33" i="34"/>
  <c r="AH51" i="34"/>
  <c r="AG80" i="36"/>
  <c r="AG121" i="34" s="1"/>
  <c r="AG64" i="36"/>
  <c r="AG105" i="34" s="1"/>
  <c r="AG187" i="34"/>
  <c r="AG171" i="34"/>
  <c r="AG32" i="34"/>
  <c r="AG50" i="34"/>
  <c r="AK11" i="34"/>
  <c r="AE65" i="36"/>
  <c r="AE106" i="34" s="1"/>
  <c r="AE81" i="36"/>
  <c r="AE122" i="34" s="1"/>
  <c r="AE188" i="34"/>
  <c r="AE172" i="34"/>
  <c r="AE33" i="34"/>
  <c r="AE51" i="34"/>
  <c r="AE64" i="36"/>
  <c r="AE105" i="34" s="1"/>
  <c r="AE80" i="36"/>
  <c r="AE121" i="34" s="1"/>
  <c r="AE187" i="34"/>
  <c r="AE171" i="34"/>
  <c r="AE50" i="34"/>
  <c r="AE32" i="34"/>
  <c r="AH64" i="36"/>
  <c r="AH105" i="34" s="1"/>
  <c r="AH80" i="36"/>
  <c r="AH121" i="34" s="1"/>
  <c r="AH187" i="34"/>
  <c r="AH171" i="34"/>
  <c r="AH32" i="34"/>
  <c r="AH50" i="34"/>
  <c r="AK24" i="34"/>
  <c r="AK56" i="36"/>
  <c r="AK97" i="34" s="1"/>
  <c r="AI51" i="34"/>
  <c r="AI65" i="36"/>
  <c r="AI106" i="34" s="1"/>
  <c r="AI81" i="36"/>
  <c r="AI122" i="34" s="1"/>
  <c r="AI188" i="34"/>
  <c r="AI172" i="34"/>
  <c r="AI33" i="34"/>
  <c r="AF65" i="36"/>
  <c r="AF106" i="34" s="1"/>
  <c r="AF81" i="36"/>
  <c r="AF122" i="34" s="1"/>
  <c r="AF172" i="34"/>
  <c r="AF188" i="34"/>
  <c r="AF33" i="34"/>
  <c r="AF51" i="34"/>
  <c r="AK42" i="34"/>
  <c r="AG81" i="36"/>
  <c r="AG122" i="34" s="1"/>
  <c r="AG65" i="36"/>
  <c r="AG106" i="34" s="1"/>
  <c r="AG172" i="34"/>
  <c r="AG188" i="34"/>
  <c r="AG51" i="34"/>
  <c r="AG33" i="34"/>
  <c r="AF64" i="36"/>
  <c r="AF105" i="34" s="1"/>
  <c r="AF80" i="36"/>
  <c r="AF121" i="34" s="1"/>
  <c r="AF187" i="34"/>
  <c r="AF171" i="34"/>
  <c r="AF50" i="34"/>
  <c r="AF32" i="34"/>
  <c r="AD81" i="36"/>
  <c r="AD122" i="34" s="1"/>
  <c r="AD65" i="36"/>
  <c r="AD106" i="34" s="1"/>
  <c r="AD188" i="34"/>
  <c r="AD172" i="34"/>
  <c r="AD33" i="34"/>
  <c r="AD51" i="34"/>
  <c r="AI50" i="34"/>
  <c r="AI80" i="36"/>
  <c r="AI121" i="34" s="1"/>
  <c r="AI64" i="36"/>
  <c r="AI105" i="34" s="1"/>
  <c r="AI187" i="34"/>
  <c r="AI171" i="34"/>
  <c r="AI32" i="34"/>
  <c r="AE56" i="36"/>
  <c r="AE72" i="36"/>
  <c r="AE163" i="34"/>
  <c r="AE10" i="34"/>
  <c r="AE24" i="34"/>
  <c r="AE42" i="34"/>
  <c r="AE179" i="34"/>
  <c r="AG72" i="36"/>
  <c r="AG56" i="36"/>
  <c r="AG10" i="34"/>
  <c r="AG42" i="34"/>
  <c r="AG24" i="34"/>
  <c r="AG163" i="34"/>
  <c r="AG179" i="34"/>
  <c r="AH56" i="36"/>
  <c r="AH72" i="36"/>
  <c r="AH24" i="34"/>
  <c r="AH42" i="34"/>
  <c r="AH10" i="34"/>
  <c r="AH163" i="34"/>
  <c r="AH179" i="34"/>
  <c r="AF56" i="36"/>
  <c r="AF72" i="36"/>
  <c r="AF42" i="34"/>
  <c r="AF24" i="34"/>
  <c r="AF10" i="34"/>
  <c r="AF163" i="34"/>
  <c r="AF179" i="34"/>
  <c r="AI56" i="36"/>
  <c r="AI72" i="36"/>
  <c r="AI42" i="34"/>
  <c r="AI10" i="34"/>
  <c r="AI24" i="34"/>
  <c r="AI163" i="34"/>
  <c r="AI179" i="34"/>
  <c r="AD56" i="36"/>
  <c r="AD72" i="36"/>
  <c r="AD163" i="34"/>
  <c r="AD179" i="34"/>
  <c r="AD42" i="34"/>
  <c r="AD10" i="34"/>
  <c r="AD24" i="34"/>
  <c r="AS163" i="34"/>
  <c r="AS10" i="34"/>
  <c r="AS56" i="36"/>
  <c r="AS97" i="34" s="1"/>
  <c r="AS42" i="34"/>
  <c r="AS179" i="34"/>
  <c r="AS24" i="34"/>
  <c r="AV10" i="34"/>
  <c r="AV56" i="36"/>
  <c r="AV97" i="34" s="1"/>
  <c r="AV163" i="34"/>
  <c r="BE171" i="34"/>
  <c r="BE187" i="34"/>
  <c r="BE80" i="36"/>
  <c r="BE121" i="34" s="1"/>
  <c r="BE64" i="36"/>
  <c r="BE105" i="34" s="1"/>
  <c r="BE50" i="34"/>
  <c r="BE32" i="34"/>
  <c r="BD171" i="34"/>
  <c r="BD187" i="34"/>
  <c r="BD80" i="36"/>
  <c r="BD121" i="34" s="1"/>
  <c r="BD64" i="36"/>
  <c r="BD105" i="34" s="1"/>
  <c r="BD32" i="34"/>
  <c r="BD50" i="34"/>
  <c r="AO51" i="34"/>
  <c r="AO188" i="34"/>
  <c r="AO172" i="34"/>
  <c r="AO33" i="34"/>
  <c r="AO65" i="36"/>
  <c r="AO106" i="34" s="1"/>
  <c r="AO81" i="36"/>
  <c r="AO122" i="34" s="1"/>
  <c r="BJ172" i="34"/>
  <c r="BJ33" i="34"/>
  <c r="BJ188" i="34"/>
  <c r="BJ51" i="34"/>
  <c r="BJ65" i="36"/>
  <c r="BJ106" i="34" s="1"/>
  <c r="BJ81" i="36"/>
  <c r="BJ122" i="34" s="1"/>
  <c r="BH172" i="34"/>
  <c r="BH188" i="34"/>
  <c r="BH33" i="34"/>
  <c r="BH51" i="34"/>
  <c r="BH81" i="36"/>
  <c r="BH122" i="34" s="1"/>
  <c r="BH65" i="36"/>
  <c r="BH106" i="34" s="1"/>
  <c r="BL171" i="34"/>
  <c r="BL187" i="34"/>
  <c r="BL80" i="36"/>
  <c r="BL121" i="34" s="1"/>
  <c r="BL64" i="36"/>
  <c r="BL105" i="34" s="1"/>
  <c r="BL50" i="34"/>
  <c r="BL32" i="34"/>
  <c r="AX187" i="34"/>
  <c r="AX171" i="34"/>
  <c r="AX64" i="36"/>
  <c r="AX105" i="34" s="1"/>
  <c r="AX80" i="36"/>
  <c r="AX121" i="34" s="1"/>
  <c r="AX32" i="34"/>
  <c r="AX50" i="34"/>
  <c r="AO171" i="34"/>
  <c r="AO187" i="34"/>
  <c r="AO64" i="36"/>
  <c r="AO105" i="34" s="1"/>
  <c r="AO80" i="36"/>
  <c r="AO121" i="34" s="1"/>
  <c r="AO50" i="34"/>
  <c r="AO32" i="34"/>
  <c r="AN171" i="34"/>
  <c r="AN187" i="34"/>
  <c r="AN80" i="36"/>
  <c r="AN121" i="34" s="1"/>
  <c r="AN64" i="36"/>
  <c r="AN105" i="34" s="1"/>
  <c r="AN32" i="34"/>
  <c r="AN50" i="34"/>
  <c r="AR169" i="34"/>
  <c r="AR185" i="34"/>
  <c r="AR62" i="36"/>
  <c r="AR103" i="34" s="1"/>
  <c r="AR78" i="36"/>
  <c r="AR119" i="34" s="1"/>
  <c r="AR16" i="34"/>
  <c r="AR48" i="34"/>
  <c r="AR30" i="34"/>
  <c r="AJ188" i="34"/>
  <c r="AJ172" i="34"/>
  <c r="AJ33" i="34"/>
  <c r="AJ51" i="34"/>
  <c r="AJ65" i="36"/>
  <c r="AJ106" i="34" s="1"/>
  <c r="AJ81" i="36"/>
  <c r="AJ122" i="34" s="1"/>
  <c r="BP172" i="34"/>
  <c r="BP33" i="34"/>
  <c r="BP51" i="34"/>
  <c r="BP65" i="36"/>
  <c r="BP106" i="34" s="1"/>
  <c r="BP188" i="34"/>
  <c r="BP81" i="36"/>
  <c r="BP122" i="34" s="1"/>
  <c r="AL172" i="34"/>
  <c r="AL33" i="34"/>
  <c r="AL51" i="34"/>
  <c r="AL188" i="34"/>
  <c r="AL81" i="36"/>
  <c r="AL122" i="34" s="1"/>
  <c r="AL65" i="36"/>
  <c r="AL106" i="34" s="1"/>
  <c r="BN188" i="34"/>
  <c r="BN172" i="34"/>
  <c r="BN33" i="34"/>
  <c r="BN51" i="34"/>
  <c r="BN81" i="36"/>
  <c r="BN122" i="34" s="1"/>
  <c r="BN65" i="36"/>
  <c r="BN106" i="34" s="1"/>
  <c r="AT187" i="34"/>
  <c r="AT171" i="34"/>
  <c r="AT80" i="36"/>
  <c r="AT121" i="34" s="1"/>
  <c r="AT64" i="36"/>
  <c r="AT105" i="34" s="1"/>
  <c r="AT32" i="34"/>
  <c r="AT50" i="34"/>
  <c r="AK169" i="34"/>
  <c r="AK185" i="34"/>
  <c r="AK78" i="36"/>
  <c r="AK119" i="34" s="1"/>
  <c r="AK62" i="36"/>
  <c r="AK103" i="34" s="1"/>
  <c r="AK48" i="34"/>
  <c r="AK30" i="34"/>
  <c r="AK16" i="34"/>
  <c r="BO188" i="34"/>
  <c r="BO33" i="34"/>
  <c r="BO51" i="34"/>
  <c r="BO172" i="34"/>
  <c r="BO65" i="36"/>
  <c r="BO106" i="34" s="1"/>
  <c r="BO81" i="36"/>
  <c r="BO122" i="34" s="1"/>
  <c r="BF188" i="34"/>
  <c r="BF33" i="34"/>
  <c r="BF51" i="34"/>
  <c r="BF172" i="34"/>
  <c r="BF81" i="36"/>
  <c r="BF122" i="34" s="1"/>
  <c r="BF65" i="36"/>
  <c r="BF106" i="34" s="1"/>
  <c r="BK188" i="34"/>
  <c r="BK33" i="34"/>
  <c r="BK51" i="34"/>
  <c r="BK172" i="34"/>
  <c r="BK65" i="36"/>
  <c r="BK106" i="34" s="1"/>
  <c r="BK81" i="36"/>
  <c r="BK122" i="34" s="1"/>
  <c r="BL172" i="34"/>
  <c r="BL51" i="34"/>
  <c r="BL33" i="34"/>
  <c r="BL188" i="34"/>
  <c r="BL81" i="36"/>
  <c r="BL122" i="34" s="1"/>
  <c r="BL65" i="36"/>
  <c r="BL106" i="34" s="1"/>
  <c r="AL171" i="34"/>
  <c r="AL187" i="34"/>
  <c r="AL80" i="36"/>
  <c r="AL121" i="34" s="1"/>
  <c r="AL64" i="36"/>
  <c r="AL105" i="34" s="1"/>
  <c r="AL50" i="34"/>
  <c r="AL32" i="34"/>
  <c r="BK171" i="34"/>
  <c r="BK187" i="34"/>
  <c r="BK64" i="36"/>
  <c r="BK105" i="34" s="1"/>
  <c r="BK80" i="36"/>
  <c r="BK121" i="34" s="1"/>
  <c r="BK32" i="34"/>
  <c r="BK50" i="34"/>
  <c r="AM187" i="34"/>
  <c r="AM171" i="34"/>
  <c r="AM64" i="36"/>
  <c r="AM105" i="34" s="1"/>
  <c r="AM80" i="36"/>
  <c r="AM121" i="34" s="1"/>
  <c r="AM50" i="34"/>
  <c r="AM32" i="34"/>
  <c r="BP187" i="34"/>
  <c r="BP171" i="34"/>
  <c r="BP80" i="36"/>
  <c r="BP121" i="34" s="1"/>
  <c r="BP64" i="36"/>
  <c r="BP105" i="34" s="1"/>
  <c r="BP32" i="34"/>
  <c r="BP50" i="34"/>
  <c r="AN43" i="34"/>
  <c r="AN25" i="34"/>
  <c r="AN11" i="34"/>
  <c r="AN180" i="34"/>
  <c r="AN57" i="36"/>
  <c r="AN98" i="34" s="1"/>
  <c r="AN164" i="34"/>
  <c r="AN73" i="36"/>
  <c r="AN114" i="34" s="1"/>
  <c r="BJ187" i="34"/>
  <c r="BJ171" i="34"/>
  <c r="BJ64" i="36"/>
  <c r="BJ105" i="34" s="1"/>
  <c r="BJ80" i="36"/>
  <c r="BJ121" i="34" s="1"/>
  <c r="BJ32" i="34"/>
  <c r="BJ50" i="34"/>
  <c r="BI187" i="34"/>
  <c r="BI171" i="34"/>
  <c r="BI80" i="36"/>
  <c r="BI121" i="34" s="1"/>
  <c r="BI64" i="36"/>
  <c r="BI105" i="34" s="1"/>
  <c r="BI32" i="34"/>
  <c r="BI50" i="34"/>
  <c r="AY188" i="34"/>
  <c r="AY33" i="34"/>
  <c r="AY51" i="34"/>
  <c r="AY172" i="34"/>
  <c r="AY65" i="36"/>
  <c r="AY106" i="34" s="1"/>
  <c r="AY81" i="36"/>
  <c r="AY122" i="34" s="1"/>
  <c r="BB188" i="34"/>
  <c r="BB33" i="34"/>
  <c r="BB51" i="34"/>
  <c r="BB172" i="34"/>
  <c r="BB65" i="36"/>
  <c r="BB106" i="34" s="1"/>
  <c r="BB81" i="36"/>
  <c r="BB122" i="34" s="1"/>
  <c r="BG188" i="34"/>
  <c r="BG33" i="34"/>
  <c r="BG51" i="34"/>
  <c r="BG172" i="34"/>
  <c r="BG81" i="36"/>
  <c r="BG122" i="34" s="1"/>
  <c r="BG65" i="36"/>
  <c r="BG106" i="34" s="1"/>
  <c r="AW188" i="34"/>
  <c r="AW33" i="34"/>
  <c r="AW51" i="34"/>
  <c r="AW172" i="34"/>
  <c r="AW65" i="36"/>
  <c r="AW106" i="34" s="1"/>
  <c r="AW81" i="36"/>
  <c r="AW122" i="34" s="1"/>
  <c r="AP172" i="34"/>
  <c r="AP33" i="34"/>
  <c r="AP51" i="34"/>
  <c r="AP188" i="34"/>
  <c r="AP81" i="36"/>
  <c r="AP122" i="34" s="1"/>
  <c r="AP65" i="36"/>
  <c r="AP106" i="34" s="1"/>
  <c r="AQ185" i="34"/>
  <c r="AQ169" i="34"/>
  <c r="AQ62" i="36"/>
  <c r="AQ103" i="34" s="1"/>
  <c r="AQ78" i="36"/>
  <c r="AQ119" i="34" s="1"/>
  <c r="AQ30" i="34"/>
  <c r="AQ16" i="34"/>
  <c r="AQ48" i="34"/>
  <c r="AS169" i="34"/>
  <c r="AS185" i="34"/>
  <c r="AS78" i="36"/>
  <c r="AS119" i="34" s="1"/>
  <c r="AS62" i="36"/>
  <c r="AS103" i="34" s="1"/>
  <c r="AS16" i="34"/>
  <c r="AS30" i="34"/>
  <c r="AS48" i="34"/>
  <c r="AU187" i="34"/>
  <c r="AU171" i="34"/>
  <c r="AU80" i="36"/>
  <c r="AU121" i="34" s="1"/>
  <c r="AU64" i="36"/>
  <c r="AU105" i="34" s="1"/>
  <c r="AU50" i="34"/>
  <c r="AU32" i="34"/>
  <c r="BG187" i="34"/>
  <c r="BG171" i="34"/>
  <c r="BG80" i="36"/>
  <c r="BG121" i="34" s="1"/>
  <c r="BG64" i="36"/>
  <c r="BG105" i="34" s="1"/>
  <c r="BG50" i="34"/>
  <c r="BG32" i="34"/>
  <c r="BN171" i="34"/>
  <c r="BN187" i="34"/>
  <c r="BN64" i="36"/>
  <c r="BN105" i="34" s="1"/>
  <c r="BN80" i="36"/>
  <c r="BN121" i="34" s="1"/>
  <c r="BN32" i="34"/>
  <c r="BN50" i="34"/>
  <c r="AV187" i="34"/>
  <c r="AV171" i="34"/>
  <c r="AV64" i="36"/>
  <c r="AV105" i="34" s="1"/>
  <c r="AV80" i="36"/>
  <c r="AV121" i="34" s="1"/>
  <c r="AV50" i="34"/>
  <c r="AV32" i="34"/>
  <c r="AT169" i="34"/>
  <c r="AT185" i="34"/>
  <c r="AT78" i="36"/>
  <c r="AT119" i="34" s="1"/>
  <c r="AT62" i="36"/>
  <c r="AT103" i="34" s="1"/>
  <c r="AT16" i="34"/>
  <c r="AT48" i="34"/>
  <c r="AT30" i="34"/>
  <c r="AP185" i="34"/>
  <c r="AP169" i="34"/>
  <c r="AP78" i="36"/>
  <c r="AP119" i="34" s="1"/>
  <c r="AP62" i="36"/>
  <c r="AP103" i="34" s="1"/>
  <c r="AP30" i="34"/>
  <c r="AP16" i="34"/>
  <c r="AP48" i="34"/>
  <c r="BA187" i="34"/>
  <c r="BA171" i="34"/>
  <c r="BA64" i="36"/>
  <c r="BA105" i="34" s="1"/>
  <c r="BA80" i="36"/>
  <c r="BA121" i="34" s="1"/>
  <c r="BA32" i="34"/>
  <c r="BA50" i="34"/>
  <c r="AK187" i="34"/>
  <c r="AK171" i="34"/>
  <c r="AK64" i="36"/>
  <c r="AK105" i="34" s="1"/>
  <c r="AK80" i="36"/>
  <c r="AK121" i="34" s="1"/>
  <c r="AK50" i="34"/>
  <c r="AK32" i="34"/>
  <c r="AM172" i="34"/>
  <c r="AM33" i="34"/>
  <c r="AM51" i="34"/>
  <c r="AM188" i="34"/>
  <c r="AM65" i="36"/>
  <c r="AM106" i="34" s="1"/>
  <c r="AM81" i="36"/>
  <c r="AM122" i="34" s="1"/>
  <c r="AV188" i="34"/>
  <c r="AV172" i="34"/>
  <c r="AV33" i="34"/>
  <c r="AV81" i="36"/>
  <c r="AV122" i="34" s="1"/>
  <c r="AV65" i="36"/>
  <c r="AV106" i="34" s="1"/>
  <c r="AV51" i="34"/>
  <c r="AS188" i="34"/>
  <c r="AS33" i="34"/>
  <c r="AS51" i="34"/>
  <c r="AS172" i="34"/>
  <c r="AS65" i="36"/>
  <c r="AS106" i="34" s="1"/>
  <c r="AS81" i="36"/>
  <c r="AS122" i="34" s="1"/>
  <c r="BE172" i="34"/>
  <c r="BE33" i="34"/>
  <c r="BE51" i="34"/>
  <c r="BE188" i="34"/>
  <c r="BE65" i="36"/>
  <c r="BE106" i="34" s="1"/>
  <c r="BE81" i="36"/>
  <c r="BE122" i="34" s="1"/>
  <c r="AQ187" i="34"/>
  <c r="AQ171" i="34"/>
  <c r="AQ80" i="36"/>
  <c r="AQ121" i="34" s="1"/>
  <c r="AQ64" i="36"/>
  <c r="AQ105" i="34" s="1"/>
  <c r="AQ50" i="34"/>
  <c r="AQ32" i="34"/>
  <c r="BM171" i="34"/>
  <c r="BM187" i="34"/>
  <c r="BM64" i="36"/>
  <c r="BM105" i="34" s="1"/>
  <c r="BM80" i="36"/>
  <c r="BM121" i="34" s="1"/>
  <c r="BM50" i="34"/>
  <c r="BM32" i="34"/>
  <c r="AY171" i="34"/>
  <c r="AY187" i="34"/>
  <c r="AY80" i="36"/>
  <c r="AY121" i="34" s="1"/>
  <c r="AY64" i="36"/>
  <c r="AY105" i="34" s="1"/>
  <c r="AY32" i="34"/>
  <c r="AY50" i="34"/>
  <c r="BF171" i="34"/>
  <c r="BF187" i="34"/>
  <c r="BF80" i="36"/>
  <c r="BF121" i="34" s="1"/>
  <c r="BF64" i="36"/>
  <c r="BF105" i="34" s="1"/>
  <c r="BF50" i="34"/>
  <c r="BF32" i="34"/>
  <c r="AJ185" i="34"/>
  <c r="AJ169" i="34"/>
  <c r="AJ78" i="36"/>
  <c r="AJ119" i="34" s="1"/>
  <c r="AJ62" i="36"/>
  <c r="AJ103" i="34" s="1"/>
  <c r="AJ48" i="34"/>
  <c r="AJ16" i="34"/>
  <c r="AJ30" i="34"/>
  <c r="AM185" i="34"/>
  <c r="AM169" i="34"/>
  <c r="AM78" i="36"/>
  <c r="AM119" i="34" s="1"/>
  <c r="AM62" i="36"/>
  <c r="AM103" i="34" s="1"/>
  <c r="AM30" i="34"/>
  <c r="AM16" i="34"/>
  <c r="AM48" i="34"/>
  <c r="AR11" i="34"/>
  <c r="AR180" i="34"/>
  <c r="AR25" i="34"/>
  <c r="AR43" i="34"/>
  <c r="AR164" i="34"/>
  <c r="AR57" i="36"/>
  <c r="AR98" i="34" s="1"/>
  <c r="AR73" i="36"/>
  <c r="AR114" i="34" s="1"/>
  <c r="AX172" i="34"/>
  <c r="AX33" i="34"/>
  <c r="AX51" i="34"/>
  <c r="AX188" i="34"/>
  <c r="AX81" i="36"/>
  <c r="AX122" i="34" s="1"/>
  <c r="AX65" i="36"/>
  <c r="AX106" i="34" s="1"/>
  <c r="BC188" i="34"/>
  <c r="BC33" i="34"/>
  <c r="BC51" i="34"/>
  <c r="BC65" i="36"/>
  <c r="BC106" i="34" s="1"/>
  <c r="BC172" i="34"/>
  <c r="BC81" i="36"/>
  <c r="BC122" i="34" s="1"/>
  <c r="AZ188" i="34"/>
  <c r="AZ172" i="34"/>
  <c r="AZ33" i="34"/>
  <c r="AZ51" i="34"/>
  <c r="AZ65" i="36"/>
  <c r="AZ106" i="34" s="1"/>
  <c r="AZ81" i="36"/>
  <c r="AZ122" i="34" s="1"/>
  <c r="BM188" i="34"/>
  <c r="BM33" i="34"/>
  <c r="BM51" i="34"/>
  <c r="BM172" i="34"/>
  <c r="BM65" i="36"/>
  <c r="BM106" i="34" s="1"/>
  <c r="BM81" i="36"/>
  <c r="BM122" i="34" s="1"/>
  <c r="AS43" i="34"/>
  <c r="AS25" i="34"/>
  <c r="AS11" i="34"/>
  <c r="AS180" i="34"/>
  <c r="AS164" i="34"/>
  <c r="AS73" i="36"/>
  <c r="AS114" i="34" s="1"/>
  <c r="AS57" i="36"/>
  <c r="AS98" i="34" s="1"/>
  <c r="BD172" i="34"/>
  <c r="BD188" i="34"/>
  <c r="BD33" i="34"/>
  <c r="BD51" i="34"/>
  <c r="BD81" i="36"/>
  <c r="BD122" i="34" s="1"/>
  <c r="BD65" i="36"/>
  <c r="BD106" i="34" s="1"/>
  <c r="AU188" i="34"/>
  <c r="AU33" i="34"/>
  <c r="AU51" i="34"/>
  <c r="AU172" i="34"/>
  <c r="AU65" i="36"/>
  <c r="AU106" i="34" s="1"/>
  <c r="AU81" i="36"/>
  <c r="AU122" i="34" s="1"/>
  <c r="AR172" i="34"/>
  <c r="AR188" i="34"/>
  <c r="AR33" i="34"/>
  <c r="AR51" i="34"/>
  <c r="AR65" i="36"/>
  <c r="AR106" i="34" s="1"/>
  <c r="AR81" i="36"/>
  <c r="AR122" i="34" s="1"/>
  <c r="BI172" i="34"/>
  <c r="BI33" i="34"/>
  <c r="BI51" i="34"/>
  <c r="BI188" i="34"/>
  <c r="BI81" i="36"/>
  <c r="BI122" i="34" s="1"/>
  <c r="BI65" i="36"/>
  <c r="BI106" i="34" s="1"/>
  <c r="AJ171" i="34"/>
  <c r="AJ187" i="34"/>
  <c r="AJ64" i="36"/>
  <c r="AJ105" i="34" s="1"/>
  <c r="AJ80" i="36"/>
  <c r="AJ121" i="34" s="1"/>
  <c r="AJ50" i="34"/>
  <c r="AJ32" i="34"/>
  <c r="AZ187" i="34"/>
  <c r="AZ171" i="34"/>
  <c r="AZ64" i="36"/>
  <c r="AZ105" i="34" s="1"/>
  <c r="AZ80" i="36"/>
  <c r="AZ121" i="34" s="1"/>
  <c r="AZ50" i="34"/>
  <c r="AZ32" i="34"/>
  <c r="AP187" i="34"/>
  <c r="AP171" i="34"/>
  <c r="AP80" i="36"/>
  <c r="AP121" i="34" s="1"/>
  <c r="AP64" i="36"/>
  <c r="AP105" i="34" s="1"/>
  <c r="AP50" i="34"/>
  <c r="AP32" i="34"/>
  <c r="BH187" i="34"/>
  <c r="BH171" i="34"/>
  <c r="BH64" i="36"/>
  <c r="BH105" i="34" s="1"/>
  <c r="BH80" i="36"/>
  <c r="BH121" i="34" s="1"/>
  <c r="BH50" i="34"/>
  <c r="BH32" i="34"/>
  <c r="AW187" i="34"/>
  <c r="AW171" i="34"/>
  <c r="AW64" i="36"/>
  <c r="AW105" i="34" s="1"/>
  <c r="AW80" i="36"/>
  <c r="AW121" i="34" s="1"/>
  <c r="AW32" i="34"/>
  <c r="AW50" i="34"/>
  <c r="AS171" i="34"/>
  <c r="AS187" i="34"/>
  <c r="AS64" i="36"/>
  <c r="AS105" i="34" s="1"/>
  <c r="AS80" i="36"/>
  <c r="AS121" i="34" s="1"/>
  <c r="AS32" i="34"/>
  <c r="AS50" i="34"/>
  <c r="BA188" i="34"/>
  <c r="BA33" i="34"/>
  <c r="BA51" i="34"/>
  <c r="BA172" i="34"/>
  <c r="BA65" i="36"/>
  <c r="BA106" i="34" s="1"/>
  <c r="BA81" i="36"/>
  <c r="BA122" i="34" s="1"/>
  <c r="AQ172" i="34"/>
  <c r="AQ33" i="34"/>
  <c r="AQ51" i="34"/>
  <c r="AQ188" i="34"/>
  <c r="AQ81" i="36"/>
  <c r="AQ122" i="34" s="1"/>
  <c r="AQ65" i="36"/>
  <c r="AQ106" i="34" s="1"/>
  <c r="AK51" i="34"/>
  <c r="AK172" i="34"/>
  <c r="AK188" i="34"/>
  <c r="AK33" i="34"/>
  <c r="AK81" i="36"/>
  <c r="AK122" i="34" s="1"/>
  <c r="AK65" i="36"/>
  <c r="AK106" i="34" s="1"/>
  <c r="AN51" i="34"/>
  <c r="AN188" i="34"/>
  <c r="AN172" i="34"/>
  <c r="AN33" i="34"/>
  <c r="AN65" i="36"/>
  <c r="AN106" i="34" s="1"/>
  <c r="AN81" i="36"/>
  <c r="AN122" i="34" s="1"/>
  <c r="AU169" i="34"/>
  <c r="AU185" i="34"/>
  <c r="AU78" i="36"/>
  <c r="AU119" i="34" s="1"/>
  <c r="AU62" i="36"/>
  <c r="AU103" i="34" s="1"/>
  <c r="AU48" i="34"/>
  <c r="AU16" i="34"/>
  <c r="AU30" i="34"/>
  <c r="AV169" i="34"/>
  <c r="AV185" i="34"/>
  <c r="AV62" i="36"/>
  <c r="AV103" i="34" s="1"/>
  <c r="AV78" i="36"/>
  <c r="AV119" i="34" s="1"/>
  <c r="AV30" i="34"/>
  <c r="AV48" i="34"/>
  <c r="AV16" i="34"/>
  <c r="AN185" i="34"/>
  <c r="AN169" i="34"/>
  <c r="AN78" i="36"/>
  <c r="AN119" i="34" s="1"/>
  <c r="AN62" i="36"/>
  <c r="AN103" i="34" s="1"/>
  <c r="AN48" i="34"/>
  <c r="AN30" i="34"/>
  <c r="AN16" i="34"/>
  <c r="AV43" i="34"/>
  <c r="AV25" i="34"/>
  <c r="AV180" i="34"/>
  <c r="AV164" i="34"/>
  <c r="AV11" i="34"/>
  <c r="AV57" i="36"/>
  <c r="AV98" i="34" s="1"/>
  <c r="AV73" i="36"/>
  <c r="AV114" i="34" s="1"/>
  <c r="AQ11" i="34"/>
  <c r="AQ180" i="34"/>
  <c r="AQ25" i="34"/>
  <c r="AQ43" i="34"/>
  <c r="AQ164" i="34"/>
  <c r="AQ57" i="36"/>
  <c r="AQ98" i="34" s="1"/>
  <c r="AQ73" i="36"/>
  <c r="AQ114" i="34" s="1"/>
  <c r="AT188" i="34"/>
  <c r="AT33" i="34"/>
  <c r="AT51" i="34"/>
  <c r="AT172" i="34"/>
  <c r="AT65" i="36"/>
  <c r="AT106" i="34" s="1"/>
  <c r="AT81" i="36"/>
  <c r="AT122" i="34" s="1"/>
  <c r="BC187" i="34"/>
  <c r="BC171" i="34"/>
  <c r="BC80" i="36"/>
  <c r="BC121" i="34" s="1"/>
  <c r="BC64" i="36"/>
  <c r="BC105" i="34" s="1"/>
  <c r="BC50" i="34"/>
  <c r="BC32" i="34"/>
  <c r="BB171" i="34"/>
  <c r="BB187" i="34"/>
  <c r="BB64" i="36"/>
  <c r="BB105" i="34" s="1"/>
  <c r="BB80" i="36"/>
  <c r="BB121" i="34" s="1"/>
  <c r="BB50" i="34"/>
  <c r="BB32" i="34"/>
  <c r="AR187" i="34"/>
  <c r="AR171" i="34"/>
  <c r="AR80" i="36"/>
  <c r="AR121" i="34" s="1"/>
  <c r="AR64" i="36"/>
  <c r="AR105" i="34" s="1"/>
  <c r="AR32" i="34"/>
  <c r="AR50" i="34"/>
  <c r="BO171" i="34"/>
  <c r="BO187" i="34"/>
  <c r="BO64" i="36"/>
  <c r="BO105" i="34" s="1"/>
  <c r="BO80" i="36"/>
  <c r="BO121" i="34" s="1"/>
  <c r="BO32" i="34"/>
  <c r="BO50" i="34"/>
  <c r="AO169" i="34"/>
  <c r="AO185" i="34"/>
  <c r="AO78" i="36"/>
  <c r="AO119" i="34" s="1"/>
  <c r="AO62" i="36"/>
  <c r="AO103" i="34" s="1"/>
  <c r="AO16" i="34"/>
  <c r="AO30" i="34"/>
  <c r="AO48" i="34"/>
  <c r="AP164" i="34"/>
  <c r="AL169" i="34"/>
  <c r="AL185" i="34"/>
  <c r="AL78" i="36"/>
  <c r="AL119" i="34" s="1"/>
  <c r="AL62" i="36"/>
  <c r="AL103" i="34" s="1"/>
  <c r="AL30" i="34"/>
  <c r="AL48" i="34"/>
  <c r="AL16" i="34"/>
  <c r="AM180" i="34"/>
  <c r="AJ180" i="34"/>
  <c r="AJ11" i="34"/>
  <c r="AJ43" i="34"/>
  <c r="AJ164" i="34"/>
  <c r="AJ57" i="36"/>
  <c r="AJ98" i="34" s="1"/>
  <c r="AJ25" i="34"/>
  <c r="AJ73" i="36"/>
  <c r="AJ114" i="34" s="1"/>
  <c r="BK41" i="36" l="1"/>
  <c r="BK45" i="36" s="1"/>
  <c r="BK82" i="36" s="1"/>
  <c r="BK85" i="36" s="1"/>
  <c r="AV41" i="36"/>
  <c r="AV45" i="36" s="1"/>
  <c r="AV82" i="36" s="1"/>
  <c r="AV85" i="36" s="1"/>
  <c r="BH41" i="36"/>
  <c r="BH45" i="36" s="1"/>
  <c r="BH82" i="36" s="1"/>
  <c r="BH85" i="36" s="1"/>
  <c r="AF41" i="36"/>
  <c r="AF45" i="36" s="1"/>
  <c r="AF82" i="36" s="1"/>
  <c r="AF85" i="36" s="1"/>
  <c r="BH61" i="50"/>
  <c r="BM41" i="36"/>
  <c r="BM45" i="36" s="1"/>
  <c r="BM82" i="36" s="1"/>
  <c r="BM85" i="36" s="1"/>
  <c r="BJ41" i="36"/>
  <c r="BJ45" i="36" s="1"/>
  <c r="BJ82" i="36" s="1"/>
  <c r="BJ85" i="36" s="1"/>
  <c r="AQ41" i="36"/>
  <c r="AQ45" i="36" s="1"/>
  <c r="AQ82" i="36" s="1"/>
  <c r="AQ85" i="36" s="1"/>
  <c r="BJ61" i="50"/>
  <c r="AU41" i="36"/>
  <c r="AU45" i="36" s="1"/>
  <c r="AU82" i="36" s="1"/>
  <c r="AU85" i="36" s="1"/>
  <c r="BA41" i="36"/>
  <c r="BA45" i="36" s="1"/>
  <c r="BA82" i="36" s="1"/>
  <c r="BA85" i="36" s="1"/>
  <c r="AU61" i="50"/>
  <c r="AH41" i="36"/>
  <c r="AH45" i="36" s="1"/>
  <c r="AH82" i="36" s="1"/>
  <c r="AH85" i="36" s="1"/>
  <c r="AB61" i="50"/>
  <c r="BF41" i="36"/>
  <c r="BF45" i="36" s="1"/>
  <c r="BF82" i="36" s="1"/>
  <c r="BF85" i="36" s="1"/>
  <c r="AZ61" i="50"/>
  <c r="Y61" i="50"/>
  <c r="AE41" i="36"/>
  <c r="AE45" i="36" s="1"/>
  <c r="AE82" i="36" s="1"/>
  <c r="AE85" i="36" s="1"/>
  <c r="AS41" i="36"/>
  <c r="AS45" i="36" s="1"/>
  <c r="AS82" i="36" s="1"/>
  <c r="AS85" i="36" s="1"/>
  <c r="AM61" i="50"/>
  <c r="AR61" i="50"/>
  <c r="AX41" i="36"/>
  <c r="AX45" i="36" s="1"/>
  <c r="AX82" i="36" s="1"/>
  <c r="AX85" i="36" s="1"/>
  <c r="BL41" i="36"/>
  <c r="BL45" i="36" s="1"/>
  <c r="BL82" i="36" s="1"/>
  <c r="BL85" i="36" s="1"/>
  <c r="BF61" i="50"/>
  <c r="BE41" i="36"/>
  <c r="BE45" i="36" s="1"/>
  <c r="BE82" i="36" s="1"/>
  <c r="BE85" i="36" s="1"/>
  <c r="AY61" i="50"/>
  <c r="AG41" i="36"/>
  <c r="AG45" i="36" s="1"/>
  <c r="AG82" i="36" s="1"/>
  <c r="AG85" i="36" s="1"/>
  <c r="AA61" i="50"/>
  <c r="AJ61" i="50"/>
  <c r="AP41" i="36"/>
  <c r="AC61" i="50"/>
  <c r="AI41" i="36"/>
  <c r="AI45" i="36" s="1"/>
  <c r="AI82" i="36" s="1"/>
  <c r="AI85" i="36" s="1"/>
  <c r="AW61" i="50"/>
  <c r="BC41" i="36"/>
  <c r="BC45" i="36" s="1"/>
  <c r="BC82" i="36" s="1"/>
  <c r="BC85" i="36" s="1"/>
  <c r="AF61" i="50"/>
  <c r="AL41" i="36"/>
  <c r="AL45" i="36" s="1"/>
  <c r="AL82" i="36" s="1"/>
  <c r="AL85" i="36" s="1"/>
  <c r="AJ41" i="36"/>
  <c r="AJ45" i="36" s="1"/>
  <c r="AJ82" i="36" s="1"/>
  <c r="AJ85" i="36" s="1"/>
  <c r="AD61" i="50"/>
  <c r="AZ41" i="36"/>
  <c r="AZ45" i="36" s="1"/>
  <c r="AZ82" i="36" s="1"/>
  <c r="AZ85" i="36" s="1"/>
  <c r="AT61" i="50"/>
  <c r="AV61" i="50"/>
  <c r="BB41" i="36"/>
  <c r="BB45" i="36" s="1"/>
  <c r="BB82" i="36" s="1"/>
  <c r="BB85" i="36" s="1"/>
  <c r="AT41" i="36"/>
  <c r="AT45" i="36" s="1"/>
  <c r="AT82" i="36" s="1"/>
  <c r="AT85" i="36" s="1"/>
  <c r="AN61" i="50"/>
  <c r="AK41" i="36"/>
  <c r="AK45" i="36" s="1"/>
  <c r="AK82" i="36" s="1"/>
  <c r="AK85" i="36" s="1"/>
  <c r="AE61" i="50"/>
  <c r="BI61" i="50"/>
  <c r="BO41" i="36"/>
  <c r="BO45" i="36" s="1"/>
  <c r="BO82" i="36" s="1"/>
  <c r="BO85" i="36" s="1"/>
  <c r="AG61" i="50"/>
  <c r="AM41" i="36"/>
  <c r="AM45" i="36" s="1"/>
  <c r="AM82" i="36" s="1"/>
  <c r="AM85" i="36" s="1"/>
  <c r="BD41" i="36"/>
  <c r="BD45" i="36" s="1"/>
  <c r="BD82" i="36" s="1"/>
  <c r="BD85" i="36" s="1"/>
  <c r="AX61" i="50"/>
  <c r="BA61" i="50"/>
  <c r="BG41" i="36"/>
  <c r="BG45" i="36" s="1"/>
  <c r="BG82" i="36" s="1"/>
  <c r="BG85" i="36" s="1"/>
  <c r="AR41" i="36"/>
  <c r="AR45" i="36" s="1"/>
  <c r="AR82" i="36" s="1"/>
  <c r="AR85" i="36" s="1"/>
  <c r="AL61" i="50"/>
  <c r="AW41" i="36"/>
  <c r="AW45" i="36" s="1"/>
  <c r="AW82" i="36" s="1"/>
  <c r="AW85" i="36" s="1"/>
  <c r="AQ61" i="50"/>
  <c r="AS61" i="50"/>
  <c r="AY41" i="36"/>
  <c r="AY45" i="36" s="1"/>
  <c r="AY82" i="36" s="1"/>
  <c r="AY85" i="36" s="1"/>
  <c r="AN41" i="36"/>
  <c r="AH61" i="50"/>
  <c r="AO41" i="36"/>
  <c r="AI61" i="50"/>
  <c r="AT52" i="36"/>
  <c r="AT93" i="34" s="1"/>
  <c r="BH173" i="34"/>
  <c r="BH38" i="34"/>
  <c r="AQ174" i="34"/>
  <c r="BF6" i="34"/>
  <c r="AP159" i="34"/>
  <c r="AP173" i="34"/>
  <c r="BL158" i="34"/>
  <c r="BL38" i="34"/>
  <c r="AR38" i="34"/>
  <c r="AR18" i="34"/>
  <c r="BO159" i="34"/>
  <c r="AE50" i="36"/>
  <c r="AE91" i="34" s="1"/>
  <c r="AE20" i="34"/>
  <c r="BE38" i="34"/>
  <c r="BE50" i="36"/>
  <c r="BE91" i="34" s="1"/>
  <c r="AO18" i="34"/>
  <c r="AO6" i="34"/>
  <c r="AU19" i="34"/>
  <c r="AU38" i="34"/>
  <c r="BP174" i="34"/>
  <c r="BP175" i="34"/>
  <c r="AS4" i="34"/>
  <c r="AS52" i="36"/>
  <c r="AS93" i="34" s="1"/>
  <c r="BK18" i="34"/>
  <c r="BK6" i="34"/>
  <c r="AI67" i="36"/>
  <c r="AI108" i="34" s="1"/>
  <c r="BB20" i="34"/>
  <c r="AL50" i="36"/>
  <c r="AL91" i="34" s="1"/>
  <c r="AL37" i="34"/>
  <c r="BD159" i="34"/>
  <c r="AD173" i="34"/>
  <c r="BA6" i="34"/>
  <c r="BA37" i="34"/>
  <c r="AK36" i="34"/>
  <c r="AK38" i="34"/>
  <c r="BJ158" i="34"/>
  <c r="BJ66" i="36"/>
  <c r="BJ107" i="34" s="1"/>
  <c r="AV175" i="34"/>
  <c r="AV67" i="36"/>
  <c r="AV108" i="34" s="1"/>
  <c r="AV36" i="34"/>
  <c r="BI6" i="34"/>
  <c r="BC6" i="34"/>
  <c r="BC4" i="34"/>
  <c r="BN67" i="36"/>
  <c r="BN108" i="34" s="1"/>
  <c r="BN36" i="34"/>
  <c r="BN6" i="34"/>
  <c r="AX37" i="34"/>
  <c r="AH20" i="34"/>
  <c r="AH18" i="34"/>
  <c r="AZ175" i="34"/>
  <c r="AY51" i="36"/>
  <c r="AY92" i="34" s="1"/>
  <c r="AY6" i="34"/>
  <c r="BM175" i="34"/>
  <c r="BM5" i="34"/>
  <c r="AW50" i="36"/>
  <c r="AW91" i="34" s="1"/>
  <c r="AW6" i="34"/>
  <c r="AG52" i="36"/>
  <c r="AG93" i="34" s="1"/>
  <c r="AG37" i="34"/>
  <c r="AL18" i="34"/>
  <c r="AQ173" i="34"/>
  <c r="AQ51" i="36"/>
  <c r="AQ92" i="34" s="1"/>
  <c r="AQ4" i="34"/>
  <c r="AQ157" i="34"/>
  <c r="AQ67" i="36"/>
  <c r="AQ108" i="34" s="1"/>
  <c r="AM164" i="34"/>
  <c r="AL6" i="45"/>
  <c r="N8" i="62" s="1"/>
  <c r="AP11" i="34"/>
  <c r="AN6" i="45" s="1"/>
  <c r="P8" i="62" s="1"/>
  <c r="AM25" i="34"/>
  <c r="AK13" i="45" s="1"/>
  <c r="M14" i="62" s="1"/>
  <c r="AP25" i="34"/>
  <c r="AN13" i="45" s="1"/>
  <c r="P14" i="62" s="1"/>
  <c r="AM57" i="36"/>
  <c r="AM98" i="34" s="1"/>
  <c r="AM11" i="34"/>
  <c r="AK6" i="45" s="1"/>
  <c r="M8" i="62" s="1"/>
  <c r="AP73" i="36"/>
  <c r="AP114" i="34" s="1"/>
  <c r="AO180" i="34"/>
  <c r="AP57" i="36"/>
  <c r="AP98" i="34" s="1"/>
  <c r="AP43" i="34"/>
  <c r="AN21" i="45" s="1"/>
  <c r="P21" i="62" s="1"/>
  <c r="AM73" i="36"/>
  <c r="AM114" i="34" s="1"/>
  <c r="AO43" i="34"/>
  <c r="AM21" i="45" s="1"/>
  <c r="O21" i="62" s="1"/>
  <c r="AL73" i="36"/>
  <c r="AL114" i="34" s="1"/>
  <c r="AL164" i="34"/>
  <c r="AL43" i="34"/>
  <c r="AJ21" i="45" s="1"/>
  <c r="L21" i="62" s="1"/>
  <c r="AL57" i="36"/>
  <c r="AL98" i="34" s="1"/>
  <c r="AL25" i="34"/>
  <c r="AJ13" i="45" s="1"/>
  <c r="L14" i="62" s="1"/>
  <c r="AL11" i="34"/>
  <c r="AJ6" i="45" s="1"/>
  <c r="L8" i="62" s="1"/>
  <c r="AO73" i="36"/>
  <c r="AO114" i="34" s="1"/>
  <c r="AO11" i="34"/>
  <c r="AM6" i="45" s="1"/>
  <c r="O8" i="62" s="1"/>
  <c r="AO164" i="34"/>
  <c r="AW10" i="34"/>
  <c r="AO57" i="36"/>
  <c r="AO98" i="34" s="1"/>
  <c r="AO13" i="45"/>
  <c r="Q14" i="62" s="1"/>
  <c r="BP157" i="34"/>
  <c r="AU180" i="34"/>
  <c r="AH6" i="45"/>
  <c r="J8" i="62" s="1"/>
  <c r="AO6" i="45"/>
  <c r="Q8" i="62" s="1"/>
  <c r="AT164" i="34"/>
  <c r="AU73" i="36"/>
  <c r="AU114" i="34" s="1"/>
  <c r="AI6" i="45"/>
  <c r="K8" i="62" s="1"/>
  <c r="AU57" i="36"/>
  <c r="AU98" i="34" s="1"/>
  <c r="AU11" i="34"/>
  <c r="AS6" i="45" s="1"/>
  <c r="U8" i="62" s="1"/>
  <c r="BA159" i="34"/>
  <c r="AH13" i="45"/>
  <c r="J14" i="62" s="1"/>
  <c r="AU25" i="34"/>
  <c r="AS13" i="45" s="1"/>
  <c r="U14" i="62" s="1"/>
  <c r="AH21" i="45"/>
  <c r="J21" i="62" s="1"/>
  <c r="AU164"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5" i="34"/>
  <c r="AU18" i="34"/>
  <c r="BF18" i="34"/>
  <c r="AK21" i="45"/>
  <c r="M21" i="62" s="1"/>
  <c r="AR175" i="34"/>
  <c r="AO21" i="45"/>
  <c r="Q21" i="62" s="1"/>
  <c r="AQ21" i="45"/>
  <c r="S21" i="62" s="1"/>
  <c r="AU50" i="36"/>
  <c r="AU91" i="34" s="1"/>
  <c r="BF66" i="36"/>
  <c r="BF107" i="34" s="1"/>
  <c r="BN175" i="34"/>
  <c r="AZ52" i="36"/>
  <c r="AZ93" i="34" s="1"/>
  <c r="AP13" i="45"/>
  <c r="R14" i="62" s="1"/>
  <c r="BI173" i="34"/>
  <c r="AZ38" i="34"/>
  <c r="BO52" i="36"/>
  <c r="BO93" i="34" s="1"/>
  <c r="AZ159" i="34"/>
  <c r="BO38" i="34"/>
  <c r="BO175" i="34"/>
  <c r="AR173" i="34"/>
  <c r="AU173" i="34"/>
  <c r="AK20" i="34"/>
  <c r="BN159" i="34"/>
  <c r="AO68" i="36"/>
  <c r="AO109" i="34" s="1"/>
  <c r="AZ68" i="36"/>
  <c r="AZ109" i="34" s="1"/>
  <c r="AZ20" i="34"/>
  <c r="AU4" i="34"/>
  <c r="AU157" i="34"/>
  <c r="AK175" i="34"/>
  <c r="BO68" i="36"/>
  <c r="BO109" i="34" s="1"/>
  <c r="BO20" i="34"/>
  <c r="AZ6" i="34"/>
  <c r="AU36" i="34"/>
  <c r="AU66" i="36"/>
  <c r="AU107" i="34" s="1"/>
  <c r="BO6" i="34"/>
  <c r="BC157" i="34"/>
  <c r="BP4" i="34"/>
  <c r="BA20" i="34"/>
  <c r="BL18" i="34"/>
  <c r="BE52" i="36"/>
  <c r="BE93" i="34" s="1"/>
  <c r="BP50" i="36"/>
  <c r="BP91" i="34" s="1"/>
  <c r="BI38" i="34"/>
  <c r="BE20" i="34"/>
  <c r="BL157" i="34"/>
  <c r="BE175" i="34"/>
  <c r="BP173" i="34"/>
  <c r="BA38" i="34"/>
  <c r="BK36" i="34"/>
  <c r="BI20" i="34"/>
  <c r="BE68" i="36"/>
  <c r="BE109" i="34" s="1"/>
  <c r="BE6" i="34"/>
  <c r="BP18" i="34"/>
  <c r="BA52" i="36"/>
  <c r="BA93" i="34" s="1"/>
  <c r="BK4" i="34"/>
  <c r="AK43" i="34"/>
  <c r="AI21" i="45" s="1"/>
  <c r="K21" i="62" s="1"/>
  <c r="BK66" i="36"/>
  <c r="BK107" i="34" s="1"/>
  <c r="AK25" i="34"/>
  <c r="AI13" i="45" s="1"/>
  <c r="K14" i="62" s="1"/>
  <c r="AK180" i="34"/>
  <c r="AK57" i="36"/>
  <c r="AK98" i="34" s="1"/>
  <c r="AK164" i="34"/>
  <c r="AK73" i="36"/>
  <c r="AK114" i="34" s="1"/>
  <c r="AP6" i="45"/>
  <c r="R8" i="62" s="1"/>
  <c r="AP21" i="45"/>
  <c r="R21" i="62" s="1"/>
  <c r="AI52" i="34"/>
  <c r="AI34" i="34"/>
  <c r="AD35" i="34"/>
  <c r="AD53" i="34"/>
  <c r="AH4" i="34"/>
  <c r="AH173" i="34"/>
  <c r="AE53" i="34"/>
  <c r="AE35" i="34"/>
  <c r="BA4" i="34"/>
  <c r="AG35" i="34"/>
  <c r="AG53" i="34"/>
  <c r="AE34" i="34"/>
  <c r="AE52" i="34"/>
  <c r="AD66" i="36"/>
  <c r="AD107" i="34" s="1"/>
  <c r="AD50" i="36"/>
  <c r="AD91" i="34" s="1"/>
  <c r="AD4" i="34"/>
  <c r="AD157" i="34"/>
  <c r="AD36" i="34"/>
  <c r="AH35" i="34"/>
  <c r="AH53" i="34"/>
  <c r="BA50" i="36"/>
  <c r="BA91" i="34" s="1"/>
  <c r="AI38" i="34"/>
  <c r="AI52" i="36"/>
  <c r="AI93" i="34" s="1"/>
  <c r="AI68" i="36"/>
  <c r="AI109" i="34" s="1"/>
  <c r="AI159" i="34"/>
  <c r="AI175" i="34"/>
  <c r="AI20" i="34"/>
  <c r="AI6" i="34"/>
  <c r="AF52" i="34"/>
  <c r="AF34" i="34"/>
  <c r="AF50" i="36"/>
  <c r="AF91" i="34" s="1"/>
  <c r="AF66" i="36"/>
  <c r="AF107" i="34" s="1"/>
  <c r="AF18" i="34"/>
  <c r="AF173" i="34"/>
  <c r="AF4" i="34"/>
  <c r="AF36" i="34"/>
  <c r="AF157" i="34"/>
  <c r="AF35" i="34"/>
  <c r="AF53" i="34"/>
  <c r="AG50" i="36"/>
  <c r="AG91" i="34" s="1"/>
  <c r="AG66" i="36"/>
  <c r="AG107" i="34" s="1"/>
  <c r="AG36" i="34"/>
  <c r="AG4" i="34"/>
  <c r="AG157" i="34"/>
  <c r="AG18" i="34"/>
  <c r="AG173" i="34"/>
  <c r="AG52" i="34"/>
  <c r="AG34" i="34"/>
  <c r="AI36" i="34"/>
  <c r="AI50" i="36"/>
  <c r="AI91" i="34" s="1"/>
  <c r="AI66" i="36"/>
  <c r="AI107" i="34" s="1"/>
  <c r="AI157" i="34"/>
  <c r="AI4" i="34"/>
  <c r="AI18" i="34"/>
  <c r="AI173" i="34"/>
  <c r="AE4" i="34"/>
  <c r="AF52" i="36"/>
  <c r="AF93" i="34" s="1"/>
  <c r="AF68" i="36"/>
  <c r="AF109" i="34" s="1"/>
  <c r="AF38" i="34"/>
  <c r="AF159" i="34"/>
  <c r="AF20" i="34"/>
  <c r="AF6" i="34"/>
  <c r="AF175" i="34"/>
  <c r="AH52" i="36"/>
  <c r="AH93" i="34" s="1"/>
  <c r="AH68" i="36"/>
  <c r="AH109" i="34" s="1"/>
  <c r="AH6" i="34"/>
  <c r="AH175" i="34"/>
  <c r="AH38" i="34"/>
  <c r="AI53" i="34"/>
  <c r="AI35" i="34"/>
  <c r="AH52" i="34"/>
  <c r="AH34" i="34"/>
  <c r="AD34" i="34"/>
  <c r="AD52" i="34"/>
  <c r="AQ6" i="45"/>
  <c r="S8" i="62" s="1"/>
  <c r="AQ13" i="45"/>
  <c r="S14" i="62" s="1"/>
  <c r="AR6" i="34"/>
  <c r="AU68" i="36"/>
  <c r="AU109" i="34" s="1"/>
  <c r="AU20" i="34"/>
  <c r="AO4" i="34"/>
  <c r="AO173" i="34"/>
  <c r="BF157" i="34"/>
  <c r="BF50" i="36"/>
  <c r="BF91" i="34" s="1"/>
  <c r="AV159" i="34"/>
  <c r="AR52" i="36"/>
  <c r="AR93" i="34" s="1"/>
  <c r="AR159" i="34"/>
  <c r="AU6" i="34"/>
  <c r="AU159" i="34"/>
  <c r="AO36" i="34"/>
  <c r="AO50" i="36"/>
  <c r="AO91" i="34" s="1"/>
  <c r="BF36" i="34"/>
  <c r="AV68" i="36"/>
  <c r="AV109" i="34" s="1"/>
  <c r="AV20" i="34"/>
  <c r="AR68" i="36"/>
  <c r="AR109" i="34" s="1"/>
  <c r="AO66" i="36"/>
  <c r="AO107" i="34" s="1"/>
  <c r="BF4" i="34"/>
  <c r="BF173" i="34"/>
  <c r="AV52" i="36"/>
  <c r="AV93" i="34" s="1"/>
  <c r="AV38" i="34"/>
  <c r="AI113" i="34"/>
  <c r="AH113" i="34"/>
  <c r="AG113" i="34"/>
  <c r="AD73" i="36"/>
  <c r="AD114" i="34" s="1"/>
  <c r="AD57" i="36"/>
  <c r="AD98" i="34" s="1"/>
  <c r="AD11" i="34"/>
  <c r="AB6" i="45" s="1"/>
  <c r="D8" i="62" s="1"/>
  <c r="AD164" i="34"/>
  <c r="AD43" i="34"/>
  <c r="AB21" i="45" s="1"/>
  <c r="D21" i="62" s="1"/>
  <c r="AD25" i="34"/>
  <c r="AB13" i="45" s="1"/>
  <c r="D14" i="62" s="1"/>
  <c r="AD180" i="34"/>
  <c r="AI97" i="34"/>
  <c r="AF57" i="36"/>
  <c r="AF98" i="34" s="1"/>
  <c r="AF73" i="36"/>
  <c r="AF114" i="34" s="1"/>
  <c r="AF180" i="34"/>
  <c r="AF43" i="34"/>
  <c r="AD21" i="45" s="1"/>
  <c r="F21" i="62" s="1"/>
  <c r="AF25" i="34"/>
  <c r="AD13" i="45" s="1"/>
  <c r="F14" i="62" s="1"/>
  <c r="AF11" i="34"/>
  <c r="AD6" i="45" s="1"/>
  <c r="F8" i="62" s="1"/>
  <c r="AF164" i="34"/>
  <c r="AH97" i="34"/>
  <c r="AG57" i="36"/>
  <c r="AG98" i="34" s="1"/>
  <c r="AG73" i="36"/>
  <c r="AG114" i="34" s="1"/>
  <c r="AG43" i="34"/>
  <c r="AE21" i="45" s="1"/>
  <c r="G21" i="62" s="1"/>
  <c r="AG25" i="34"/>
  <c r="AE13" i="45" s="1"/>
  <c r="G14" i="62" s="1"/>
  <c r="AG164" i="34"/>
  <c r="AG11" i="34"/>
  <c r="AE6" i="45" s="1"/>
  <c r="G8" i="62" s="1"/>
  <c r="AG180" i="34"/>
  <c r="AE113" i="34"/>
  <c r="AD113" i="34"/>
  <c r="AF113" i="34"/>
  <c r="AE97" i="34"/>
  <c r="AW159" i="34"/>
  <c r="AD97" i="34"/>
  <c r="AI73" i="36"/>
  <c r="AI114" i="34" s="1"/>
  <c r="AI57" i="36"/>
  <c r="AI98" i="34" s="1"/>
  <c r="AI43" i="34"/>
  <c r="AG21" i="45" s="1"/>
  <c r="I21" i="62" s="1"/>
  <c r="AI11" i="34"/>
  <c r="AG6" i="45" s="1"/>
  <c r="I8" i="62" s="1"/>
  <c r="AI25" i="34"/>
  <c r="AG13" i="45" s="1"/>
  <c r="I14" i="62" s="1"/>
  <c r="AI164" i="34"/>
  <c r="AI180" i="34"/>
  <c r="AF97" i="34"/>
  <c r="AH57" i="36"/>
  <c r="AH98" i="34" s="1"/>
  <c r="AH73" i="36"/>
  <c r="AH114" i="34" s="1"/>
  <c r="AH43" i="34"/>
  <c r="AF21" i="45" s="1"/>
  <c r="H21" i="62" s="1"/>
  <c r="AH11" i="34"/>
  <c r="AF6" i="45" s="1"/>
  <c r="H8" i="62" s="1"/>
  <c r="AH25" i="34"/>
  <c r="AF13" i="45" s="1"/>
  <c r="H14" i="62" s="1"/>
  <c r="AH164" i="34"/>
  <c r="AH180" i="34"/>
  <c r="AG97" i="34"/>
  <c r="AE57" i="36"/>
  <c r="AE98" i="34" s="1"/>
  <c r="AE73" i="36"/>
  <c r="AE114" i="34" s="1"/>
  <c r="AE43" i="34"/>
  <c r="AC21" i="45" s="1"/>
  <c r="E21" i="62" s="1"/>
  <c r="AE164" i="34"/>
  <c r="AE25" i="34"/>
  <c r="AC13" i="45" s="1"/>
  <c r="E14" i="62" s="1"/>
  <c r="AE180" i="34"/>
  <c r="AE11" i="34"/>
  <c r="AC6" i="45" s="1"/>
  <c r="E8" i="62" s="1"/>
  <c r="BA66" i="36"/>
  <c r="BA107" i="34" s="1"/>
  <c r="BD52" i="36"/>
  <c r="BD93" i="34" s="1"/>
  <c r="BA175" i="34"/>
  <c r="BA36" i="34"/>
  <c r="BA173" i="34"/>
  <c r="BK157" i="34"/>
  <c r="BK50" i="36"/>
  <c r="BK91" i="34" s="1"/>
  <c r="BD6" i="34"/>
  <c r="BE159" i="34"/>
  <c r="BI18" i="34"/>
  <c r="BP36" i="34"/>
  <c r="BP66" i="36"/>
  <c r="BP107" i="34" s="1"/>
  <c r="BM18" i="34"/>
  <c r="BA68" i="36"/>
  <c r="BA109" i="34" s="1"/>
  <c r="BA157" i="34"/>
  <c r="BA18" i="34"/>
  <c r="BK173" i="34"/>
  <c r="BD50" i="36"/>
  <c r="BD91" i="34" s="1"/>
  <c r="BI66" i="36"/>
  <c r="BI107" i="34" s="1"/>
  <c r="BK52" i="36"/>
  <c r="BK93" i="34" s="1"/>
  <c r="BN38" i="34"/>
  <c r="BD4" i="34"/>
  <c r="BI36" i="34"/>
  <c r="BI4" i="34"/>
  <c r="AW20" i="34"/>
  <c r="AW175" i="34"/>
  <c r="BK68" i="36"/>
  <c r="BK109" i="34" s="1"/>
  <c r="BK20" i="34"/>
  <c r="BE51" i="36"/>
  <c r="BE92" i="34" s="1"/>
  <c r="BI157" i="34"/>
  <c r="BI50" i="36"/>
  <c r="BI91" i="34" s="1"/>
  <c r="AW38" i="34"/>
  <c r="BK175" i="34"/>
  <c r="BK38" i="34"/>
  <c r="BF19" i="34"/>
  <c r="BN68" i="36"/>
  <c r="BN109" i="34" s="1"/>
  <c r="BN20" i="34"/>
  <c r="BN52" i="36"/>
  <c r="BN93" i="34" s="1"/>
  <c r="AW68" i="36"/>
  <c r="AW109" i="34" s="1"/>
  <c r="BL66" i="36"/>
  <c r="BL107" i="34" s="1"/>
  <c r="BL173" i="34"/>
  <c r="BN19" i="34"/>
  <c r="BH36" i="34"/>
  <c r="BL36" i="34"/>
  <c r="BC18" i="34"/>
  <c r="BD175" i="34"/>
  <c r="BD38" i="34"/>
  <c r="BL4" i="34"/>
  <c r="BL50" i="36"/>
  <c r="BL91" i="34" s="1"/>
  <c r="BC173" i="34"/>
  <c r="BC50" i="36"/>
  <c r="BC91" i="34" s="1"/>
  <c r="BN37" i="34"/>
  <c r="BH4" i="34"/>
  <c r="BD68" i="36"/>
  <c r="BD109" i="34" s="1"/>
  <c r="BD20" i="34"/>
  <c r="BC36" i="34"/>
  <c r="AP6" i="34"/>
  <c r="BH18" i="34"/>
  <c r="BL67" i="36"/>
  <c r="BL108" i="34" s="1"/>
  <c r="BL37" i="34"/>
  <c r="BL174" i="34"/>
  <c r="BL51" i="36"/>
  <c r="BL92" i="34" s="1"/>
  <c r="BL19" i="34"/>
  <c r="BL5" i="34"/>
  <c r="BM19" i="34"/>
  <c r="BI175" i="34"/>
  <c r="BD66" i="36"/>
  <c r="BD107" i="34" s="1"/>
  <c r="BM4" i="34"/>
  <c r="BM173" i="34"/>
  <c r="AP38" i="34"/>
  <c r="AT20" i="34"/>
  <c r="AT68" i="36"/>
  <c r="AT109" i="34" s="1"/>
  <c r="AT6" i="34"/>
  <c r="AT38" i="34"/>
  <c r="AT175" i="34"/>
  <c r="BI68" i="36"/>
  <c r="BI109" i="34" s="1"/>
  <c r="BI159" i="34"/>
  <c r="BD18" i="34"/>
  <c r="BD157" i="34"/>
  <c r="BM36" i="34"/>
  <c r="BM66" i="36"/>
  <c r="BM107" i="34" s="1"/>
  <c r="AP20" i="34"/>
  <c r="BI52" i="36"/>
  <c r="BI93" i="34" s="1"/>
  <c r="BD36" i="34"/>
  <c r="BD173" i="34"/>
  <c r="BM157" i="34"/>
  <c r="BM50" i="36"/>
  <c r="BM91" i="34" s="1"/>
  <c r="AT157" i="34"/>
  <c r="AT173" i="34"/>
  <c r="AT50" i="36"/>
  <c r="AT91" i="34" s="1"/>
  <c r="AT4" i="34"/>
  <c r="AT66" i="36"/>
  <c r="AT107" i="34" s="1"/>
  <c r="AT36" i="34"/>
  <c r="AT18" i="34"/>
  <c r="AV42" i="34"/>
  <c r="AT21" i="45" s="1"/>
  <c r="V21" i="62" s="1"/>
  <c r="AT6" i="45"/>
  <c r="V8" i="62" s="1"/>
  <c r="AT5" i="34"/>
  <c r="AT174" i="34"/>
  <c r="AT67" i="36"/>
  <c r="AT108" i="34" s="1"/>
  <c r="AT37" i="34"/>
  <c r="AT158" i="34"/>
  <c r="AT51" i="36"/>
  <c r="AT92" i="34" s="1"/>
  <c r="AT19" i="34"/>
  <c r="AV158" i="34"/>
  <c r="AV179" i="34"/>
  <c r="AV72" i="36"/>
  <c r="AV113" i="34" s="1"/>
  <c r="AV24" i="34"/>
  <c r="AT13" i="45" s="1"/>
  <c r="V14" i="62" s="1"/>
  <c r="AK37" i="34"/>
  <c r="AK174" i="34"/>
  <c r="AK51" i="36"/>
  <c r="AK92" i="34" s="1"/>
  <c r="AS5" i="34"/>
  <c r="AS36" i="34"/>
  <c r="AS18" i="34"/>
  <c r="AS173" i="34"/>
  <c r="AS157" i="34"/>
  <c r="AV5" i="34"/>
  <c r="AV37" i="34"/>
  <c r="AV51" i="36"/>
  <c r="AV92" i="34" s="1"/>
  <c r="AV19" i="34"/>
  <c r="AL49" i="34"/>
  <c r="AJ25" i="45" s="1"/>
  <c r="L23" i="62" s="1"/>
  <c r="AL31" i="34"/>
  <c r="AJ17" i="45" s="1"/>
  <c r="L18" i="62" s="1"/>
  <c r="AL170" i="34"/>
  <c r="AL186" i="34"/>
  <c r="AL17" i="34"/>
  <c r="AJ10" i="45" s="1"/>
  <c r="L12" i="62" s="1"/>
  <c r="AL79" i="36"/>
  <c r="AL120" i="34" s="1"/>
  <c r="AL63" i="36"/>
  <c r="AL104" i="34" s="1"/>
  <c r="BC34" i="34"/>
  <c r="BC52" i="34"/>
  <c r="AN49" i="34"/>
  <c r="AL25" i="45" s="1"/>
  <c r="N23" i="62" s="1"/>
  <c r="AN31" i="34"/>
  <c r="AL17" i="45" s="1"/>
  <c r="N18" i="62" s="1"/>
  <c r="AN170" i="34"/>
  <c r="AN186" i="34"/>
  <c r="AN63" i="36"/>
  <c r="AN104" i="34" s="1"/>
  <c r="AN17" i="34"/>
  <c r="AL10" i="45" s="1"/>
  <c r="N12" i="62" s="1"/>
  <c r="AN79" i="36"/>
  <c r="AV49" i="34"/>
  <c r="AT25" i="45" s="1"/>
  <c r="V23" i="62" s="1"/>
  <c r="AV31" i="34"/>
  <c r="AT17" i="45" s="1"/>
  <c r="V18" i="62" s="1"/>
  <c r="AV17" i="34"/>
  <c r="AT10" i="45" s="1"/>
  <c r="V12" i="62" s="1"/>
  <c r="AV170" i="34"/>
  <c r="AV186" i="34"/>
  <c r="AV79" i="36"/>
  <c r="AV120" i="34" s="1"/>
  <c r="AV63" i="36"/>
  <c r="AV104" i="34" s="1"/>
  <c r="AN53" i="34"/>
  <c r="AN35" i="34"/>
  <c r="AW52" i="34"/>
  <c r="AW34" i="34"/>
  <c r="AJ52" i="34"/>
  <c r="AJ34" i="34"/>
  <c r="AR53" i="34"/>
  <c r="AR35" i="34"/>
  <c r="AS19" i="34"/>
  <c r="AS174" i="34"/>
  <c r="AS158"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70" i="34"/>
  <c r="AK17" i="34"/>
  <c r="AI10" i="45" s="1"/>
  <c r="K12" i="62" s="1"/>
  <c r="AK186" i="34"/>
  <c r="AK49" i="34"/>
  <c r="AI25" i="45" s="1"/>
  <c r="K23" i="62" s="1"/>
  <c r="AK63" i="36"/>
  <c r="AK104" i="34" s="1"/>
  <c r="AK79" i="36"/>
  <c r="AK120" i="34" s="1"/>
  <c r="AJ53" i="34"/>
  <c r="AJ35" i="34"/>
  <c r="BL34" i="34"/>
  <c r="BL52" i="34"/>
  <c r="BO174" i="34"/>
  <c r="BO19" i="34"/>
  <c r="BO37" i="34"/>
  <c r="BO158" i="34"/>
  <c r="BO5" i="34"/>
  <c r="BO67" i="36"/>
  <c r="BO108" i="34" s="1"/>
  <c r="BO51" i="36"/>
  <c r="BO92" i="34" s="1"/>
  <c r="BB52" i="34"/>
  <c r="BB34" i="34"/>
  <c r="BA53" i="34"/>
  <c r="BA35" i="34"/>
  <c r="AS52" i="34"/>
  <c r="AS34" i="34"/>
  <c r="BH37" i="34"/>
  <c r="BH19" i="34"/>
  <c r="BH5" i="34"/>
  <c r="BH158" i="34"/>
  <c r="BH174" i="34"/>
  <c r="BH51" i="36"/>
  <c r="BH92" i="34" s="1"/>
  <c r="BH67" i="36"/>
  <c r="BH108" i="34" s="1"/>
  <c r="AZ34" i="34"/>
  <c r="AZ52" i="34"/>
  <c r="BI53" i="34"/>
  <c r="BI35" i="34"/>
  <c r="BF34" i="34"/>
  <c r="BF52" i="34"/>
  <c r="AV53" i="34"/>
  <c r="AV35" i="34"/>
  <c r="AK52" i="34"/>
  <c r="AK34" i="34"/>
  <c r="BA52" i="34"/>
  <c r="BA34" i="34"/>
  <c r="AP170" i="34"/>
  <c r="AP31" i="34"/>
  <c r="AN17" i="45" s="1"/>
  <c r="P18" i="62" s="1"/>
  <c r="AP186" i="34"/>
  <c r="AP49" i="34"/>
  <c r="AN25" i="45" s="1"/>
  <c r="P23" i="62" s="1"/>
  <c r="AP17" i="34"/>
  <c r="AN10" i="45" s="1"/>
  <c r="P12" i="62" s="1"/>
  <c r="AP79" i="36"/>
  <c r="AP120" i="34" s="1"/>
  <c r="AP63" i="36"/>
  <c r="AP104" i="34" s="1"/>
  <c r="AT49" i="34"/>
  <c r="AR25" i="45" s="1"/>
  <c r="T23" i="62" s="1"/>
  <c r="AT17" i="34"/>
  <c r="AR10" i="45" s="1"/>
  <c r="T12" i="62" s="1"/>
  <c r="AT31" i="34"/>
  <c r="AR17" i="45" s="1"/>
  <c r="T18" i="62" s="1"/>
  <c r="AT170" i="34"/>
  <c r="AT186" i="34"/>
  <c r="AT79" i="36"/>
  <c r="AT63" i="36"/>
  <c r="AT104" i="34" s="1"/>
  <c r="BG52" i="34"/>
  <c r="BG34" i="34"/>
  <c r="AS49" i="34"/>
  <c r="AQ25" i="45" s="1"/>
  <c r="S23" i="62" s="1"/>
  <c r="AS31" i="34"/>
  <c r="AQ17" i="45" s="1"/>
  <c r="S18" i="62" s="1"/>
  <c r="AS170" i="34"/>
  <c r="AS186" i="34"/>
  <c r="AS17" i="34"/>
  <c r="AQ10" i="45" s="1"/>
  <c r="S12" i="62" s="1"/>
  <c r="AS63" i="36"/>
  <c r="AS104" i="34" s="1"/>
  <c r="AS79" i="36"/>
  <c r="AS120" i="34" s="1"/>
  <c r="AP53" i="34"/>
  <c r="AP35" i="34"/>
  <c r="AY53" i="34"/>
  <c r="AY35" i="34"/>
  <c r="BK34" i="34"/>
  <c r="BK52" i="34"/>
  <c r="BL53" i="34"/>
  <c r="BL35" i="34"/>
  <c r="BP53" i="34"/>
  <c r="BP35" i="34"/>
  <c r="AR170" i="34"/>
  <c r="AR31" i="34"/>
  <c r="AP17" i="45" s="1"/>
  <c r="R18" i="62" s="1"/>
  <c r="AR186" i="34"/>
  <c r="AR49" i="34"/>
  <c r="AP25" i="45" s="1"/>
  <c r="R23" i="62" s="1"/>
  <c r="AR17" i="34"/>
  <c r="AP10" i="45" s="1"/>
  <c r="R12" i="62" s="1"/>
  <c r="AR79" i="36"/>
  <c r="AR120" i="34" s="1"/>
  <c r="AR63" i="36"/>
  <c r="AR104" i="34" s="1"/>
  <c r="AX34" i="34"/>
  <c r="AX52" i="34"/>
  <c r="BH53" i="34"/>
  <c r="BH35" i="34"/>
  <c r="BP37" i="34"/>
  <c r="BP19" i="34"/>
  <c r="BP158" i="34"/>
  <c r="BP5" i="34"/>
  <c r="BP67" i="36"/>
  <c r="BP108" i="34" s="1"/>
  <c r="AY174" i="34"/>
  <c r="AY5" i="34"/>
  <c r="AY37" i="34"/>
  <c r="AY158" i="34"/>
  <c r="AY67" i="36"/>
  <c r="AY108" i="34" s="1"/>
  <c r="AY19" i="34"/>
  <c r="AO186" i="34"/>
  <c r="AO17" i="34"/>
  <c r="AM10" i="45" s="1"/>
  <c r="O12" i="62" s="1"/>
  <c r="AO170"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4" i="34"/>
  <c r="BA5" i="34"/>
  <c r="BA158" i="34"/>
  <c r="BA51" i="36"/>
  <c r="BA92" i="34" s="1"/>
  <c r="BA67" i="36"/>
  <c r="BA108" i="34" s="1"/>
  <c r="AM170" i="34"/>
  <c r="AM31" i="34"/>
  <c r="AK17" i="45" s="1"/>
  <c r="M18" i="62" s="1"/>
  <c r="AM186" i="34"/>
  <c r="AM49" i="34"/>
  <c r="AK25" i="45" s="1"/>
  <c r="M23" i="62" s="1"/>
  <c r="AM17" i="34"/>
  <c r="AK10" i="45" s="1"/>
  <c r="M12" i="62" s="1"/>
  <c r="AM63" i="36"/>
  <c r="AM104" i="34" s="1"/>
  <c r="AM79" i="36"/>
  <c r="AM120" i="34" s="1"/>
  <c r="AJ186" i="34"/>
  <c r="AJ31" i="34"/>
  <c r="AH17" i="45" s="1"/>
  <c r="J18" i="62" s="1"/>
  <c r="AJ49" i="34"/>
  <c r="AH25" i="45" s="1"/>
  <c r="J23" i="62" s="1"/>
  <c r="AJ17" i="34"/>
  <c r="AH10" i="45" s="1"/>
  <c r="J12" i="62" s="1"/>
  <c r="AJ170" i="34"/>
  <c r="AJ63" i="36"/>
  <c r="AJ104" i="34" s="1"/>
  <c r="AJ79" i="36"/>
  <c r="AJ120" i="34" s="1"/>
  <c r="AQ34" i="34"/>
  <c r="AQ52" i="34"/>
  <c r="AS53" i="34"/>
  <c r="AS35" i="34"/>
  <c r="AQ49" i="34"/>
  <c r="AO25" i="45" s="1"/>
  <c r="Q23" i="62" s="1"/>
  <c r="AQ31" i="34"/>
  <c r="AO17" i="45" s="1"/>
  <c r="Q18" i="62" s="1"/>
  <c r="AQ17" i="34"/>
  <c r="AO10" i="45" s="1"/>
  <c r="Q12" i="62" s="1"/>
  <c r="AQ186" i="34"/>
  <c r="AQ170"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70" i="34"/>
  <c r="AU31" i="34"/>
  <c r="AS17" i="45" s="1"/>
  <c r="U18" i="62" s="1"/>
  <c r="AU49" i="34"/>
  <c r="AS25" i="45" s="1"/>
  <c r="U23" i="62" s="1"/>
  <c r="AU17" i="34"/>
  <c r="AS10" i="45" s="1"/>
  <c r="U12" i="62" s="1"/>
  <c r="AU186"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P45" i="36" l="1"/>
  <c r="AP82" i="36" s="1"/>
  <c r="AP85" i="36" s="1"/>
  <c r="AO45" i="36"/>
  <c r="AO82" i="36" s="1"/>
  <c r="AO85" i="36" s="1"/>
  <c r="AN45" i="36"/>
  <c r="AN82" i="36" s="1"/>
  <c r="AN85" i="36" s="1"/>
  <c r="AG159" i="34"/>
  <c r="BM6" i="34"/>
  <c r="AK159" i="34"/>
  <c r="AL173" i="34"/>
  <c r="AL157" i="34"/>
  <c r="AL36" i="34"/>
  <c r="AW52" i="36"/>
  <c r="AW93" i="34" s="1"/>
  <c r="BM38" i="34"/>
  <c r="BM20" i="34"/>
  <c r="BM159" i="34"/>
  <c r="BM52" i="36"/>
  <c r="BM93" i="34" s="1"/>
  <c r="AK6" i="34"/>
  <c r="AH159" i="34"/>
  <c r="AD18" i="34"/>
  <c r="AK52" i="36"/>
  <c r="AK93" i="34" s="1"/>
  <c r="AO157" i="34"/>
  <c r="AG68" i="36"/>
  <c r="AG109" i="34" s="1"/>
  <c r="AV6" i="34"/>
  <c r="AK68" i="36"/>
  <c r="AK109" i="34" s="1"/>
  <c r="BM68" i="36"/>
  <c r="BM109" i="34" s="1"/>
  <c r="AK4" i="34"/>
  <c r="AI51" i="36"/>
  <c r="AI92" i="34" s="1"/>
  <c r="BC66" i="36"/>
  <c r="BC107" i="34" s="1"/>
  <c r="AS38" i="34"/>
  <c r="BM174" i="34"/>
  <c r="AX158" i="34"/>
  <c r="AE173" i="34"/>
  <c r="AH50" i="36"/>
  <c r="AH91" i="34" s="1"/>
  <c r="AR66" i="36"/>
  <c r="AR107" i="34" s="1"/>
  <c r="AY175" i="34"/>
  <c r="AS20" i="34"/>
  <c r="BP6" i="34"/>
  <c r="BM67" i="36"/>
  <c r="BM108" i="34" s="1"/>
  <c r="AX174" i="34"/>
  <c r="AX51" i="36"/>
  <c r="AX92" i="34" s="1"/>
  <c r="BK159" i="34"/>
  <c r="AS50" i="36"/>
  <c r="AS91" i="34" s="1"/>
  <c r="AE157" i="34"/>
  <c r="AG6" i="34"/>
  <c r="AH66" i="36"/>
  <c r="AH107" i="34" s="1"/>
  <c r="AR4" i="34"/>
  <c r="AO159" i="34"/>
  <c r="AR36" i="34"/>
  <c r="AO20" i="34"/>
  <c r="AY52" i="36"/>
  <c r="AY93" i="34" s="1"/>
  <c r="AW18" i="34"/>
  <c r="AD159" i="34"/>
  <c r="BJ36" i="34"/>
  <c r="AU174" i="34"/>
  <c r="BN18" i="34"/>
  <c r="BH52" i="36"/>
  <c r="BH93" i="34" s="1"/>
  <c r="AG174" i="34"/>
  <c r="AS66" i="36"/>
  <c r="AS107" i="34" s="1"/>
  <c r="BN4" i="34"/>
  <c r="AE18" i="34"/>
  <c r="AE66" i="36"/>
  <c r="AE107" i="34" s="1"/>
  <c r="AE159" i="34"/>
  <c r="AG38" i="34"/>
  <c r="AE20" i="45" s="1"/>
  <c r="G20" i="62" s="1"/>
  <c r="AG20" i="34"/>
  <c r="AW173" i="34"/>
  <c r="AG51" i="36"/>
  <c r="AG92" i="34" s="1"/>
  <c r="AH157" i="34"/>
  <c r="BH157"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4" i="34"/>
  <c r="BP51" i="36"/>
  <c r="BP92" i="34" s="1"/>
  <c r="AV174" i="34"/>
  <c r="BC20" i="34"/>
  <c r="AP175" i="34"/>
  <c r="AP68" i="36"/>
  <c r="AP109" i="34" s="1"/>
  <c r="AT159" i="34"/>
  <c r="AP52" i="36"/>
  <c r="AP93" i="34" s="1"/>
  <c r="BM51" i="36"/>
  <c r="BM92" i="34" s="1"/>
  <c r="BM37" i="34"/>
  <c r="AX67" i="36"/>
  <c r="AX108" i="34" s="1"/>
  <c r="BH66" i="36"/>
  <c r="BH107" i="34" s="1"/>
  <c r="BN174" i="34"/>
  <c r="AX19" i="34"/>
  <c r="AX5" i="34"/>
  <c r="BL175" i="34"/>
  <c r="AP18" i="34"/>
  <c r="AE36" i="34"/>
  <c r="AE175" i="34"/>
  <c r="AG175" i="34"/>
  <c r="AI5" i="34"/>
  <c r="AG5" i="45" s="1"/>
  <c r="AH36" i="34"/>
  <c r="AR157" i="34"/>
  <c r="AO175" i="34"/>
  <c r="AO38" i="34"/>
  <c r="BN157" i="34"/>
  <c r="AU52" i="36"/>
  <c r="AU93" i="34" s="1"/>
  <c r="AL66" i="36"/>
  <c r="AL107" i="34" s="1"/>
  <c r="AR20" i="34"/>
  <c r="AY20" i="34"/>
  <c r="AX66" i="36"/>
  <c r="AX107" i="34" s="1"/>
  <c r="AX4" i="34"/>
  <c r="AX18" i="34"/>
  <c r="AX173" i="34"/>
  <c r="AX36" i="34"/>
  <c r="AX50" i="36"/>
  <c r="AX91" i="34" s="1"/>
  <c r="AX157" i="34"/>
  <c r="BC159" i="34"/>
  <c r="AW4" i="34"/>
  <c r="BP38" i="34"/>
  <c r="AW157" i="34"/>
  <c r="BP52" i="36"/>
  <c r="BP93" i="34" s="1"/>
  <c r="BE157" i="34"/>
  <c r="AP36" i="34"/>
  <c r="AP157" i="34"/>
  <c r="BL6" i="34"/>
  <c r="BL68" i="36"/>
  <c r="BL109" i="34" s="1"/>
  <c r="BE173" i="34"/>
  <c r="BL159" i="34"/>
  <c r="AW36" i="34"/>
  <c r="BH175" i="34"/>
  <c r="AP66" i="36"/>
  <c r="AP107" i="34" s="1"/>
  <c r="AD175" i="34"/>
  <c r="AD38" i="34"/>
  <c r="AE38" i="34"/>
  <c r="AE52" i="36"/>
  <c r="AE93" i="34" s="1"/>
  <c r="AI19" i="34"/>
  <c r="AG12" i="45" s="1"/>
  <c r="I13" i="62" s="1"/>
  <c r="AI37" i="34"/>
  <c r="AG20" i="45" s="1"/>
  <c r="I20" i="62" s="1"/>
  <c r="AG5" i="34"/>
  <c r="AG67" i="36"/>
  <c r="AG108" i="34" s="1"/>
  <c r="AS159" i="34"/>
  <c r="AS175" i="34"/>
  <c r="AY68" i="36"/>
  <c r="AY109" i="34" s="1"/>
  <c r="AL51" i="36"/>
  <c r="AL92" i="34" s="1"/>
  <c r="BB6" i="34"/>
  <c r="AJ173" i="34"/>
  <c r="AJ18" i="34"/>
  <c r="AJ50" i="36"/>
  <c r="AJ91" i="34" s="1"/>
  <c r="AJ4" i="34"/>
  <c r="AJ157" i="34"/>
  <c r="AJ36" i="34"/>
  <c r="AJ66" i="36"/>
  <c r="AJ107" i="34" s="1"/>
  <c r="BG175" i="34"/>
  <c r="BG6" i="34"/>
  <c r="BG52" i="36"/>
  <c r="BG93" i="34" s="1"/>
  <c r="BG20" i="34"/>
  <c r="BG68" i="36"/>
  <c r="BG109" i="34" s="1"/>
  <c r="BG38" i="34"/>
  <c r="BG159" i="34"/>
  <c r="AL20" i="34"/>
  <c r="AL52" i="36"/>
  <c r="AL93" i="34" s="1"/>
  <c r="AL68" i="36"/>
  <c r="AL109" i="34" s="1"/>
  <c r="AL38" i="34"/>
  <c r="AL159" i="34"/>
  <c r="AL6" i="34"/>
  <c r="AL175" i="34"/>
  <c r="BB158" i="34"/>
  <c r="BB19" i="34"/>
  <c r="BB5" i="34"/>
  <c r="BB51" i="36"/>
  <c r="BB92" i="34" s="1"/>
  <c r="BB37" i="34"/>
  <c r="BB174" i="34"/>
  <c r="BB67" i="36"/>
  <c r="BB108" i="34" s="1"/>
  <c r="AQ20" i="34"/>
  <c r="AQ68" i="36"/>
  <c r="AQ109" i="34" s="1"/>
  <c r="AQ38" i="34"/>
  <c r="AQ52" i="36"/>
  <c r="AQ93" i="34" s="1"/>
  <c r="AQ159" i="34"/>
  <c r="AQ175" i="34"/>
  <c r="AQ6" i="34"/>
  <c r="AM6" i="34"/>
  <c r="AM52" i="36"/>
  <c r="AM93" i="34" s="1"/>
  <c r="AM20" i="34"/>
  <c r="AM159" i="34"/>
  <c r="AM175" i="34"/>
  <c r="AM68" i="36"/>
  <c r="AM109" i="34" s="1"/>
  <c r="AM38" i="34"/>
  <c r="BO18" i="34"/>
  <c r="BO50" i="36"/>
  <c r="BO91" i="34" s="1"/>
  <c r="BO157" i="34"/>
  <c r="BO36" i="34"/>
  <c r="BO173" i="34"/>
  <c r="BO4" i="34"/>
  <c r="BO66" i="36"/>
  <c r="BO107" i="34" s="1"/>
  <c r="AM5" i="34"/>
  <c r="AM19" i="34"/>
  <c r="AM158" i="34"/>
  <c r="AM67" i="36"/>
  <c r="AM108" i="34" s="1"/>
  <c r="AM174" i="34"/>
  <c r="AM37" i="34"/>
  <c r="AM51" i="36"/>
  <c r="AM92" i="34" s="1"/>
  <c r="AV173" i="34"/>
  <c r="AV157" i="34"/>
  <c r="AV66" i="36"/>
  <c r="AV107" i="34" s="1"/>
  <c r="BC68" i="36"/>
  <c r="BC109" i="34" s="1"/>
  <c r="AS68" i="36"/>
  <c r="AS109" i="34" s="1"/>
  <c r="BP159" i="34"/>
  <c r="AP50" i="36"/>
  <c r="AP91" i="34" s="1"/>
  <c r="BH159" i="34"/>
  <c r="BF159" i="34"/>
  <c r="BP68" i="36"/>
  <c r="BP109" i="34" s="1"/>
  <c r="BC52" i="36"/>
  <c r="BC93" i="34" s="1"/>
  <c r="AK173" i="34"/>
  <c r="BN66" i="36"/>
  <c r="BN107" i="34" s="1"/>
  <c r="AD6" i="34"/>
  <c r="AD52" i="36"/>
  <c r="AD93" i="34" s="1"/>
  <c r="AE6" i="34"/>
  <c r="AE68" i="36"/>
  <c r="AE109" i="34" s="1"/>
  <c r="AI158" i="34"/>
  <c r="AG53" i="45" s="1"/>
  <c r="AG19" i="34"/>
  <c r="BF38" i="34"/>
  <c r="BF20" i="34"/>
  <c r="AL158" i="34"/>
  <c r="AL174" i="34"/>
  <c r="AL19" i="34"/>
  <c r="BJ50" i="36"/>
  <c r="BJ91" i="34" s="1"/>
  <c r="BB68" i="36"/>
  <c r="BB109" i="34" s="1"/>
  <c r="BB38" i="34"/>
  <c r="BB175" i="34"/>
  <c r="BB159" i="34"/>
  <c r="AY157" i="34"/>
  <c r="AY4" i="34"/>
  <c r="AY66" i="36"/>
  <c r="AY107" i="34" s="1"/>
  <c r="AY36" i="34"/>
  <c r="AY173" i="34"/>
  <c r="AY18" i="34"/>
  <c r="AY50" i="36"/>
  <c r="AY91" i="34" s="1"/>
  <c r="AZ19" i="34"/>
  <c r="AZ51" i="36"/>
  <c r="AZ92" i="34" s="1"/>
  <c r="AZ174" i="34"/>
  <c r="AZ67" i="36"/>
  <c r="AZ108" i="34" s="1"/>
  <c r="AZ37" i="34"/>
  <c r="AZ158" i="34"/>
  <c r="AZ5" i="34"/>
  <c r="AX38" i="34"/>
  <c r="AX20" i="34"/>
  <c r="AX6" i="34"/>
  <c r="AX175" i="34"/>
  <c r="AX159" i="34"/>
  <c r="AX52" i="36"/>
  <c r="AX93" i="34" s="1"/>
  <c r="AX68" i="36"/>
  <c r="AX109" i="34" s="1"/>
  <c r="AN6" i="34"/>
  <c r="AN175" i="34"/>
  <c r="AN68" i="36"/>
  <c r="AN109" i="34" s="1"/>
  <c r="AN38" i="34"/>
  <c r="AN20" i="34"/>
  <c r="AN159" i="34"/>
  <c r="AN52" i="36"/>
  <c r="AN93" i="34" s="1"/>
  <c r="AQ19" i="34"/>
  <c r="AQ37" i="34"/>
  <c r="AQ5" i="34"/>
  <c r="AQ158" i="34"/>
  <c r="AJ174" i="34"/>
  <c r="AJ51" i="36"/>
  <c r="AJ92" i="34" s="1"/>
  <c r="AJ67" i="36"/>
  <c r="AJ108" i="34" s="1"/>
  <c r="AJ158" i="34"/>
  <c r="AJ19" i="34"/>
  <c r="AJ5" i="34"/>
  <c r="AJ37" i="34"/>
  <c r="AZ173" i="34"/>
  <c r="AZ4" i="34"/>
  <c r="AZ157" i="34"/>
  <c r="AZ18" i="34"/>
  <c r="AZ66" i="36"/>
  <c r="AZ107" i="34" s="1"/>
  <c r="AZ50" i="36"/>
  <c r="AZ91" i="34" s="1"/>
  <c r="AZ36" i="34"/>
  <c r="BG4" i="34"/>
  <c r="BG18" i="34"/>
  <c r="BG50" i="36"/>
  <c r="BG91" i="34" s="1"/>
  <c r="BG66" i="36"/>
  <c r="BG107" i="34" s="1"/>
  <c r="BG157" i="34"/>
  <c r="BG173" i="34"/>
  <c r="BG36" i="34"/>
  <c r="AN174" i="34"/>
  <c r="AN37" i="34"/>
  <c r="AN5" i="34"/>
  <c r="AN67" i="36"/>
  <c r="AN108" i="34" s="1"/>
  <c r="AN19" i="34"/>
  <c r="AN51" i="36"/>
  <c r="AN92" i="34" s="1"/>
  <c r="AN158" i="34"/>
  <c r="AV50" i="36"/>
  <c r="AV91" i="34" s="1"/>
  <c r="AV18" i="34"/>
  <c r="BC175" i="34"/>
  <c r="AS6" i="34"/>
  <c r="BF68" i="36"/>
  <c r="BF109" i="34" s="1"/>
  <c r="AP4" i="34"/>
  <c r="BE18" i="34"/>
  <c r="BH20" i="34"/>
  <c r="BF52" i="36"/>
  <c r="BF93" i="34" s="1"/>
  <c r="BH6" i="34"/>
  <c r="BF175" i="34"/>
  <c r="BC38" i="34"/>
  <c r="BE4" i="34"/>
  <c r="BL52" i="36"/>
  <c r="BL93" i="34" s="1"/>
  <c r="BN50" i="36"/>
  <c r="BN91" i="34" s="1"/>
  <c r="BN173" i="34"/>
  <c r="AK50" i="36"/>
  <c r="AK91" i="34" s="1"/>
  <c r="AK157" i="34"/>
  <c r="AD20" i="34"/>
  <c r="AD68" i="36"/>
  <c r="AD109" i="34" s="1"/>
  <c r="AI174" i="34"/>
  <c r="AG54" i="45" s="1"/>
  <c r="AG158" i="34"/>
  <c r="BP20" i="34"/>
  <c r="AK66" i="36"/>
  <c r="AK107" i="34" s="1"/>
  <c r="AL67" i="36"/>
  <c r="AL108" i="34" s="1"/>
  <c r="AL5" i="34"/>
  <c r="AY159" i="34"/>
  <c r="BJ157" i="34"/>
  <c r="BJ18" i="34"/>
  <c r="BJ173" i="34"/>
  <c r="AJ38" i="34"/>
  <c r="AJ6" i="34"/>
  <c r="AJ68" i="36"/>
  <c r="AJ109" i="34" s="1"/>
  <c r="AJ20" i="34"/>
  <c r="AJ52" i="36"/>
  <c r="AJ93" i="34" s="1"/>
  <c r="AJ175" i="34"/>
  <c r="AJ159" i="34"/>
  <c r="BJ38" i="34"/>
  <c r="BJ52" i="36"/>
  <c r="BJ93" i="34" s="1"/>
  <c r="BJ68" i="36"/>
  <c r="BJ109" i="34" s="1"/>
  <c r="BJ20" i="34"/>
  <c r="BJ175" i="34"/>
  <c r="BJ6" i="34"/>
  <c r="BJ159" i="34"/>
  <c r="BG158" i="34"/>
  <c r="BG67" i="36"/>
  <c r="BG108" i="34" s="1"/>
  <c r="BG37" i="34"/>
  <c r="BG51" i="36"/>
  <c r="BG92" i="34" s="1"/>
  <c r="BG174" i="34"/>
  <c r="BG5" i="34"/>
  <c r="BG19" i="34"/>
  <c r="AN66" i="36"/>
  <c r="AN107" i="34" s="1"/>
  <c r="AN157" i="34"/>
  <c r="AN36" i="34"/>
  <c r="AN173" i="34"/>
  <c r="AN50" i="36"/>
  <c r="AN91" i="34" s="1"/>
  <c r="AN4" i="34"/>
  <c r="AN18" i="34"/>
  <c r="BB50" i="36"/>
  <c r="BB91" i="34" s="1"/>
  <c r="BB18" i="34"/>
  <c r="BB36" i="34"/>
  <c r="BB173" i="34"/>
  <c r="BB4" i="34"/>
  <c r="BB66" i="36"/>
  <c r="BB107" i="34" s="1"/>
  <c r="BB157" i="34"/>
  <c r="AQ50" i="36"/>
  <c r="AQ91" i="34" s="1"/>
  <c r="AQ66" i="36"/>
  <c r="AQ107" i="34" s="1"/>
  <c r="AQ18" i="34"/>
  <c r="AQ36" i="34"/>
  <c r="AM66" i="36"/>
  <c r="AM107" i="34" s="1"/>
  <c r="AM18" i="34"/>
  <c r="AM157" i="34"/>
  <c r="AM173" i="34"/>
  <c r="AM36" i="34"/>
  <c r="AM4" i="34"/>
  <c r="AM50" i="36"/>
  <c r="AM91" i="34" s="1"/>
  <c r="AW24" i="34"/>
  <c r="AW43" i="34"/>
  <c r="AW4" i="36"/>
  <c r="AW42" i="34"/>
  <c r="AW72" i="36"/>
  <c r="AW113" i="34" s="1"/>
  <c r="AX4" i="36"/>
  <c r="AW56" i="36"/>
  <c r="AW97" i="34" s="1"/>
  <c r="AW163" i="34"/>
  <c r="AW179"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8" i="34"/>
  <c r="AD53" i="45" s="1"/>
  <c r="AF174" i="34"/>
  <c r="AD54" i="45" s="1"/>
  <c r="AE51" i="36"/>
  <c r="AE92" i="34" s="1"/>
  <c r="AE67" i="36"/>
  <c r="AE108" i="34" s="1"/>
  <c r="AE19" i="34"/>
  <c r="AE5" i="34"/>
  <c r="AC5" i="45" s="1"/>
  <c r="AE37" i="34"/>
  <c r="AE174" i="34"/>
  <c r="AE158" i="34"/>
  <c r="AH51" i="36"/>
  <c r="AH92" i="34" s="1"/>
  <c r="AH67" i="36"/>
  <c r="AH108" i="34" s="1"/>
  <c r="AH19" i="34"/>
  <c r="AF12" i="45" s="1"/>
  <c r="H13" i="62" s="1"/>
  <c r="AH5" i="34"/>
  <c r="AF5" i="45" s="1"/>
  <c r="AH37" i="34"/>
  <c r="AH158" i="34"/>
  <c r="AH174" i="34"/>
  <c r="AF54" i="45" s="1"/>
  <c r="AD67" i="36"/>
  <c r="AD108" i="34" s="1"/>
  <c r="AD51" i="36"/>
  <c r="AD92" i="34" s="1"/>
  <c r="AD37" i="34"/>
  <c r="AD174" i="34"/>
  <c r="AD19" i="34"/>
  <c r="AD5" i="34"/>
  <c r="AD158" i="34"/>
  <c r="AI139" i="34"/>
  <c r="AG47" i="45"/>
  <c r="AI143" i="34"/>
  <c r="BB26" i="45"/>
  <c r="AD24" i="62" s="1"/>
  <c r="BF5" i="34"/>
  <c r="BF174" i="34"/>
  <c r="BE67" i="36"/>
  <c r="BE108" i="34" s="1"/>
  <c r="BE37" i="34"/>
  <c r="BF67" i="36"/>
  <c r="BF108" i="34" s="1"/>
  <c r="AU158" i="34"/>
  <c r="AU5" i="34"/>
  <c r="AU37" i="34"/>
  <c r="BE174" i="34"/>
  <c r="BE158" i="34"/>
  <c r="BE19" i="34"/>
  <c r="BF158" i="34"/>
  <c r="BF51" i="36"/>
  <c r="BF92" i="34" s="1"/>
  <c r="BE5" i="34"/>
  <c r="BN51" i="36"/>
  <c r="BN92" i="34" s="1"/>
  <c r="BN5" i="34"/>
  <c r="BN158" i="34"/>
  <c r="BM158" i="34"/>
  <c r="AK158" i="34"/>
  <c r="AK67" i="36"/>
  <c r="AK108" i="34" s="1"/>
  <c r="AK19" i="34"/>
  <c r="AK5" i="34"/>
  <c r="AR19" i="34"/>
  <c r="AR174" i="34"/>
  <c r="AR5" i="34"/>
  <c r="AR67" i="36"/>
  <c r="AR108" i="34" s="1"/>
  <c r="AR158" i="34"/>
  <c r="AR37" i="34"/>
  <c r="AR51" i="36"/>
  <c r="AR92" i="34" s="1"/>
  <c r="BI158" i="34"/>
  <c r="BI19" i="34"/>
  <c r="BI37" i="34"/>
  <c r="BI174" i="34"/>
  <c r="BI51" i="36"/>
  <c r="BI92" i="34" s="1"/>
  <c r="BI5" i="34"/>
  <c r="BI67" i="36"/>
  <c r="BI108" i="34" s="1"/>
  <c r="AP19" i="34"/>
  <c r="AP51" i="36"/>
  <c r="AP92" i="34" s="1"/>
  <c r="AP174" i="34"/>
  <c r="AP67" i="36"/>
  <c r="AP108" i="34" s="1"/>
  <c r="AP37" i="34"/>
  <c r="AP5" i="34"/>
  <c r="AP158" i="34"/>
  <c r="BK37" i="34"/>
  <c r="BK174" i="34"/>
  <c r="BK5" i="34"/>
  <c r="BK51" i="36"/>
  <c r="BK92" i="34" s="1"/>
  <c r="BK19" i="34"/>
  <c r="BK67" i="36"/>
  <c r="BK108" i="34" s="1"/>
  <c r="BK158" i="34"/>
  <c r="BD158" i="34"/>
  <c r="BD67" i="36"/>
  <c r="BD108" i="34" s="1"/>
  <c r="BD37" i="34"/>
  <c r="BD174" i="34"/>
  <c r="BD19" i="34"/>
  <c r="BD5" i="34"/>
  <c r="BD51" i="36"/>
  <c r="BD92" i="34" s="1"/>
  <c r="AW19" i="34"/>
  <c r="AW51" i="36"/>
  <c r="AW92" i="34" s="1"/>
  <c r="AW37" i="34"/>
  <c r="AW67" i="36"/>
  <c r="AW108" i="34" s="1"/>
  <c r="AW174" i="34"/>
  <c r="AW5" i="34"/>
  <c r="AW158" i="34"/>
  <c r="AO37" i="34"/>
  <c r="AO67" i="36"/>
  <c r="AO108" i="34" s="1"/>
  <c r="AO174" i="34"/>
  <c r="AO19" i="34"/>
  <c r="AO5" i="34"/>
  <c r="AO158" i="34"/>
  <c r="AO51" i="36"/>
  <c r="AO92" i="34" s="1"/>
  <c r="BC5" i="34"/>
  <c r="BC51" i="36"/>
  <c r="BC92" i="34" s="1"/>
  <c r="BC174" i="34"/>
  <c r="BC67" i="36"/>
  <c r="BC108" i="34" s="1"/>
  <c r="BC158"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D4" i="45" l="1"/>
  <c r="AD58" i="45" s="1"/>
  <c r="F7" i="62"/>
  <c r="AC4" i="45"/>
  <c r="AC58" i="45" s="1"/>
  <c r="E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2" i="34"/>
  <c r="AI142" i="34"/>
  <c r="AG138" i="34"/>
  <c r="AC47" i="45"/>
  <c r="AI138" i="34"/>
  <c r="AC20" i="45"/>
  <c r="AF47" i="45"/>
  <c r="AC12" i="45"/>
  <c r="AG139" i="34"/>
  <c r="AB5" i="45"/>
  <c r="AC54" i="45"/>
  <c r="AG143" i="34"/>
  <c r="AF53" i="45"/>
  <c r="AF52" i="45" s="1"/>
  <c r="AB20" i="45"/>
  <c r="AB12" i="45"/>
  <c r="AW57" i="36"/>
  <c r="AW98" i="34" s="1"/>
  <c r="AW11" i="34"/>
  <c r="AU6" i="45" s="1"/>
  <c r="W8" i="62" s="1"/>
  <c r="AW73" i="36"/>
  <c r="AW114" i="34" s="1"/>
  <c r="AW180" i="34"/>
  <c r="AW164" i="34"/>
  <c r="AX42" i="34"/>
  <c r="AX24" i="34"/>
  <c r="AW25" i="34"/>
  <c r="AU13" i="45" s="1"/>
  <c r="W14" i="62" s="1"/>
  <c r="AX72" i="36"/>
  <c r="AX113" i="34" s="1"/>
  <c r="AX10" i="34"/>
  <c r="AX56" i="36"/>
  <c r="AX97" i="34" s="1"/>
  <c r="AX57" i="36"/>
  <c r="AX98" i="34" s="1"/>
  <c r="AX163" i="34"/>
  <c r="AX179" i="34"/>
  <c r="AU21" i="45"/>
  <c r="W21" i="62" s="1"/>
  <c r="AY10" i="34"/>
  <c r="AG19" i="45"/>
  <c r="AG60" i="45" s="1"/>
  <c r="AW169" i="34"/>
  <c r="AW48" i="34"/>
  <c r="AW185" i="34"/>
  <c r="AW16" i="34"/>
  <c r="AW78" i="36"/>
  <c r="AW119" i="34" s="1"/>
  <c r="AW30" i="34"/>
  <c r="AW62" i="36"/>
  <c r="AW103" i="34" s="1"/>
  <c r="AE143" i="34"/>
  <c r="AE139" i="34"/>
  <c r="AG11" i="45"/>
  <c r="AG59" i="45" s="1"/>
  <c r="AF11" i="45"/>
  <c r="AF59" i="45" s="1"/>
  <c r="AD138" i="34"/>
  <c r="AD142" i="34"/>
  <c r="AD139" i="34"/>
  <c r="AH143" i="34"/>
  <c r="AE142" i="34"/>
  <c r="AE138" i="34"/>
  <c r="AH139" i="34"/>
  <c r="AF138" i="34"/>
  <c r="AF142" i="34"/>
  <c r="AD143" i="34"/>
  <c r="AD52" i="45"/>
  <c r="AG52" i="45"/>
  <c r="AF108" i="34"/>
  <c r="AD47" i="45" s="1"/>
  <c r="AF139" i="34"/>
  <c r="AH142" i="34"/>
  <c r="AF143" i="34"/>
  <c r="AH138" i="34"/>
  <c r="AD67" i="45" l="1"/>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AC71" i="45" s="1"/>
  <c r="E13" i="62"/>
  <c r="AD71" i="45"/>
  <c r="AE52" i="45"/>
  <c r="AC52" i="45"/>
  <c r="AB52" i="45"/>
  <c r="AY56" i="36"/>
  <c r="AY97" i="34" s="1"/>
  <c r="AX73" i="36"/>
  <c r="AX114" i="34" s="1"/>
  <c r="AX11" i="34"/>
  <c r="AV6" i="45" s="1"/>
  <c r="X8" i="62" s="1"/>
  <c r="AY73" i="36"/>
  <c r="AY114" i="34" s="1"/>
  <c r="AY42" i="34"/>
  <c r="AY24" i="34"/>
  <c r="AX164" i="34"/>
  <c r="AX43" i="34"/>
  <c r="AV21" i="45" s="1"/>
  <c r="X21" i="62" s="1"/>
  <c r="AX180" i="34"/>
  <c r="AX25" i="34"/>
  <c r="AV13" i="45" s="1"/>
  <c r="X14" i="62" s="1"/>
  <c r="AY179" i="34"/>
  <c r="AY72" i="36"/>
  <c r="AY113" i="34" s="1"/>
  <c r="AY4" i="36"/>
  <c r="AY163" i="34"/>
  <c r="AG71" i="45"/>
  <c r="AW49" i="34"/>
  <c r="AU25" i="45" s="1"/>
  <c r="W23" i="62" s="1"/>
  <c r="AW79" i="36"/>
  <c r="AW120" i="34" s="1"/>
  <c r="AW31" i="34"/>
  <c r="AU17" i="45" s="1"/>
  <c r="W18" i="62" s="1"/>
  <c r="AW170" i="34"/>
  <c r="AW17" i="34"/>
  <c r="AU10" i="45" s="1"/>
  <c r="W12" i="62" s="1"/>
  <c r="AW63" i="36"/>
  <c r="AW104" i="34" s="1"/>
  <c r="AW186" i="34"/>
  <c r="AX62" i="36"/>
  <c r="AX103" i="34" s="1"/>
  <c r="AX16" i="34"/>
  <c r="AX185" i="34"/>
  <c r="AX30" i="34"/>
  <c r="AX169" i="34"/>
  <c r="AX78" i="36"/>
  <c r="AX119" i="34" s="1"/>
  <c r="AX48" i="34"/>
  <c r="AB71" i="45" l="1"/>
  <c r="AE71" i="45"/>
  <c r="AE67" i="45"/>
  <c r="G41" i="62"/>
  <c r="AB67" i="45"/>
  <c r="D41" i="62"/>
  <c r="AC67" i="45"/>
  <c r="E41" i="62"/>
  <c r="AZ163" i="34"/>
  <c r="AY57" i="36"/>
  <c r="AY98" i="34" s="1"/>
  <c r="AY25" i="34"/>
  <c r="AW13" i="45" s="1"/>
  <c r="Y14" i="62" s="1"/>
  <c r="AZ10" i="34"/>
  <c r="AY11" i="34"/>
  <c r="AW6" i="45" s="1"/>
  <c r="Y8" i="62" s="1"/>
  <c r="AZ72" i="36"/>
  <c r="AZ113" i="34" s="1"/>
  <c r="AY164" i="34"/>
  <c r="AY43" i="34"/>
  <c r="AW21" i="45" s="1"/>
  <c r="Y21" i="62" s="1"/>
  <c r="AY180" i="34"/>
  <c r="AZ42" i="34"/>
  <c r="AZ4" i="36"/>
  <c r="AZ56" i="36"/>
  <c r="AZ97" i="34" s="1"/>
  <c r="AZ24" i="34"/>
  <c r="AZ179" i="34"/>
  <c r="AY185" i="34"/>
  <c r="AY48" i="34"/>
  <c r="AY62" i="36"/>
  <c r="AY103" i="34" s="1"/>
  <c r="AY169" i="34"/>
  <c r="AY16" i="34"/>
  <c r="AY30" i="34"/>
  <c r="AY78" i="36"/>
  <c r="AY119" i="34" s="1"/>
  <c r="AX170" i="34"/>
  <c r="AX17" i="34"/>
  <c r="AV10" i="45" s="1"/>
  <c r="X12" i="62" s="1"/>
  <c r="AX63" i="36"/>
  <c r="AX104" i="34" s="1"/>
  <c r="AX49" i="34"/>
  <c r="AV25" i="45" s="1"/>
  <c r="X23" i="62" s="1"/>
  <c r="AX186" i="34"/>
  <c r="AX79" i="36"/>
  <c r="AX120" i="34" s="1"/>
  <c r="AX31" i="34"/>
  <c r="AV17" i="45" s="1"/>
  <c r="X18" i="62" s="1"/>
  <c r="AZ43" i="34"/>
  <c r="AZ57" i="36"/>
  <c r="AZ98" i="34" s="1"/>
  <c r="AZ25" i="34"/>
  <c r="AZ180" i="34"/>
  <c r="AZ11" i="34"/>
  <c r="AZ164" i="34"/>
  <c r="AZ73" i="36"/>
  <c r="AZ114" i="34" s="1"/>
  <c r="BA42" i="34" l="1"/>
  <c r="AX6" i="45"/>
  <c r="Z8" i="62" s="1"/>
  <c r="BA72" i="36"/>
  <c r="BA113" i="34" s="1"/>
  <c r="AX21" i="45"/>
  <c r="Z21" i="62" s="1"/>
  <c r="BA163" i="34"/>
  <c r="BA56" i="36"/>
  <c r="BA97" i="34" s="1"/>
  <c r="AX13" i="45"/>
  <c r="Z14" i="62" s="1"/>
  <c r="BA179" i="34"/>
  <c r="BA10" i="34"/>
  <c r="BA24" i="34"/>
  <c r="BB24" i="34"/>
  <c r="AY186" i="34"/>
  <c r="AY79" i="36"/>
  <c r="AY120" i="34" s="1"/>
  <c r="AY170" i="34"/>
  <c r="AY49" i="34"/>
  <c r="AW25" i="45" s="1"/>
  <c r="Y23" i="62" s="1"/>
  <c r="AY31" i="34"/>
  <c r="AW17" i="45" s="1"/>
  <c r="Y18" i="62" s="1"/>
  <c r="AY17" i="34"/>
  <c r="AW10" i="45" s="1"/>
  <c r="Y12" i="62" s="1"/>
  <c r="AY63" i="36"/>
  <c r="AY104" i="34" s="1"/>
  <c r="AZ78" i="36"/>
  <c r="AZ119" i="34" s="1"/>
  <c r="AZ48" i="34"/>
  <c r="AZ185" i="34"/>
  <c r="AZ169" i="34"/>
  <c r="AZ30" i="34"/>
  <c r="AZ16" i="34"/>
  <c r="AZ62" i="36"/>
  <c r="AZ103" i="34" s="1"/>
  <c r="BA180" i="34"/>
  <c r="BA25" i="34"/>
  <c r="BA73" i="36"/>
  <c r="BA114" i="34" s="1"/>
  <c r="BA164" i="34"/>
  <c r="BA11" i="34"/>
  <c r="BA43" i="34"/>
  <c r="BA57" i="36"/>
  <c r="BA98" i="34" s="1"/>
  <c r="AY21" i="45" l="1"/>
  <c r="AA21" i="62" s="1"/>
  <c r="BB56" i="36"/>
  <c r="BB97" i="34" s="1"/>
  <c r="BB72" i="36"/>
  <c r="BB113" i="34" s="1"/>
  <c r="AY6" i="45"/>
  <c r="AA8" i="62" s="1"/>
  <c r="BB163" i="34"/>
  <c r="AY13" i="45"/>
  <c r="AA14" i="62" s="1"/>
  <c r="BB179" i="34"/>
  <c r="BB42" i="34"/>
  <c r="BC42" i="34"/>
  <c r="BB10" i="34"/>
  <c r="BA16" i="34"/>
  <c r="BA185" i="34"/>
  <c r="BA30" i="34"/>
  <c r="BA169" i="34"/>
  <c r="BA62" i="36"/>
  <c r="BA103" i="34" s="1"/>
  <c r="BA48" i="34"/>
  <c r="BA78" i="36"/>
  <c r="BA119" i="34" s="1"/>
  <c r="AZ170" i="34"/>
  <c r="AZ186" i="34"/>
  <c r="AZ17" i="34"/>
  <c r="AX10" i="45" s="1"/>
  <c r="Z12" i="62" s="1"/>
  <c r="AZ63" i="36"/>
  <c r="AZ104" i="34" s="1"/>
  <c r="AZ31" i="34"/>
  <c r="AX17" i="45" s="1"/>
  <c r="Z18" i="62" s="1"/>
  <c r="AZ49" i="34"/>
  <c r="AX25" i="45" s="1"/>
  <c r="Z23" i="62" s="1"/>
  <c r="AZ79" i="36"/>
  <c r="AZ120" i="34" s="1"/>
  <c r="BB43" i="34"/>
  <c r="BB164" i="34"/>
  <c r="BB73" i="36"/>
  <c r="BB114" i="34" s="1"/>
  <c r="BB180" i="34"/>
  <c r="BB57" i="36"/>
  <c r="BB98" i="34" s="1"/>
  <c r="BB25" i="34"/>
  <c r="AZ13" i="45" s="1"/>
  <c r="AB14" i="62" s="1"/>
  <c r="BB11" i="34"/>
  <c r="BC10" i="34" l="1"/>
  <c r="AZ21" i="45"/>
  <c r="AB21" i="62" s="1"/>
  <c r="AZ6" i="45"/>
  <c r="AB8" i="62" s="1"/>
  <c r="BC163" i="34"/>
  <c r="BC24" i="34"/>
  <c r="BC179" i="34"/>
  <c r="BC56" i="36"/>
  <c r="BC97" i="34" s="1"/>
  <c r="BD72" i="36"/>
  <c r="BD113" i="34" s="1"/>
  <c r="BC72" i="36"/>
  <c r="BC113" i="34" s="1"/>
  <c r="BB78" i="36"/>
  <c r="BB119" i="34" s="1"/>
  <c r="BB16" i="34"/>
  <c r="BB30" i="34"/>
  <c r="BB185" i="34"/>
  <c r="BB62" i="36"/>
  <c r="BB103" i="34" s="1"/>
  <c r="BB48" i="34"/>
  <c r="BB169" i="34"/>
  <c r="BA17" i="34"/>
  <c r="AY10" i="45" s="1"/>
  <c r="AA12" i="62" s="1"/>
  <c r="BA170" i="34"/>
  <c r="BA79" i="36"/>
  <c r="BA120" i="34" s="1"/>
  <c r="BA49" i="34"/>
  <c r="AY25" i="45" s="1"/>
  <c r="AA23" i="62" s="1"/>
  <c r="BA63" i="36"/>
  <c r="BA104" i="34" s="1"/>
  <c r="BA31" i="34"/>
  <c r="AY17" i="45" s="1"/>
  <c r="AA18" i="62" s="1"/>
  <c r="BA186" i="34"/>
  <c r="BC25" i="34"/>
  <c r="BC73" i="36"/>
  <c r="BC114" i="34" s="1"/>
  <c r="BC43" i="34"/>
  <c r="BA21" i="45" s="1"/>
  <c r="AC21" i="62" s="1"/>
  <c r="BC164" i="34"/>
  <c r="BC11" i="34"/>
  <c r="BC180" i="34"/>
  <c r="BC57" i="36"/>
  <c r="BC98" i="34" s="1"/>
  <c r="BD179" i="34"/>
  <c r="BA6" i="45" l="1"/>
  <c r="AC8" i="62" s="1"/>
  <c r="BD56" i="36"/>
  <c r="BD97" i="34" s="1"/>
  <c r="BD163" i="34"/>
  <c r="BD43" i="34"/>
  <c r="BD10" i="34"/>
  <c r="BD24" i="34"/>
  <c r="BD42" i="34"/>
  <c r="BA13" i="45"/>
  <c r="AC14" i="62" s="1"/>
  <c r="BC169" i="34"/>
  <c r="BC16" i="34"/>
  <c r="BC30" i="34"/>
  <c r="BC185" i="34"/>
  <c r="BC48" i="34"/>
  <c r="BC78" i="36"/>
  <c r="BC119" i="34" s="1"/>
  <c r="BC62" i="36"/>
  <c r="BC103" i="34" s="1"/>
  <c r="BB170" i="34"/>
  <c r="BB63" i="36"/>
  <c r="BB104" i="34" s="1"/>
  <c r="BB186" i="34"/>
  <c r="BB17" i="34"/>
  <c r="AZ10" i="45" s="1"/>
  <c r="AB12" i="62" s="1"/>
  <c r="BB31" i="34"/>
  <c r="AZ17" i="45" s="1"/>
  <c r="AB18" i="62" s="1"/>
  <c r="BB79" i="36"/>
  <c r="BB120" i="34" s="1"/>
  <c r="BB49" i="34"/>
  <c r="AZ25" i="45" s="1"/>
  <c r="AB23" i="62" s="1"/>
  <c r="BE42" i="34"/>
  <c r="BE179" i="34" l="1"/>
  <c r="BD73" i="36"/>
  <c r="BD114" i="34" s="1"/>
  <c r="BD11" i="34"/>
  <c r="BB6" i="45" s="1"/>
  <c r="AD8" i="62" s="1"/>
  <c r="BD25" i="34"/>
  <c r="BB13" i="45" s="1"/>
  <c r="AD14" i="62" s="1"/>
  <c r="BE24" i="34"/>
  <c r="BE72" i="36"/>
  <c r="BE113" i="34" s="1"/>
  <c r="BE10" i="34"/>
  <c r="BB21" i="45"/>
  <c r="AD21" i="62" s="1"/>
  <c r="BE56" i="36"/>
  <c r="BE97" i="34" s="1"/>
  <c r="BD180" i="34"/>
  <c r="BD164" i="34"/>
  <c r="BD57" i="36"/>
  <c r="BD98" i="34" s="1"/>
  <c r="BE163" i="34"/>
  <c r="BF10" i="34"/>
  <c r="BD169" i="34"/>
  <c r="BD30" i="34"/>
  <c r="BD185" i="34"/>
  <c r="BD48" i="34"/>
  <c r="BD78" i="36"/>
  <c r="BD119" i="34" s="1"/>
  <c r="BD62" i="36"/>
  <c r="BD103" i="34" s="1"/>
  <c r="BD16" i="34"/>
  <c r="BC31" i="34"/>
  <c r="BA17" i="45" s="1"/>
  <c r="AC18" i="62" s="1"/>
  <c r="BC63" i="36"/>
  <c r="BC104" i="34" s="1"/>
  <c r="BC186" i="34"/>
  <c r="BC170" i="34"/>
  <c r="BC79" i="36"/>
  <c r="BC120" i="34" s="1"/>
  <c r="BC17" i="34"/>
  <c r="BA10" i="45" s="1"/>
  <c r="AC12" i="62" s="1"/>
  <c r="BC49" i="34"/>
  <c r="BA25" i="45" s="1"/>
  <c r="AC23" i="62" s="1"/>
  <c r="BE25" i="34"/>
  <c r="BE57" i="36"/>
  <c r="BE98" i="34" s="1"/>
  <c r="BE180" i="34"/>
  <c r="BE164" i="34"/>
  <c r="BE73" i="36"/>
  <c r="BE114" i="34" s="1"/>
  <c r="BE43" i="34"/>
  <c r="BC21" i="45" s="1"/>
  <c r="AE21" i="62" s="1"/>
  <c r="BE11" i="34"/>
  <c r="BF56" i="36" l="1"/>
  <c r="BF97" i="34" s="1"/>
  <c r="BF24" i="34"/>
  <c r="BF163" i="34"/>
  <c r="BF42" i="34"/>
  <c r="BF72" i="36"/>
  <c r="BF113" i="34" s="1"/>
  <c r="BC13" i="45"/>
  <c r="AE14" i="62" s="1"/>
  <c r="BC6" i="45"/>
  <c r="AE8" i="62" s="1"/>
  <c r="BF179" i="34"/>
  <c r="BG56" i="36"/>
  <c r="BG97" i="34" s="1"/>
  <c r="BE185" i="34"/>
  <c r="BE30" i="34"/>
  <c r="BE78" i="36"/>
  <c r="BE119" i="34" s="1"/>
  <c r="BE16" i="34"/>
  <c r="BE62" i="36"/>
  <c r="BE103" i="34" s="1"/>
  <c r="BE169" i="34"/>
  <c r="BE48" i="34"/>
  <c r="BD49" i="34"/>
  <c r="BB25" i="45" s="1"/>
  <c r="AD23" i="62" s="1"/>
  <c r="BD17" i="34"/>
  <c r="BB10" i="45" s="1"/>
  <c r="AD12" i="62" s="1"/>
  <c r="BD79" i="36"/>
  <c r="BD120" i="34" s="1"/>
  <c r="BD186" i="34"/>
  <c r="BD31" i="34"/>
  <c r="BB17" i="45" s="1"/>
  <c r="AD18" i="62" s="1"/>
  <c r="BD170" i="34"/>
  <c r="BD63" i="36"/>
  <c r="BD104" i="34" s="1"/>
  <c r="BF11" i="34"/>
  <c r="BD6" i="45" s="1"/>
  <c r="AF8" i="62" s="1"/>
  <c r="BF73" i="36"/>
  <c r="BF114" i="34" s="1"/>
  <c r="BF25" i="34"/>
  <c r="BF180" i="34"/>
  <c r="BF164" i="34"/>
  <c r="BF43" i="34"/>
  <c r="BF57" i="36"/>
  <c r="BF98" i="34" s="1"/>
  <c r="BD13" i="45" l="1"/>
  <c r="AF14" i="62" s="1"/>
  <c r="BG179" i="34"/>
  <c r="BD21" i="45"/>
  <c r="AF21" i="62" s="1"/>
  <c r="BG10" i="34"/>
  <c r="BG72" i="36"/>
  <c r="BG113" i="34" s="1"/>
  <c r="BG43" i="34"/>
  <c r="BG163" i="34"/>
  <c r="BG24" i="34"/>
  <c r="BG42" i="34"/>
  <c r="BE186" i="34"/>
  <c r="BE79" i="36"/>
  <c r="BE120" i="34" s="1"/>
  <c r="BE31" i="34"/>
  <c r="BC17" i="45" s="1"/>
  <c r="AE18" i="62" s="1"/>
  <c r="BE17" i="34"/>
  <c r="BC10" i="45" s="1"/>
  <c r="AE12" i="62" s="1"/>
  <c r="BE63" i="36"/>
  <c r="BE104" i="34" s="1"/>
  <c r="BE49" i="34"/>
  <c r="BC25" i="45" s="1"/>
  <c r="AE23" i="62" s="1"/>
  <c r="BE170" i="34"/>
  <c r="BF185" i="34"/>
  <c r="BF16" i="34"/>
  <c r="BF169" i="34"/>
  <c r="BF48" i="34"/>
  <c r="BF62" i="36"/>
  <c r="BF103" i="34" s="1"/>
  <c r="BF30" i="34"/>
  <c r="BF78" i="36"/>
  <c r="BF119" i="34" s="1"/>
  <c r="BG164" i="34" l="1"/>
  <c r="BH56" i="36"/>
  <c r="BH97" i="34" s="1"/>
  <c r="BG73" i="36"/>
  <c r="BG114" i="34" s="1"/>
  <c r="BG180" i="34"/>
  <c r="BG11" i="34"/>
  <c r="BE6" i="45" s="1"/>
  <c r="AG8" i="62" s="1"/>
  <c r="BH24" i="34"/>
  <c r="BH179" i="34"/>
  <c r="BH72" i="36"/>
  <c r="BH113" i="34" s="1"/>
  <c r="BG57" i="36"/>
  <c r="BG98" i="34" s="1"/>
  <c r="BH163" i="34"/>
  <c r="BG25" i="34"/>
  <c r="BE13" i="45" s="1"/>
  <c r="AG14" i="62" s="1"/>
  <c r="BH10" i="34"/>
  <c r="BH42" i="34"/>
  <c r="BE21" i="45"/>
  <c r="AG21" i="62" s="1"/>
  <c r="BI10" i="34"/>
  <c r="BF31" i="34"/>
  <c r="BD17" i="45" s="1"/>
  <c r="AF18" i="62" s="1"/>
  <c r="BF63" i="36"/>
  <c r="BF104" i="34" s="1"/>
  <c r="BF170" i="34"/>
  <c r="BF79" i="36"/>
  <c r="BF120" i="34" s="1"/>
  <c r="BF49" i="34"/>
  <c r="BD25" i="45" s="1"/>
  <c r="AF23" i="62" s="1"/>
  <c r="BF186" i="34"/>
  <c r="BF17" i="34"/>
  <c r="BD10" i="45" s="1"/>
  <c r="AF12" i="62" s="1"/>
  <c r="BG169" i="34"/>
  <c r="BG48" i="34"/>
  <c r="BG62" i="36"/>
  <c r="BG103" i="34" s="1"/>
  <c r="BG78" i="36"/>
  <c r="BG119" i="34" s="1"/>
  <c r="BG30" i="34"/>
  <c r="BG185" i="34"/>
  <c r="BG16" i="34"/>
  <c r="BI163" i="34"/>
  <c r="BH43" i="34"/>
  <c r="BH180" i="34"/>
  <c r="BH57" i="36"/>
  <c r="BH98" i="34" s="1"/>
  <c r="BH11" i="34"/>
  <c r="BH25" i="34"/>
  <c r="BH164" i="34"/>
  <c r="BH73" i="36"/>
  <c r="BH114" i="34" s="1"/>
  <c r="BF13" i="45" l="1"/>
  <c r="AH14" i="62" s="1"/>
  <c r="BI72" i="36"/>
  <c r="BI113" i="34" s="1"/>
  <c r="BF21" i="45"/>
  <c r="AH21" i="62" s="1"/>
  <c r="BF6" i="45"/>
  <c r="AH8" i="62" s="1"/>
  <c r="BI42" i="34"/>
  <c r="BI24" i="34"/>
  <c r="BI179" i="34"/>
  <c r="BI25" i="34"/>
  <c r="BI56" i="36"/>
  <c r="BI97" i="34" s="1"/>
  <c r="BJ163" i="34"/>
  <c r="BG17" i="34"/>
  <c r="BE10" i="45" s="1"/>
  <c r="AG12" i="62" s="1"/>
  <c r="BG79" i="36"/>
  <c r="BG120" i="34" s="1"/>
  <c r="BG49" i="34"/>
  <c r="BE25" i="45" s="1"/>
  <c r="AG23" i="62" s="1"/>
  <c r="BG186" i="34"/>
  <c r="BG170" i="34"/>
  <c r="BG31" i="34"/>
  <c r="BE17" i="45" s="1"/>
  <c r="AG18" i="62" s="1"/>
  <c r="BG63" i="36"/>
  <c r="BG104" i="34" s="1"/>
  <c r="BH185" i="34"/>
  <c r="BH30" i="34"/>
  <c r="BH62" i="36"/>
  <c r="BH103" i="34" s="1"/>
  <c r="BH78" i="36"/>
  <c r="BH119" i="34" s="1"/>
  <c r="BH169" i="34"/>
  <c r="BH48" i="34"/>
  <c r="BH16" i="34"/>
  <c r="BJ10" i="34" l="1"/>
  <c r="BI11" i="34"/>
  <c r="BG6" i="45" s="1"/>
  <c r="AI8" i="62" s="1"/>
  <c r="BI164" i="34"/>
  <c r="BG13" i="45"/>
  <c r="AI14" i="62" s="1"/>
  <c r="BI180" i="34"/>
  <c r="BI73" i="36"/>
  <c r="BI114" i="34" s="1"/>
  <c r="BI43" i="34"/>
  <c r="BG21" i="45" s="1"/>
  <c r="AI21" i="62" s="1"/>
  <c r="BI57" i="36"/>
  <c r="BI98" i="34" s="1"/>
  <c r="BJ24" i="34"/>
  <c r="BJ56" i="36"/>
  <c r="BJ97" i="34" s="1"/>
  <c r="BJ11" i="34"/>
  <c r="BJ72" i="36"/>
  <c r="BJ113" i="34" s="1"/>
  <c r="BJ42" i="34"/>
  <c r="BJ179" i="34"/>
  <c r="BK24" i="34"/>
  <c r="BH49" i="34"/>
  <c r="BF25" i="45" s="1"/>
  <c r="AH23" i="62" s="1"/>
  <c r="BH186" i="34"/>
  <c r="BH17" i="34"/>
  <c r="BF10" i="45" s="1"/>
  <c r="AH12" i="62" s="1"/>
  <c r="BH79" i="36"/>
  <c r="BH120" i="34" s="1"/>
  <c r="BH31" i="34"/>
  <c r="BF17" i="45" s="1"/>
  <c r="AH18" i="62" s="1"/>
  <c r="BH170" i="34"/>
  <c r="BH63" i="36"/>
  <c r="BH104" i="34" s="1"/>
  <c r="BI169" i="34"/>
  <c r="BI185" i="34"/>
  <c r="BI30" i="34"/>
  <c r="BI16" i="34"/>
  <c r="BI62" i="36"/>
  <c r="BI103" i="34" s="1"/>
  <c r="BI78" i="36"/>
  <c r="BI119" i="34" s="1"/>
  <c r="BI48" i="34"/>
  <c r="BH6" i="45" l="1"/>
  <c r="AJ8" i="62" s="1"/>
  <c r="BK42" i="34"/>
  <c r="BJ180" i="34"/>
  <c r="BK56" i="36"/>
  <c r="BK97" i="34" s="1"/>
  <c r="BJ164" i="34"/>
  <c r="BJ57" i="36"/>
  <c r="BJ98" i="34" s="1"/>
  <c r="BK72" i="36"/>
  <c r="BK113" i="34" s="1"/>
  <c r="BK164" i="34"/>
  <c r="BK179" i="34"/>
  <c r="BK10" i="34"/>
  <c r="BJ73" i="36"/>
  <c r="BJ114" i="34" s="1"/>
  <c r="BJ25" i="34"/>
  <c r="BH13" i="45" s="1"/>
  <c r="AJ14" i="62" s="1"/>
  <c r="BK163" i="34"/>
  <c r="BJ43" i="34"/>
  <c r="BH21" i="45" s="1"/>
  <c r="AJ21" i="62" s="1"/>
  <c r="BL56" i="36"/>
  <c r="BL97" i="34" s="1"/>
  <c r="BJ185" i="34"/>
  <c r="BJ16" i="34"/>
  <c r="BJ78" i="36"/>
  <c r="BJ119" i="34" s="1"/>
  <c r="BJ30" i="34"/>
  <c r="BJ62" i="36"/>
  <c r="BJ103" i="34" s="1"/>
  <c r="BJ169" i="34"/>
  <c r="BJ48" i="34"/>
  <c r="BI49" i="34"/>
  <c r="BG25" i="45" s="1"/>
  <c r="AI23" i="62" s="1"/>
  <c r="BI186" i="34"/>
  <c r="BI79" i="36"/>
  <c r="BI120" i="34" s="1"/>
  <c r="BI17" i="34"/>
  <c r="BG10" i="45" s="1"/>
  <c r="AI12" i="62" s="1"/>
  <c r="BI31" i="34"/>
  <c r="BG17" i="45" s="1"/>
  <c r="AI18" i="62" s="1"/>
  <c r="BI63" i="36"/>
  <c r="BI104" i="34" s="1"/>
  <c r="BI170" i="34"/>
  <c r="BK25" i="34"/>
  <c r="BI13" i="45" s="1"/>
  <c r="AK14" i="62" s="1"/>
  <c r="BK43" i="34"/>
  <c r="BK180" i="34"/>
  <c r="BK11" i="34"/>
  <c r="BK57" i="36"/>
  <c r="BK98" i="34" s="1"/>
  <c r="BI21" i="45" l="1"/>
  <c r="AK21" i="62" s="1"/>
  <c r="BK73" i="36"/>
  <c r="BK114" i="34" s="1"/>
  <c r="BL163" i="34"/>
  <c r="BL42" i="34"/>
  <c r="BL72" i="36"/>
  <c r="BL113" i="34" s="1"/>
  <c r="BL10" i="34"/>
  <c r="BI6" i="45"/>
  <c r="AK8" i="62" s="1"/>
  <c r="BL179" i="34"/>
  <c r="BL25" i="34"/>
  <c r="BM42" i="34"/>
  <c r="BL24" i="34"/>
  <c r="BK185" i="34"/>
  <c r="BK16" i="34"/>
  <c r="BK62" i="36"/>
  <c r="BK103" i="34" s="1"/>
  <c r="BK169" i="34"/>
  <c r="BK30" i="34"/>
  <c r="BK78" i="36"/>
  <c r="BK119" i="34" s="1"/>
  <c r="BK48" i="34"/>
  <c r="BJ186" i="34"/>
  <c r="BJ31" i="34"/>
  <c r="BH17" i="45" s="1"/>
  <c r="AJ18" i="62" s="1"/>
  <c r="BJ170" i="34"/>
  <c r="BJ49" i="34"/>
  <c r="BH25" i="45" s="1"/>
  <c r="AJ23" i="62" s="1"/>
  <c r="BJ79" i="36"/>
  <c r="BJ120" i="34" s="1"/>
  <c r="BJ17" i="34"/>
  <c r="BH10" i="45" s="1"/>
  <c r="AJ12" i="62" s="1"/>
  <c r="BJ63" i="36"/>
  <c r="BJ104" i="34" s="1"/>
  <c r="BL180" i="34" l="1"/>
  <c r="BM10" i="34"/>
  <c r="BL57" i="36"/>
  <c r="BL98" i="34" s="1"/>
  <c r="BL11" i="34"/>
  <c r="BJ6" i="45" s="1"/>
  <c r="AL8" i="62" s="1"/>
  <c r="BL164" i="34"/>
  <c r="BL73" i="36"/>
  <c r="BL114" i="34" s="1"/>
  <c r="BL43" i="34"/>
  <c r="BJ21" i="45" s="1"/>
  <c r="AL21" i="62" s="1"/>
  <c r="BM179" i="34"/>
  <c r="BM24" i="34"/>
  <c r="BM11" i="34"/>
  <c r="BK6" i="45" s="1"/>
  <c r="AM8" i="62" s="1"/>
  <c r="BJ13" i="45"/>
  <c r="AL14" i="62" s="1"/>
  <c r="BM56" i="36"/>
  <c r="BM97" i="34" s="1"/>
  <c r="BM72" i="36"/>
  <c r="BM113" i="34" s="1"/>
  <c r="BN56" i="36"/>
  <c r="BN97" i="34" s="1"/>
  <c r="BM163" i="34"/>
  <c r="BL185" i="34"/>
  <c r="BL62" i="36"/>
  <c r="BL103" i="34" s="1"/>
  <c r="BL48" i="34"/>
  <c r="BL30" i="34"/>
  <c r="BL78" i="36"/>
  <c r="BL119" i="34" s="1"/>
  <c r="BL169" i="34"/>
  <c r="BL16" i="34"/>
  <c r="BK31" i="34"/>
  <c r="BI17" i="45" s="1"/>
  <c r="AK18" i="62" s="1"/>
  <c r="BK49" i="34"/>
  <c r="BI25" i="45" s="1"/>
  <c r="AK23" i="62" s="1"/>
  <c r="BK186" i="34"/>
  <c r="BK170" i="34"/>
  <c r="BK17" i="34"/>
  <c r="BI10" i="45" s="1"/>
  <c r="AK12" i="62" s="1"/>
  <c r="BK79" i="36"/>
  <c r="BK120" i="34" s="1"/>
  <c r="BK63" i="36"/>
  <c r="BK104" i="34" s="1"/>
  <c r="BN163" i="34" l="1"/>
  <c r="BM164" i="34"/>
  <c r="BM43" i="34"/>
  <c r="BK21" i="45" s="1"/>
  <c r="AM21" i="62" s="1"/>
  <c r="BM73" i="36"/>
  <c r="BM114" i="34" s="1"/>
  <c r="BN42" i="34"/>
  <c r="BN24" i="34"/>
  <c r="BM57" i="36"/>
  <c r="BM98" i="34" s="1"/>
  <c r="BM180" i="34"/>
  <c r="BN57" i="36"/>
  <c r="BN98" i="34" s="1"/>
  <c r="BM25" i="34"/>
  <c r="BK13" i="45" s="1"/>
  <c r="AM14" i="62" s="1"/>
  <c r="BN72" i="36"/>
  <c r="BN113" i="34" s="1"/>
  <c r="BN179" i="34"/>
  <c r="BN10" i="34"/>
  <c r="BO72" i="36"/>
  <c r="BO113" i="34" s="1"/>
  <c r="BM185" i="34"/>
  <c r="BM30" i="34"/>
  <c r="BM78" i="36"/>
  <c r="BM119" i="34" s="1"/>
  <c r="BM62" i="36"/>
  <c r="BM103" i="34" s="1"/>
  <c r="BM48" i="34"/>
  <c r="BM169" i="34"/>
  <c r="BM16" i="34"/>
  <c r="BL17" i="34"/>
  <c r="BJ10" i="45" s="1"/>
  <c r="AL12" i="62" s="1"/>
  <c r="BL79" i="36"/>
  <c r="BL120" i="34" s="1"/>
  <c r="BL49" i="34"/>
  <c r="BJ25" i="45" s="1"/>
  <c r="AL23" i="62" s="1"/>
  <c r="BL63" i="36"/>
  <c r="BL104" i="34" s="1"/>
  <c r="BL170" i="34"/>
  <c r="BL31" i="34"/>
  <c r="BJ17" i="45" s="1"/>
  <c r="AL18" i="62" s="1"/>
  <c r="BL186" i="34"/>
  <c r="BN25" i="34"/>
  <c r="BN73" i="36"/>
  <c r="BN114" i="34" s="1"/>
  <c r="BN164" i="34" l="1"/>
  <c r="BL13" i="45"/>
  <c r="AN14" i="62" s="1"/>
  <c r="BN11" i="34"/>
  <c r="BL6" i="45" s="1"/>
  <c r="AN8" i="62" s="1"/>
  <c r="BN180" i="34"/>
  <c r="BN43" i="34"/>
  <c r="BL21" i="45" s="1"/>
  <c r="AN21" i="62" s="1"/>
  <c r="BO56" i="36"/>
  <c r="BO97" i="34" s="1"/>
  <c r="BO163" i="34"/>
  <c r="BO24" i="34"/>
  <c r="BO179" i="34"/>
  <c r="BO42" i="34"/>
  <c r="BO10" i="34"/>
  <c r="BM31" i="34"/>
  <c r="BK17" i="45" s="1"/>
  <c r="AM18" i="62" s="1"/>
  <c r="BM170" i="34"/>
  <c r="BM79" i="36"/>
  <c r="BM120" i="34" s="1"/>
  <c r="BM49" i="34"/>
  <c r="BK25" i="45" s="1"/>
  <c r="AM23" i="62" s="1"/>
  <c r="BM186" i="34"/>
  <c r="BM17" i="34"/>
  <c r="BK10" i="45" s="1"/>
  <c r="AM12" i="62" s="1"/>
  <c r="BM63" i="36"/>
  <c r="BM104" i="34" s="1"/>
  <c r="BN62" i="36"/>
  <c r="BN103" i="34" s="1"/>
  <c r="BN48" i="34"/>
  <c r="BN185" i="34"/>
  <c r="BN78" i="36"/>
  <c r="BN119" i="34" s="1"/>
  <c r="BN169" i="34"/>
  <c r="BN16" i="34"/>
  <c r="BN30" i="34"/>
  <c r="BO164" i="34"/>
  <c r="BO73" i="36"/>
  <c r="BO114" i="34" s="1"/>
  <c r="BO43" i="34"/>
  <c r="BO11" i="34"/>
  <c r="BO57" i="36"/>
  <c r="BO98" i="34" s="1"/>
  <c r="BO25" i="34"/>
  <c r="BO180" i="34"/>
  <c r="BP56" i="36"/>
  <c r="BP97" i="34" s="1"/>
  <c r="BP24" i="34"/>
  <c r="BP42" i="34"/>
  <c r="BP72" i="36"/>
  <c r="BP113" i="34" s="1"/>
  <c r="BP179" i="34"/>
  <c r="BP10" i="34"/>
  <c r="BP163" i="34"/>
  <c r="BM13" i="45" l="1"/>
  <c r="AO14" i="62" s="1"/>
  <c r="BP169" i="34"/>
  <c r="BP30" i="34"/>
  <c r="BP78" i="36"/>
  <c r="BP119" i="34" s="1"/>
  <c r="BM6" i="45"/>
  <c r="AO8" i="62" s="1"/>
  <c r="BM21" i="45"/>
  <c r="AO21" i="62" s="1"/>
  <c r="BP48" i="34"/>
  <c r="BP185" i="34"/>
  <c r="BP16" i="34"/>
  <c r="BP62" i="36"/>
  <c r="BP103" i="34" s="1"/>
  <c r="BO169" i="34"/>
  <c r="BO16" i="34"/>
  <c r="BO185" i="34"/>
  <c r="BO48" i="34"/>
  <c r="BO62" i="36"/>
  <c r="BO103" i="34" s="1"/>
  <c r="BO30" i="34"/>
  <c r="BO78" i="36"/>
  <c r="BO119" i="34" s="1"/>
  <c r="BN186" i="34"/>
  <c r="BN63" i="36"/>
  <c r="BN104" i="34" s="1"/>
  <c r="BN31" i="34"/>
  <c r="BL17" i="45" s="1"/>
  <c r="AN18" i="62" s="1"/>
  <c r="BN79" i="36"/>
  <c r="BN120" i="34" s="1"/>
  <c r="BN17" i="34"/>
  <c r="BL10" i="45" s="1"/>
  <c r="AN12" i="62" s="1"/>
  <c r="BN49" i="34"/>
  <c r="BL25" i="45" s="1"/>
  <c r="AN23" i="62" s="1"/>
  <c r="BN170" i="34"/>
  <c r="BP43" i="34"/>
  <c r="BN21" i="45" s="1"/>
  <c r="AP21" i="62" s="1"/>
  <c r="BP180" i="34"/>
  <c r="BP11" i="34"/>
  <c r="BN6" i="45" s="1"/>
  <c r="AP8" i="62" s="1"/>
  <c r="BP57" i="36"/>
  <c r="BP98" i="34" s="1"/>
  <c r="BP164" i="34"/>
  <c r="BP25" i="34"/>
  <c r="BN13" i="45" s="1"/>
  <c r="AP14" i="62" s="1"/>
  <c r="BP73" i="36"/>
  <c r="BP114" i="34" s="1"/>
  <c r="BP186" i="34"/>
  <c r="BP31" i="34"/>
  <c r="BP49" i="34"/>
  <c r="BP170" i="34"/>
  <c r="BP17" i="34"/>
  <c r="BP79" i="36"/>
  <c r="BP120" i="34" s="1"/>
  <c r="BP63" i="36"/>
  <c r="BP104" i="34" s="1"/>
  <c r="BN17" i="45" l="1"/>
  <c r="AP18" i="62" s="1"/>
  <c r="BN10" i="45"/>
  <c r="AP12" i="62" s="1"/>
  <c r="BN25" i="45"/>
  <c r="AP23" i="62" s="1"/>
  <c r="BO170" i="34"/>
  <c r="BO63" i="36"/>
  <c r="BO104" i="34" s="1"/>
  <c r="BO186"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6" i="34"/>
  <c r="AH54" i="45" s="1"/>
  <c r="AJ160" i="34"/>
  <c r="AH53" i="45" s="1"/>
  <c r="AJ21" i="34"/>
  <c r="AH12" i="45" s="1"/>
  <c r="AJ69" i="36"/>
  <c r="AJ53" i="36"/>
  <c r="AJ39" i="34"/>
  <c r="AH20" i="45" s="1"/>
  <c r="AP176" i="34"/>
  <c r="AN54" i="45" s="1"/>
  <c r="AP39" i="34"/>
  <c r="AN20" i="45" s="1"/>
  <c r="AP160" i="34"/>
  <c r="AN53" i="45" s="1"/>
  <c r="AP53" i="36"/>
  <c r="AP7" i="34"/>
  <c r="AN5" i="45" s="1"/>
  <c r="AP69" i="36"/>
  <c r="AP21" i="34"/>
  <c r="AN12" i="45" s="1"/>
  <c r="AS39" i="34"/>
  <c r="AQ20" i="45" s="1"/>
  <c r="AS160" i="34"/>
  <c r="AQ53" i="45" s="1"/>
  <c r="AS21" i="34"/>
  <c r="AQ12" i="45" s="1"/>
  <c r="AS53" i="36"/>
  <c r="AS69" i="36"/>
  <c r="AS176" i="34"/>
  <c r="AQ54" i="45" s="1"/>
  <c r="AS7" i="34"/>
  <c r="AQ5" i="45" s="1"/>
  <c r="AN176" i="34"/>
  <c r="AL54" i="45" s="1"/>
  <c r="AN21" i="34"/>
  <c r="AL12" i="45" s="1"/>
  <c r="AN7" i="34"/>
  <c r="AL5" i="45" s="1"/>
  <c r="AN53" i="36"/>
  <c r="AN160" i="34"/>
  <c r="AL53" i="45" s="1"/>
  <c r="AN39" i="34"/>
  <c r="AL20" i="45" s="1"/>
  <c r="AN69" i="36"/>
  <c r="AQ7" i="34"/>
  <c r="AO5" i="45" s="1"/>
  <c r="AQ69" i="36"/>
  <c r="AQ176" i="34"/>
  <c r="AO54" i="45" s="1"/>
  <c r="AQ53" i="36"/>
  <c r="AQ160" i="34"/>
  <c r="AO53" i="45" s="1"/>
  <c r="AQ21" i="34"/>
  <c r="AO12" i="45" s="1"/>
  <c r="AQ39" i="34"/>
  <c r="AO20" i="45" s="1"/>
  <c r="AK21" i="34"/>
  <c r="AI12" i="45" s="1"/>
  <c r="AK176" i="34"/>
  <c r="AI54" i="45" s="1"/>
  <c r="AK53" i="36"/>
  <c r="AK39" i="34"/>
  <c r="AI20" i="45" s="1"/>
  <c r="AK7" i="34"/>
  <c r="AI5" i="45" s="1"/>
  <c r="AK69" i="36"/>
  <c r="AK160" i="34"/>
  <c r="AI53" i="45" s="1"/>
  <c r="AU176" i="34"/>
  <c r="AS54" i="45" s="1"/>
  <c r="AU69" i="36"/>
  <c r="AU21" i="34"/>
  <c r="AS12" i="45" s="1"/>
  <c r="AU160" i="34"/>
  <c r="AS53" i="45" s="1"/>
  <c r="AU39" i="34"/>
  <c r="AS20" i="45" s="1"/>
  <c r="AU7" i="34"/>
  <c r="AS5" i="45" s="1"/>
  <c r="AU53" i="36"/>
  <c r="AM176" i="34"/>
  <c r="AK54" i="45" s="1"/>
  <c r="AM21" i="34"/>
  <c r="AK12" i="45" s="1"/>
  <c r="AM69" i="36"/>
  <c r="AM7" i="34"/>
  <c r="AK5" i="45" s="1"/>
  <c r="AM39" i="34"/>
  <c r="AK20" i="45" s="1"/>
  <c r="AM160" i="34"/>
  <c r="AK53" i="45" s="1"/>
  <c r="AM53" i="36"/>
  <c r="AR176" i="34"/>
  <c r="AP54" i="45" s="1"/>
  <c r="AR69" i="36"/>
  <c r="AR21" i="34"/>
  <c r="AP12" i="45" s="1"/>
  <c r="AR39" i="34"/>
  <c r="AP20" i="45" s="1"/>
  <c r="AR7" i="34"/>
  <c r="AP5" i="45" s="1"/>
  <c r="AR160" i="34"/>
  <c r="AP53" i="45" s="1"/>
  <c r="AR53" i="36"/>
  <c r="AV69" i="36"/>
  <c r="AV176" i="34"/>
  <c r="AT54" i="45" s="1"/>
  <c r="AV39" i="34"/>
  <c r="AT20" i="45" s="1"/>
  <c r="AV21" i="34"/>
  <c r="AT12" i="45" s="1"/>
  <c r="AV7" i="34"/>
  <c r="AT5" i="45" s="1"/>
  <c r="AV160" i="34"/>
  <c r="AT53" i="45" s="1"/>
  <c r="AV53" i="36"/>
  <c r="AL69" i="36"/>
  <c r="AL176" i="34"/>
  <c r="AJ54" i="45" s="1"/>
  <c r="AL21" i="34"/>
  <c r="AJ12" i="45" s="1"/>
  <c r="AL53" i="36"/>
  <c r="AL160" i="34"/>
  <c r="AJ53" i="45" s="1"/>
  <c r="AL7" i="34"/>
  <c r="AJ5" i="45" s="1"/>
  <c r="AL39" i="34"/>
  <c r="AJ20" i="45" s="1"/>
  <c r="AT7" i="34"/>
  <c r="AR5" i="45" s="1"/>
  <c r="AT176" i="34"/>
  <c r="AR54" i="45" s="1"/>
  <c r="AT160"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6" i="34"/>
  <c r="AM54" i="45" s="1"/>
  <c r="AO7" i="34"/>
  <c r="AM5" i="45" s="1"/>
  <c r="AO21" i="34"/>
  <c r="AM12" i="45" s="1"/>
  <c r="AO160" i="34"/>
  <c r="AM53" i="45" s="1"/>
  <c r="AO53" i="36"/>
  <c r="AO142" i="34" s="1"/>
  <c r="AT52" i="45"/>
  <c r="AI52" i="45"/>
  <c r="AN52" i="45"/>
  <c r="AH52" i="45"/>
  <c r="AS52" i="45"/>
  <c r="AO52" i="45"/>
  <c r="AP52" i="45"/>
  <c r="AK52" i="45"/>
  <c r="AL94" i="34"/>
  <c r="AL142" i="34"/>
  <c r="AL138" i="34"/>
  <c r="AK110" i="34"/>
  <c r="AI47" i="45" s="1"/>
  <c r="AK139" i="34"/>
  <c r="AK143" i="34"/>
  <c r="AK94" i="34"/>
  <c r="AK142" i="34"/>
  <c r="AK138" i="34"/>
  <c r="AQ52" i="45"/>
  <c r="AP139" i="34"/>
  <c r="AP143" i="34"/>
  <c r="AP110" i="34"/>
  <c r="AN47" i="45" s="1"/>
  <c r="AJ138" i="34"/>
  <c r="AJ142" i="34"/>
  <c r="AJ94" i="34"/>
  <c r="AT143" i="34"/>
  <c r="AT139" i="34"/>
  <c r="AT110" i="34"/>
  <c r="AR47" i="45" s="1"/>
  <c r="AV110" i="34"/>
  <c r="AT47" i="45" s="1"/>
  <c r="AV139" i="34"/>
  <c r="AV143" i="34"/>
  <c r="AR52" i="45"/>
  <c r="AV142" i="34"/>
  <c r="AV94" i="34"/>
  <c r="AV138" i="34"/>
  <c r="AR142" i="34"/>
  <c r="AR138" i="34"/>
  <c r="AR94" i="34"/>
  <c r="AM142" i="34"/>
  <c r="AM138" i="34"/>
  <c r="AM94" i="34"/>
  <c r="AM143" i="34"/>
  <c r="AM139" i="34"/>
  <c r="AM110" i="34"/>
  <c r="AK47" i="45" s="1"/>
  <c r="AU142" i="34"/>
  <c r="AU138" i="34"/>
  <c r="AU94" i="34"/>
  <c r="AQ139" i="34"/>
  <c r="AQ143" i="34"/>
  <c r="AQ110" i="34"/>
  <c r="AO47" i="45" s="1"/>
  <c r="AL52" i="45"/>
  <c r="AS139" i="34"/>
  <c r="AS143" i="34"/>
  <c r="AS110" i="34"/>
  <c r="AQ47" i="45" s="1"/>
  <c r="AJ139" i="34"/>
  <c r="AJ110" i="34"/>
  <c r="AH47" i="45" s="1"/>
  <c r="AJ143" i="34"/>
  <c r="AO143" i="34"/>
  <c r="AO139" i="34"/>
  <c r="AO110" i="34"/>
  <c r="AM47" i="45" s="1"/>
  <c r="AU110" i="34"/>
  <c r="AS47" i="45" s="1"/>
  <c r="AU139" i="34"/>
  <c r="AU143" i="34"/>
  <c r="AQ138" i="34"/>
  <c r="AQ142" i="34"/>
  <c r="AQ94" i="34"/>
  <c r="AN94" i="34"/>
  <c r="AN142" i="34"/>
  <c r="AN138" i="34"/>
  <c r="AS142" i="34"/>
  <c r="AS138" i="34"/>
  <c r="AS94" i="34"/>
  <c r="AP142" i="34"/>
  <c r="AP138" i="34"/>
  <c r="AP94" i="34"/>
  <c r="AT142" i="34"/>
  <c r="AT94" i="34"/>
  <c r="AT138" i="34"/>
  <c r="AJ52" i="45"/>
  <c r="AL143" i="34"/>
  <c r="AL139" i="34"/>
  <c r="AL110" i="34"/>
  <c r="AJ47" i="45" s="1"/>
  <c r="AR110" i="34"/>
  <c r="AP47" i="45" s="1"/>
  <c r="AR139" i="34"/>
  <c r="AR143" i="34"/>
  <c r="AN143" i="34"/>
  <c r="AN139" i="34"/>
  <c r="AN110" i="34"/>
  <c r="AL47" i="45" s="1"/>
  <c r="AJ67" i="45" l="1"/>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8" i="34"/>
  <c r="AO94" i="34"/>
  <c r="AM52" i="45"/>
  <c r="AK45" i="57"/>
  <c r="AK46" i="57"/>
  <c r="AK47" i="57"/>
  <c r="AM67" i="45" l="1"/>
  <c r="O41" i="62"/>
  <c r="AD47" i="36"/>
  <c r="AE47" i="36"/>
  <c r="AI47" i="36"/>
  <c r="AF47" i="36"/>
  <c r="AL47" i="36"/>
  <c r="AK47" i="36"/>
  <c r="AG47" i="36"/>
  <c r="AJ47" i="36"/>
  <c r="AM47" i="36"/>
  <c r="AH47" i="36"/>
  <c r="BA47" i="36"/>
  <c r="BA136"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6" i="57"/>
  <c r="AJ45" i="57"/>
  <c r="BH47" i="36"/>
  <c r="AQ47" i="36"/>
  <c r="BA48" i="36" l="1"/>
  <c r="BA89" i="34" s="1"/>
  <c r="BA88" i="34"/>
  <c r="AY44" i="45" s="1"/>
  <c r="BA140"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40" i="34"/>
  <c r="AI136" i="34"/>
  <c r="AD48" i="36"/>
  <c r="AD136" i="34"/>
  <c r="AD88" i="34"/>
  <c r="AB44" i="45" s="1"/>
  <c r="AD140" i="34"/>
  <c r="AE48" i="36"/>
  <c r="AE140" i="34"/>
  <c r="AE136" i="34"/>
  <c r="AE88" i="34"/>
  <c r="AC44" i="45" s="1"/>
  <c r="AF48" i="36"/>
  <c r="AF88" i="34"/>
  <c r="AD44" i="45" s="1"/>
  <c r="AF136" i="34"/>
  <c r="AF140" i="34"/>
  <c r="AG48" i="36"/>
  <c r="AG136" i="34"/>
  <c r="AG140" i="34"/>
  <c r="AG88" i="34"/>
  <c r="AE44" i="45" s="1"/>
  <c r="AF86" i="34"/>
  <c r="AD41" i="45" s="1"/>
  <c r="AE86" i="34"/>
  <c r="AC41" i="45" s="1"/>
  <c r="AD86" i="34"/>
  <c r="AB41" i="45" s="1"/>
  <c r="AI86" i="34"/>
  <c r="AG41" i="45" s="1"/>
  <c r="AH86" i="34"/>
  <c r="AF41" i="45" s="1"/>
  <c r="AG86" i="34"/>
  <c r="AE41" i="45" s="1"/>
  <c r="AH48" i="36"/>
  <c r="AH136" i="34"/>
  <c r="AH88" i="34"/>
  <c r="AF44" i="45" s="1"/>
  <c r="AH140" i="34"/>
  <c r="AQ88" i="34"/>
  <c r="AO44" i="45" s="1"/>
  <c r="AQ140" i="34"/>
  <c r="AQ48" i="36"/>
  <c r="AQ136" i="34"/>
  <c r="AU140" i="34"/>
  <c r="AU136" i="34"/>
  <c r="AU88" i="34"/>
  <c r="AS44" i="45" s="1"/>
  <c r="AU48" i="36"/>
  <c r="BL88" i="34"/>
  <c r="BJ44" i="45" s="1"/>
  <c r="BL48" i="36"/>
  <c r="BL140" i="34"/>
  <c r="BL136" i="34"/>
  <c r="BG140" i="34"/>
  <c r="BG88" i="34"/>
  <c r="BE44" i="45" s="1"/>
  <c r="BG48" i="36"/>
  <c r="BG136" i="34"/>
  <c r="BF136" i="34"/>
  <c r="BF88" i="34"/>
  <c r="BD44" i="45" s="1"/>
  <c r="BF140" i="34"/>
  <c r="BF48" i="36"/>
  <c r="AT48" i="36"/>
  <c r="AT140" i="34"/>
  <c r="AT88" i="34"/>
  <c r="AR44" i="45" s="1"/>
  <c r="AT136" i="34"/>
  <c r="AO88" i="34"/>
  <c r="AM44" i="45" s="1"/>
  <c r="AO48" i="36"/>
  <c r="AO140" i="34"/>
  <c r="AO136" i="34"/>
  <c r="BB88" i="34"/>
  <c r="AZ44" i="45" s="1"/>
  <c r="BB48" i="36"/>
  <c r="BB140" i="34"/>
  <c r="BB136" i="34"/>
  <c r="BK48" i="36"/>
  <c r="BK140" i="34"/>
  <c r="BK88" i="34"/>
  <c r="BI44" i="45" s="1"/>
  <c r="BK136" i="34"/>
  <c r="BH48" i="36"/>
  <c r="BH88" i="34"/>
  <c r="BF44" i="45" s="1"/>
  <c r="BH136" i="34"/>
  <c r="BH140" i="34"/>
  <c r="BJ48" i="36"/>
  <c r="BJ140" i="34"/>
  <c r="BJ136" i="34"/>
  <c r="BJ88" i="34"/>
  <c r="BH44" i="45" s="1"/>
  <c r="AY140" i="34"/>
  <c r="AY136" i="34"/>
  <c r="AY88" i="34"/>
  <c r="AW44" i="45" s="1"/>
  <c r="AY48" i="36"/>
  <c r="BM140" i="34"/>
  <c r="BM48" i="36"/>
  <c r="BM88" i="34"/>
  <c r="BK44" i="45" s="1"/>
  <c r="BM136" i="34"/>
  <c r="BP48" i="36"/>
  <c r="BP136" i="34"/>
  <c r="BP140" i="34"/>
  <c r="BP88" i="34"/>
  <c r="BN44" i="45" s="1"/>
  <c r="AL48" i="36"/>
  <c r="AL88" i="34"/>
  <c r="AJ44" i="45" s="1"/>
  <c r="AL140" i="34"/>
  <c r="AL136" i="34"/>
  <c r="AS88" i="34"/>
  <c r="AQ44" i="45" s="1"/>
  <c r="AS140" i="34"/>
  <c r="AS48" i="36"/>
  <c r="AS136" i="34"/>
  <c r="AX140" i="34"/>
  <c r="AX48" i="36"/>
  <c r="AX136" i="34"/>
  <c r="AX88" i="34"/>
  <c r="AV44" i="45" s="1"/>
  <c r="BN48" i="36"/>
  <c r="BN136" i="34"/>
  <c r="BN140"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40" i="34"/>
  <c r="AR48" i="36"/>
  <c r="AR136" i="34"/>
  <c r="AR88" i="34"/>
  <c r="AP44" i="45" s="1"/>
  <c r="AZ140" i="34"/>
  <c r="AZ48" i="36"/>
  <c r="AZ136" i="34"/>
  <c r="AZ88" i="34"/>
  <c r="AX44" i="45" s="1"/>
  <c r="AJ140" i="34"/>
  <c r="AJ136" i="34"/>
  <c r="AJ48" i="36"/>
  <c r="AJ88" i="34"/>
  <c r="AH44" i="45" s="1"/>
  <c r="AP48" i="36"/>
  <c r="AP140" i="34"/>
  <c r="AP136" i="34"/>
  <c r="AP88" i="34"/>
  <c r="AN44" i="45" s="1"/>
  <c r="AW136" i="34"/>
  <c r="AW48" i="36"/>
  <c r="AW88" i="34"/>
  <c r="AU44" i="45" s="1"/>
  <c r="AW140" i="34"/>
  <c r="AK88" i="34"/>
  <c r="AI44" i="45" s="1"/>
  <c r="AK136" i="34"/>
  <c r="AK48" i="36"/>
  <c r="AK140" i="34"/>
  <c r="BI48" i="36"/>
  <c r="BI140" i="34"/>
  <c r="BI88" i="34"/>
  <c r="BG44" i="45" s="1"/>
  <c r="BI136"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6" i="34"/>
  <c r="BO140" i="34"/>
  <c r="BO48" i="36"/>
  <c r="BD136" i="34"/>
  <c r="BD88" i="34"/>
  <c r="BB44" i="45" s="1"/>
  <c r="BD140" i="34"/>
  <c r="BD48" i="36"/>
  <c r="BE48" i="36"/>
  <c r="BE88" i="34"/>
  <c r="BC44" i="45" s="1"/>
  <c r="BE140" i="34"/>
  <c r="BE136" i="34"/>
  <c r="BC48" i="36"/>
  <c r="BC136" i="34"/>
  <c r="BC140" i="34"/>
  <c r="BC88" i="34"/>
  <c r="BA44" i="45" s="1"/>
  <c r="AV88" i="34"/>
  <c r="AT44" i="45" s="1"/>
  <c r="AV48" i="36"/>
  <c r="AV140" i="34"/>
  <c r="AV136" i="34"/>
  <c r="AM136" i="34"/>
  <c r="AM140" i="34"/>
  <c r="AM48" i="36"/>
  <c r="AM88" i="34"/>
  <c r="AK44" i="45" s="1"/>
  <c r="AN88" i="34"/>
  <c r="AL44" i="45" s="1"/>
  <c r="AN48" i="36"/>
  <c r="AN140" i="34"/>
  <c r="AN136"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7" i="34"/>
  <c r="BA141" i="34"/>
  <c r="AG141" i="34"/>
  <c r="AG89" i="34"/>
  <c r="AE45" i="45" s="1"/>
  <c r="AG137" i="34"/>
  <c r="AE50" i="45" s="1"/>
  <c r="AF141" i="34"/>
  <c r="AF89" i="34"/>
  <c r="AD45" i="45" s="1"/>
  <c r="AF137" i="34"/>
  <c r="AD50" i="45" s="1"/>
  <c r="AE137" i="34"/>
  <c r="AC50" i="45" s="1"/>
  <c r="AE89" i="34"/>
  <c r="AC45" i="45" s="1"/>
  <c r="AE141" i="34"/>
  <c r="AD137" i="34"/>
  <c r="AB50" i="45" s="1"/>
  <c r="AD89" i="34"/>
  <c r="AB45" i="45" s="1"/>
  <c r="AD141" i="34"/>
  <c r="AI137" i="34"/>
  <c r="AG50" i="45" s="1"/>
  <c r="AI141" i="34"/>
  <c r="AI89" i="34"/>
  <c r="AG45" i="45" s="1"/>
  <c r="AH89" i="34"/>
  <c r="AF45" i="45" s="1"/>
  <c r="AH137" i="34"/>
  <c r="AF50" i="45" s="1"/>
  <c r="AH141" i="34"/>
  <c r="AT141" i="34"/>
  <c r="AT89" i="34"/>
  <c r="AR45" i="45" s="1"/>
  <c r="AT137" i="34"/>
  <c r="AR50" i="45" s="1"/>
  <c r="BC137" i="34"/>
  <c r="BC141" i="34"/>
  <c r="BC89" i="34"/>
  <c r="BE141" i="34"/>
  <c r="BE137" i="34"/>
  <c r="BE89" i="34"/>
  <c r="BI137" i="34"/>
  <c r="BI141" i="34"/>
  <c r="BI89" i="34"/>
  <c r="AP137" i="34"/>
  <c r="AN50" i="45" s="1"/>
  <c r="AP141" i="34"/>
  <c r="AP89" i="34"/>
  <c r="AN45" i="45" s="1"/>
  <c r="BN141" i="34"/>
  <c r="BN137" i="34"/>
  <c r="BN89" i="34"/>
  <c r="AL137" i="34"/>
  <c r="AJ50" i="45" s="1"/>
  <c r="AL141" i="34"/>
  <c r="AL89" i="34"/>
  <c r="AJ45" i="45" s="1"/>
  <c r="BP137" i="34"/>
  <c r="BP89" i="34"/>
  <c r="BP141" i="34"/>
  <c r="BJ137" i="34"/>
  <c r="BJ89" i="34"/>
  <c r="BJ141" i="34"/>
  <c r="BH137" i="34"/>
  <c r="BH89" i="34"/>
  <c r="BH141" i="34"/>
  <c r="BB141" i="34"/>
  <c r="BB137" i="34"/>
  <c r="BB89" i="34"/>
  <c r="AO137" i="34"/>
  <c r="AM50" i="45" s="1"/>
  <c r="AO141" i="34"/>
  <c r="AO89" i="34"/>
  <c r="AM45" i="45" s="1"/>
  <c r="BL137" i="34"/>
  <c r="BL141" i="34"/>
  <c r="BL89" i="34"/>
  <c r="BO137" i="34"/>
  <c r="BO141" i="34"/>
  <c r="BO89" i="34"/>
  <c r="AY141" i="34"/>
  <c r="AY137" i="34"/>
  <c r="AY89" i="34"/>
  <c r="BK137" i="34"/>
  <c r="BK141" i="34"/>
  <c r="BK89" i="34"/>
  <c r="AM141" i="34"/>
  <c r="AM137" i="34"/>
  <c r="AK50" i="45" s="1"/>
  <c r="AM89" i="34"/>
  <c r="AK45" i="45" s="1"/>
  <c r="AK137" i="34"/>
  <c r="AI50" i="45" s="1"/>
  <c r="AK141" i="34"/>
  <c r="AK89" i="34"/>
  <c r="AI45" i="45" s="1"/>
  <c r="AJ141" i="34"/>
  <c r="AJ137" i="34"/>
  <c r="AH50" i="45" s="1"/>
  <c r="AJ89" i="34"/>
  <c r="AH45" i="45" s="1"/>
  <c r="AS137" i="34"/>
  <c r="AQ50" i="45" s="1"/>
  <c r="AS141" i="34"/>
  <c r="AS89" i="34"/>
  <c r="AQ45" i="45" s="1"/>
  <c r="BF137" i="34"/>
  <c r="BF141" i="34"/>
  <c r="BF89" i="34"/>
  <c r="AU137" i="34"/>
  <c r="AS50" i="45" s="1"/>
  <c r="AU141" i="34"/>
  <c r="AU89" i="34"/>
  <c r="AS45" i="45" s="1"/>
  <c r="BD137" i="34"/>
  <c r="BD141" i="34"/>
  <c r="BD89" i="34"/>
  <c r="AN141" i="34"/>
  <c r="AN137" i="34"/>
  <c r="AL50" i="45" s="1"/>
  <c r="AN89" i="34"/>
  <c r="AL45" i="45" s="1"/>
  <c r="AV137" i="34"/>
  <c r="AT50" i="45" s="1"/>
  <c r="AV141" i="34"/>
  <c r="AV89" i="34"/>
  <c r="AT45" i="45" s="1"/>
  <c r="AW137" i="34"/>
  <c r="AW141" i="34"/>
  <c r="AW89" i="34"/>
  <c r="AZ141" i="34"/>
  <c r="AZ137" i="34"/>
  <c r="AZ89" i="34"/>
  <c r="AR137" i="34"/>
  <c r="AP50" i="45" s="1"/>
  <c r="AR141" i="34"/>
  <c r="AR89" i="34"/>
  <c r="AP45" i="45" s="1"/>
  <c r="AX141" i="34"/>
  <c r="AX137" i="34"/>
  <c r="AX89" i="34"/>
  <c r="BM137" i="34"/>
  <c r="BM141" i="34"/>
  <c r="BM89" i="34"/>
  <c r="BG137" i="34"/>
  <c r="BG141" i="34"/>
  <c r="BG89" i="34"/>
  <c r="AQ141" i="34"/>
  <c r="AQ137" i="34"/>
  <c r="AO50" i="45" s="1"/>
  <c r="AQ89" i="34"/>
  <c r="AO45" i="45" s="1"/>
  <c r="AK43" i="57"/>
  <c r="AJ43" i="57"/>
  <c r="AV90" i="34" l="1"/>
  <c r="AT46" i="45" s="1"/>
  <c r="AT43" i="45" s="1"/>
  <c r="AF90" i="34"/>
  <c r="AD46" i="45" s="1"/>
  <c r="AD43" i="45" s="1"/>
  <c r="AF144" i="34"/>
  <c r="AD51" i="45" s="1"/>
  <c r="AD49" i="45" s="1"/>
  <c r="AI144" i="34"/>
  <c r="AG51" i="45" s="1"/>
  <c r="AG49" i="45" s="1"/>
  <c r="AI90" i="34"/>
  <c r="AG46" i="45" s="1"/>
  <c r="AG43" i="45" s="1"/>
  <c r="AH90" i="34"/>
  <c r="AF46" i="45" s="1"/>
  <c r="AF43" i="45" s="1"/>
  <c r="AH144" i="34"/>
  <c r="AF51" i="45" s="1"/>
  <c r="AF49" i="45" s="1"/>
  <c r="AD144" i="34"/>
  <c r="AD90" i="34"/>
  <c r="AB46" i="45" s="1"/>
  <c r="AE90" i="34"/>
  <c r="AC46" i="45" s="1"/>
  <c r="AC43" i="45" s="1"/>
  <c r="AE144" i="34"/>
  <c r="AC51" i="45" s="1"/>
  <c r="AC49" i="45" s="1"/>
  <c r="AG90" i="34"/>
  <c r="AE46" i="45" s="1"/>
  <c r="AE43" i="45" s="1"/>
  <c r="AG144" i="34"/>
  <c r="AE51" i="45" s="1"/>
  <c r="AE49" i="45" s="1"/>
  <c r="AP144" i="34"/>
  <c r="AN51" i="45" s="1"/>
  <c r="AN49" i="45" s="1"/>
  <c r="AP90" i="34"/>
  <c r="AN46" i="45" s="1"/>
  <c r="AN43" i="45" s="1"/>
  <c r="AR144" i="34"/>
  <c r="AP51" i="45" s="1"/>
  <c r="AP49" i="45" s="1"/>
  <c r="AR90" i="34"/>
  <c r="AP46" i="45" s="1"/>
  <c r="AP43" i="45" s="1"/>
  <c r="AU144" i="34"/>
  <c r="AS51" i="45" s="1"/>
  <c r="AS49" i="45" s="1"/>
  <c r="AU90" i="34"/>
  <c r="AS46" i="45" s="1"/>
  <c r="AS43" i="45" s="1"/>
  <c r="AM144" i="34"/>
  <c r="AK51" i="45" s="1"/>
  <c r="AK49" i="45" s="1"/>
  <c r="AM90" i="34"/>
  <c r="AK46" i="45" s="1"/>
  <c r="AK43" i="45" s="1"/>
  <c r="AQ90" i="34"/>
  <c r="AO46" i="45" s="1"/>
  <c r="AO43" i="45" s="1"/>
  <c r="AQ144" i="34"/>
  <c r="AO51" i="45" s="1"/>
  <c r="AO49" i="45" s="1"/>
  <c r="AN144" i="34"/>
  <c r="AL51" i="45" s="1"/>
  <c r="AL49" i="45" s="1"/>
  <c r="AN90" i="34"/>
  <c r="AL46" i="45" s="1"/>
  <c r="AL43" i="45" s="1"/>
  <c r="AK144" i="34"/>
  <c r="AI51" i="45" s="1"/>
  <c r="AI49" i="45" s="1"/>
  <c r="AK90" i="34"/>
  <c r="AI46" i="45" s="1"/>
  <c r="AI43" i="45" s="1"/>
  <c r="AO90" i="34"/>
  <c r="AM46" i="45" s="1"/>
  <c r="AM43" i="45" s="1"/>
  <c r="AO144" i="34"/>
  <c r="AM51" i="45" s="1"/>
  <c r="AM49" i="45" s="1"/>
  <c r="AT90" i="34"/>
  <c r="AR46" i="45" s="1"/>
  <c r="AR43" i="45" s="1"/>
  <c r="AT144" i="34"/>
  <c r="AR51" i="45" s="1"/>
  <c r="AR49" i="45" s="1"/>
  <c r="AJ144" i="34"/>
  <c r="AH51" i="45" s="1"/>
  <c r="AH49" i="45" s="1"/>
  <c r="AJ90" i="34"/>
  <c r="AH46" i="45" s="1"/>
  <c r="AH43" i="45" s="1"/>
  <c r="AS144" i="34"/>
  <c r="AQ51" i="45" s="1"/>
  <c r="AQ49" i="45" s="1"/>
  <c r="AS90" i="34"/>
  <c r="AQ46" i="45" s="1"/>
  <c r="AQ43" i="45" s="1"/>
  <c r="AL90" i="34"/>
  <c r="AJ46" i="45" s="1"/>
  <c r="AJ43" i="45" s="1"/>
  <c r="AL144"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4" i="34"/>
  <c r="AT51" i="45" s="1"/>
  <c r="AT49" i="45" s="1"/>
  <c r="BM53" i="36"/>
  <c r="BB7" i="34"/>
  <c r="AZ5" i="45" s="1"/>
  <c r="BE160" i="34"/>
  <c r="BC53" i="45" s="1"/>
  <c r="AY39" i="34"/>
  <c r="AW20" i="45" s="1"/>
  <c r="BH176" i="34"/>
  <c r="BF54" i="45" s="1"/>
  <c r="AW53" i="36"/>
  <c r="AW94" i="34" s="1"/>
  <c r="AU45" i="45" s="1"/>
  <c r="BJ160" i="34"/>
  <c r="BH53" i="45" s="1"/>
  <c r="BG53" i="36"/>
  <c r="BA53" i="36"/>
  <c r="BI53" i="36"/>
  <c r="BL53" i="36"/>
  <c r="BL94" i="34" s="1"/>
  <c r="BJ45" i="45" s="1"/>
  <c r="AZ4" i="45" l="1"/>
  <c r="AZ58" i="45" s="1"/>
  <c r="AB7" i="62"/>
  <c r="AW19" i="45"/>
  <c r="AW60" i="45" s="1"/>
  <c r="Y20" i="62"/>
  <c r="AT66" i="45"/>
  <c r="V40" i="62"/>
  <c r="AW144" i="34"/>
  <c r="AW90" i="34"/>
  <c r="AU46" i="45" s="1"/>
  <c r="BE69" i="36"/>
  <c r="BE139" i="34" s="1"/>
  <c r="BI94" i="34"/>
  <c r="BG45" i="45" s="1"/>
  <c r="BI142" i="34"/>
  <c r="BJ53" i="36"/>
  <c r="BJ94" i="34" s="1"/>
  <c r="BH45" i="45" s="1"/>
  <c r="AY53" i="36"/>
  <c r="AY142" i="34" s="1"/>
  <c r="BA142" i="34"/>
  <c r="BA138" i="34"/>
  <c r="BA94" i="34"/>
  <c r="AY45" i="45" s="1"/>
  <c r="BG142" i="34"/>
  <c r="BG94" i="34"/>
  <c r="BE45" i="45" s="1"/>
  <c r="BG138" i="34"/>
  <c r="BI21" i="34"/>
  <c r="BG12" i="45" s="1"/>
  <c r="BI176" i="34"/>
  <c r="BG54" i="45" s="1"/>
  <c r="BI39" i="34"/>
  <c r="BG20" i="45" s="1"/>
  <c r="BI4" i="36"/>
  <c r="BI7" i="34"/>
  <c r="BG5" i="45" s="1"/>
  <c r="BI160" i="34"/>
  <c r="BG53" i="45" s="1"/>
  <c r="BI69" i="36"/>
  <c r="BC4" i="36"/>
  <c r="BC69" i="36"/>
  <c r="BC21" i="34"/>
  <c r="BA12" i="45" s="1"/>
  <c r="BC176" i="34"/>
  <c r="BA54" i="45" s="1"/>
  <c r="BC39" i="34"/>
  <c r="BA20" i="45" s="1"/>
  <c r="BC7" i="34"/>
  <c r="BA5" i="45" s="1"/>
  <c r="BC53" i="36"/>
  <c r="BP4" i="36"/>
  <c r="BP21" i="34"/>
  <c r="BN12" i="45" s="1"/>
  <c r="BP69" i="36"/>
  <c r="BP7" i="34"/>
  <c r="BN5" i="45" s="1"/>
  <c r="BP160" i="34"/>
  <c r="BN53" i="45" s="1"/>
  <c r="BP176" i="34"/>
  <c r="BN54" i="45" s="1"/>
  <c r="BP39" i="34"/>
  <c r="BN20" i="45" s="1"/>
  <c r="BO39" i="34"/>
  <c r="BM20" i="45" s="1"/>
  <c r="BO4" i="36"/>
  <c r="BO69" i="36"/>
  <c r="BO7" i="34"/>
  <c r="BM5" i="45" s="1"/>
  <c r="BO21" i="34"/>
  <c r="BM12" i="45" s="1"/>
  <c r="BO160" i="34"/>
  <c r="BM53" i="45" s="1"/>
  <c r="BO176" i="34"/>
  <c r="BM54" i="45" s="1"/>
  <c r="BK4" i="36"/>
  <c r="BK176" i="34"/>
  <c r="BI54" i="45" s="1"/>
  <c r="BK7" i="34"/>
  <c r="BI5" i="45" s="1"/>
  <c r="BK160" i="34"/>
  <c r="BI53" i="45" s="1"/>
  <c r="BK21" i="34"/>
  <c r="BI12" i="45" s="1"/>
  <c r="BK39" i="34"/>
  <c r="BI20" i="45" s="1"/>
  <c r="BK69" i="36"/>
  <c r="BN4" i="36"/>
  <c r="BN7" i="34"/>
  <c r="BL5" i="45" s="1"/>
  <c r="BN39" i="34"/>
  <c r="BL20" i="45" s="1"/>
  <c r="BN21" i="34"/>
  <c r="BL12" i="45" s="1"/>
  <c r="BN176" i="34"/>
  <c r="BL54" i="45" s="1"/>
  <c r="BN69" i="36"/>
  <c r="BN160" i="34"/>
  <c r="BL53" i="45" s="1"/>
  <c r="BL142" i="34"/>
  <c r="BL138" i="34"/>
  <c r="BL4" i="36"/>
  <c r="BL7" i="34"/>
  <c r="BJ5" i="45" s="1"/>
  <c r="BL176" i="34"/>
  <c r="BJ54" i="45" s="1"/>
  <c r="BL69" i="36"/>
  <c r="BL21" i="34"/>
  <c r="BJ12" i="45" s="1"/>
  <c r="BL39" i="34"/>
  <c r="BJ20" i="45" s="1"/>
  <c r="BL160" i="34"/>
  <c r="BJ53" i="45" s="1"/>
  <c r="BD7" i="34"/>
  <c r="BB5" i="45" s="1"/>
  <c r="BD4" i="36"/>
  <c r="BD176" i="34"/>
  <c r="BB54" i="45" s="1"/>
  <c r="BD21" i="34"/>
  <c r="BB12" i="45" s="1"/>
  <c r="BD69" i="36"/>
  <c r="BD39" i="34"/>
  <c r="BB20" i="45" s="1"/>
  <c r="BD160" i="34"/>
  <c r="BB53" i="45" s="1"/>
  <c r="BK53" i="36"/>
  <c r="BI138" i="34"/>
  <c r="BN53" i="36"/>
  <c r="AY138" i="34"/>
  <c r="BM138" i="34"/>
  <c r="BM142" i="34"/>
  <c r="BM94" i="34"/>
  <c r="BK45" i="45" s="1"/>
  <c r="BA4" i="36"/>
  <c r="BA69" i="36"/>
  <c r="BA21" i="34"/>
  <c r="AY12" i="45" s="1"/>
  <c r="BA7" i="34"/>
  <c r="AY5" i="45" s="1"/>
  <c r="BA176" i="34"/>
  <c r="AY54" i="45" s="1"/>
  <c r="BA160" i="34"/>
  <c r="AY53" i="45" s="1"/>
  <c r="BA39" i="34"/>
  <c r="AY20" i="45" s="1"/>
  <c r="BG176" i="34"/>
  <c r="BE54" i="45" s="1"/>
  <c r="BG4" i="36"/>
  <c r="BG69" i="36"/>
  <c r="BG7" i="34"/>
  <c r="BE5" i="45" s="1"/>
  <c r="BG21" i="34"/>
  <c r="BE12" i="45" s="1"/>
  <c r="BG160" i="34"/>
  <c r="BE53" i="45" s="1"/>
  <c r="BG39" i="34"/>
  <c r="BE20" i="45" s="1"/>
  <c r="AW138" i="34"/>
  <c r="AW142" i="34"/>
  <c r="AX176" i="34"/>
  <c r="AV54" i="45" s="1"/>
  <c r="AX39" i="34"/>
  <c r="AV20" i="45" s="1"/>
  <c r="AX7" i="34"/>
  <c r="AV5" i="45" s="1"/>
  <c r="AX69" i="36"/>
  <c r="AX21" i="34"/>
  <c r="AV12" i="45" s="1"/>
  <c r="AX53" i="36"/>
  <c r="AZ21" i="34"/>
  <c r="AX12" i="45" s="1"/>
  <c r="AZ176" i="34"/>
  <c r="AX54" i="45" s="1"/>
  <c r="AZ69" i="36"/>
  <c r="AZ160" i="34"/>
  <c r="AX53" i="45" s="1"/>
  <c r="AZ53" i="36"/>
  <c r="AZ7" i="34"/>
  <c r="AX5" i="45" s="1"/>
  <c r="AZ39" i="34"/>
  <c r="AX20" i="45" s="1"/>
  <c r="BJ4" i="36"/>
  <c r="BJ39" i="34"/>
  <c r="BH20" i="45" s="1"/>
  <c r="BJ21" i="34"/>
  <c r="BH12" i="45" s="1"/>
  <c r="BJ7" i="34"/>
  <c r="BH5" i="45" s="1"/>
  <c r="BJ176" i="34"/>
  <c r="BH54" i="45" s="1"/>
  <c r="BH52" i="45" s="1"/>
  <c r="BJ69" i="36"/>
  <c r="BD53" i="36"/>
  <c r="AW21" i="34"/>
  <c r="AU12" i="45" s="1"/>
  <c r="AW176" i="34"/>
  <c r="AU54" i="45" s="1"/>
  <c r="AW7" i="34"/>
  <c r="AU5" i="45" s="1"/>
  <c r="AW160" i="34"/>
  <c r="AU53" i="45" s="1"/>
  <c r="AW39" i="34"/>
  <c r="AU20" i="45" s="1"/>
  <c r="AW69" i="36"/>
  <c r="BP53" i="36"/>
  <c r="BO53" i="36"/>
  <c r="BC160" i="34"/>
  <c r="BA53" i="45" s="1"/>
  <c r="BF4" i="36"/>
  <c r="BF21" i="34"/>
  <c r="BD12" i="45" s="1"/>
  <c r="BF7" i="34"/>
  <c r="BD5" i="45" s="1"/>
  <c r="BF176" i="34"/>
  <c r="BD54" i="45" s="1"/>
  <c r="BF160" i="34"/>
  <c r="BD53" i="45" s="1"/>
  <c r="BF39" i="34"/>
  <c r="BD20" i="45" s="1"/>
  <c r="BF69" i="36"/>
  <c r="BF53" i="36"/>
  <c r="AX160" i="34"/>
  <c r="AV53" i="45" s="1"/>
  <c r="BB53" i="36"/>
  <c r="BM21" i="34"/>
  <c r="BK12" i="45" s="1"/>
  <c r="BM69" i="36"/>
  <c r="BH21" i="34"/>
  <c r="BF12" i="45" s="1"/>
  <c r="BB160" i="34"/>
  <c r="AZ53" i="45" s="1"/>
  <c r="BM160" i="34"/>
  <c r="BK53" i="45" s="1"/>
  <c r="BH160" i="34"/>
  <c r="BF53" i="45" s="1"/>
  <c r="BF52" i="45" s="1"/>
  <c r="BH53" i="36"/>
  <c r="AY69" i="36"/>
  <c r="AY160" i="34"/>
  <c r="AW53" i="45" s="1"/>
  <c r="AY21" i="34"/>
  <c r="AW12" i="45" s="1"/>
  <c r="AY176" i="34"/>
  <c r="AW54" i="45" s="1"/>
  <c r="BE176" i="34"/>
  <c r="BC54" i="45" s="1"/>
  <c r="BC52" i="45" s="1"/>
  <c r="BE21" i="34"/>
  <c r="BC12" i="45" s="1"/>
  <c r="BE39" i="34"/>
  <c r="BC20" i="45" s="1"/>
  <c r="BE4" i="36"/>
  <c r="BH69" i="36"/>
  <c r="BH4" i="36"/>
  <c r="BH7" i="34"/>
  <c r="BF5" i="45" s="1"/>
  <c r="BH39" i="34"/>
  <c r="BF20" i="45" s="1"/>
  <c r="AY7" i="34"/>
  <c r="AW5" i="45" s="1"/>
  <c r="BB4" i="36"/>
  <c r="BB69" i="36"/>
  <c r="BB176" i="34"/>
  <c r="AZ54" i="45" s="1"/>
  <c r="BB21" i="34"/>
  <c r="AZ12" i="45" s="1"/>
  <c r="BB39" i="34"/>
  <c r="AZ20" i="45" s="1"/>
  <c r="BE7" i="34"/>
  <c r="BC5" i="45" s="1"/>
  <c r="BE53" i="36"/>
  <c r="BM7" i="34"/>
  <c r="BK5" i="45" s="1"/>
  <c r="BM39" i="34"/>
  <c r="BK20" i="45" s="1"/>
  <c r="BM176" i="34"/>
  <c r="BK54" i="45" s="1"/>
  <c r="BM4" i="36"/>
  <c r="BC19" i="45" l="1"/>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3" i="34"/>
  <c r="AY94" i="34"/>
  <c r="AW45" i="45" s="1"/>
  <c r="AX90" i="34"/>
  <c r="AV46" i="45" s="1"/>
  <c r="AX144" i="34"/>
  <c r="BE52" i="45"/>
  <c r="BB52" i="45"/>
  <c r="BJ138" i="34"/>
  <c r="AV52" i="45"/>
  <c r="BJ142" i="34"/>
  <c r="BI52" i="45"/>
  <c r="AU52" i="45"/>
  <c r="AY52" i="45"/>
  <c r="BJ52" i="45"/>
  <c r="BN52" i="45"/>
  <c r="BD52" i="45"/>
  <c r="AW52" i="45"/>
  <c r="BM52" i="45"/>
  <c r="BA52" i="45"/>
  <c r="AX52" i="45"/>
  <c r="BB143" i="34"/>
  <c r="BB139" i="34"/>
  <c r="BB110" i="34"/>
  <c r="AZ47" i="45" s="1"/>
  <c r="BK52" i="45"/>
  <c r="BF138" i="34"/>
  <c r="BF94" i="34"/>
  <c r="BD45" i="45" s="1"/>
  <c r="BF142" i="34"/>
  <c r="AW143" i="34"/>
  <c r="AU51" i="45" s="1"/>
  <c r="AW139" i="34"/>
  <c r="AU50" i="45" s="1"/>
  <c r="AW110" i="34"/>
  <c r="AU47" i="45" s="1"/>
  <c r="AU43" i="45" s="1"/>
  <c r="BJ110" i="34"/>
  <c r="BH47" i="45" s="1"/>
  <c r="BJ139" i="34"/>
  <c r="BJ143" i="34"/>
  <c r="BA139" i="34"/>
  <c r="AY50" i="45" s="1"/>
  <c r="BA143" i="34"/>
  <c r="BA110" i="34"/>
  <c r="AY47" i="45" s="1"/>
  <c r="BD139" i="34"/>
  <c r="BD143" i="34"/>
  <c r="BD110" i="34"/>
  <c r="BB47" i="45" s="1"/>
  <c r="BL52" i="45"/>
  <c r="BK143" i="34"/>
  <c r="BK139" i="34"/>
  <c r="BK110" i="34"/>
  <c r="BI47" i="45" s="1"/>
  <c r="BC142" i="34"/>
  <c r="BC138" i="34"/>
  <c r="BC94" i="34"/>
  <c r="BA45" i="45" s="1"/>
  <c r="BI139" i="34"/>
  <c r="BG50" i="45" s="1"/>
  <c r="BI143" i="34"/>
  <c r="BI110" i="34"/>
  <c r="BG47" i="45" s="1"/>
  <c r="BH139" i="34"/>
  <c r="BH143" i="34"/>
  <c r="BH110" i="34"/>
  <c r="BF47" i="45" s="1"/>
  <c r="BM143" i="34"/>
  <c r="BM139" i="34"/>
  <c r="BK50" i="45" s="1"/>
  <c r="BM110" i="34"/>
  <c r="BK47" i="45" s="1"/>
  <c r="AY143" i="34"/>
  <c r="AY110" i="34"/>
  <c r="AW47" i="45" s="1"/>
  <c r="AY139" i="34"/>
  <c r="AW50" i="45" s="1"/>
  <c r="AZ52" i="45"/>
  <c r="BB138" i="34"/>
  <c r="BB142" i="34"/>
  <c r="BB94" i="34"/>
  <c r="AZ45" i="45" s="1"/>
  <c r="BF143" i="34"/>
  <c r="BF110" i="34"/>
  <c r="BD47" i="45" s="1"/>
  <c r="BF139" i="34"/>
  <c r="AZ94" i="34"/>
  <c r="AX45" i="45" s="1"/>
  <c r="AZ138" i="34"/>
  <c r="AZ142" i="34"/>
  <c r="AX138" i="34"/>
  <c r="AX94" i="34"/>
  <c r="AV45" i="45" s="1"/>
  <c r="AX142" i="34"/>
  <c r="BK142" i="34"/>
  <c r="BK94" i="34"/>
  <c r="BI45" i="45" s="1"/>
  <c r="BK138" i="34"/>
  <c r="BN139" i="34"/>
  <c r="BN143" i="34"/>
  <c r="BN110" i="34"/>
  <c r="BL47" i="45" s="1"/>
  <c r="BO143" i="34"/>
  <c r="BO110" i="34"/>
  <c r="BM47" i="45" s="1"/>
  <c r="BO139" i="34"/>
  <c r="BP143" i="34"/>
  <c r="BP110" i="34"/>
  <c r="BN47" i="45" s="1"/>
  <c r="BP139" i="34"/>
  <c r="BO142" i="34"/>
  <c r="BO94" i="34"/>
  <c r="BM45" i="45" s="1"/>
  <c r="BO138" i="34"/>
  <c r="BL110" i="34"/>
  <c r="BJ47" i="45" s="1"/>
  <c r="BL139" i="34"/>
  <c r="BJ50" i="45" s="1"/>
  <c r="BL143" i="34"/>
  <c r="BC110" i="34"/>
  <c r="BA47" i="45" s="1"/>
  <c r="BC139" i="34"/>
  <c r="BC143" i="34"/>
  <c r="BE138" i="34"/>
  <c r="BC50" i="45" s="1"/>
  <c r="BE94" i="34"/>
  <c r="BC45" i="45" s="1"/>
  <c r="BE142" i="34"/>
  <c r="BH142" i="34"/>
  <c r="BH138" i="34"/>
  <c r="BH94" i="34"/>
  <c r="BF45" i="45" s="1"/>
  <c r="BP142" i="34"/>
  <c r="BP94" i="34"/>
  <c r="BN45" i="45" s="1"/>
  <c r="BP138" i="34"/>
  <c r="BD138" i="34"/>
  <c r="BD142" i="34"/>
  <c r="BD94" i="34"/>
  <c r="BB45" i="45" s="1"/>
  <c r="AZ143" i="34"/>
  <c r="AZ139" i="34"/>
  <c r="AZ110" i="34"/>
  <c r="AX47" i="45" s="1"/>
  <c r="AX143" i="34"/>
  <c r="AX139" i="34"/>
  <c r="AX110" i="34"/>
  <c r="AV47" i="45" s="1"/>
  <c r="BG143" i="34"/>
  <c r="BG110" i="34"/>
  <c r="BE47" i="45" s="1"/>
  <c r="BG139" i="34"/>
  <c r="BE50" i="45" s="1"/>
  <c r="BN142" i="34"/>
  <c r="BN138" i="34"/>
  <c r="BN94" i="34"/>
  <c r="BL45" i="45" s="1"/>
  <c r="BL67" i="45" l="1"/>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4"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4" i="34"/>
  <c r="AX51" i="45" s="1"/>
  <c r="AX49" i="45" s="1"/>
  <c r="AV49" i="45"/>
  <c r="AV66" i="45" l="1"/>
  <c r="X40" i="62"/>
  <c r="AX66" i="45"/>
  <c r="Z40" i="62"/>
  <c r="AX65" i="45"/>
  <c r="Z39" i="62"/>
  <c r="BA144" i="34"/>
  <c r="AY51" i="45" s="1"/>
  <c r="AY49" i="45" s="1"/>
  <c r="BA90" i="34"/>
  <c r="AY46" i="45" s="1"/>
  <c r="AY43" i="45" s="1"/>
  <c r="AY66" i="45" l="1"/>
  <c r="AA40" i="62"/>
  <c r="AY65" i="45"/>
  <c r="AA39" i="62"/>
  <c r="BB144" i="34"/>
  <c r="AZ51" i="45" s="1"/>
  <c r="AZ49" i="45" s="1"/>
  <c r="BB90" i="34"/>
  <c r="AZ46" i="45" s="1"/>
  <c r="AZ43" i="45" s="1"/>
  <c r="AZ65" i="45" l="1"/>
  <c r="AB39" i="62"/>
  <c r="AZ66" i="45"/>
  <c r="AB40" i="62"/>
  <c r="BC144" i="34"/>
  <c r="BA51" i="45" s="1"/>
  <c r="BA49" i="45" s="1"/>
  <c r="BC90" i="34"/>
  <c r="BA46" i="45" s="1"/>
  <c r="BA43" i="45" s="1"/>
  <c r="BA65" i="45" l="1"/>
  <c r="AC39" i="62"/>
  <c r="BA66" i="45"/>
  <c r="AC40" i="62"/>
  <c r="BD90" i="34"/>
  <c r="BB46" i="45" s="1"/>
  <c r="BB43" i="45" s="1"/>
  <c r="BD144" i="34"/>
  <c r="BB51" i="45" s="1"/>
  <c r="BB49" i="45" s="1"/>
  <c r="BB66" i="45" l="1"/>
  <c r="AD40" i="62"/>
  <c r="BB65" i="45"/>
  <c r="AD39" i="62"/>
  <c r="BE90" i="34"/>
  <c r="BC46" i="45" s="1"/>
  <c r="BC43" i="45" s="1"/>
  <c r="BE144" i="34"/>
  <c r="BC51" i="45" s="1"/>
  <c r="BC49" i="45" s="1"/>
  <c r="BC66" i="45" l="1"/>
  <c r="AE40" i="62"/>
  <c r="BC65" i="45"/>
  <c r="AE39" i="62"/>
  <c r="BF144" i="34"/>
  <c r="BD51" i="45" s="1"/>
  <c r="BD49" i="45" s="1"/>
  <c r="BF90" i="34"/>
  <c r="BD46" i="45" s="1"/>
  <c r="BD43" i="45" s="1"/>
  <c r="BD65" i="45" l="1"/>
  <c r="AF39" i="62"/>
  <c r="BD66" i="45"/>
  <c r="AF40" i="62"/>
  <c r="BG144" i="34"/>
  <c r="BE51" i="45" s="1"/>
  <c r="BE49" i="45" s="1"/>
  <c r="BG90" i="34"/>
  <c r="BE46" i="45" s="1"/>
  <c r="BE43" i="45" s="1"/>
  <c r="BE65" i="45" l="1"/>
  <c r="AG39" i="62"/>
  <c r="BE66" i="45"/>
  <c r="AG40" i="62"/>
  <c r="BH90" i="34"/>
  <c r="BF46" i="45" s="1"/>
  <c r="BF43" i="45" s="1"/>
  <c r="BH144" i="34"/>
  <c r="BF51" i="45" s="1"/>
  <c r="BF49" i="45" s="1"/>
  <c r="BF66" i="45" l="1"/>
  <c r="AH40" i="62"/>
  <c r="BF65" i="45"/>
  <c r="AH39" i="62"/>
  <c r="BI144" i="34"/>
  <c r="BG51" i="45" s="1"/>
  <c r="BG49" i="45" s="1"/>
  <c r="BI90" i="34"/>
  <c r="BG46" i="45" s="1"/>
  <c r="BG43" i="45" s="1"/>
  <c r="BG66" i="45" l="1"/>
  <c r="AI40" i="62"/>
  <c r="BG65" i="45"/>
  <c r="AI39" i="62"/>
  <c r="BJ144" i="34"/>
  <c r="BH51" i="45" s="1"/>
  <c r="BH49" i="45" s="1"/>
  <c r="BJ90" i="34"/>
  <c r="BH46" i="45" s="1"/>
  <c r="BH43" i="45" s="1"/>
  <c r="BH65" i="45" l="1"/>
  <c r="AJ39" i="62"/>
  <c r="BH66" i="45"/>
  <c r="AJ40" i="62"/>
  <c r="BK144" i="34"/>
  <c r="BI51" i="45" s="1"/>
  <c r="BI49" i="45" s="1"/>
  <c r="BK90" i="34"/>
  <c r="BI46" i="45" s="1"/>
  <c r="BI43" i="45" s="1"/>
  <c r="BI66" i="45" l="1"/>
  <c r="AK40" i="62"/>
  <c r="BI65" i="45"/>
  <c r="AK39" i="62"/>
  <c r="BL90" i="34"/>
  <c r="BJ46" i="45" s="1"/>
  <c r="BJ43" i="45" s="1"/>
  <c r="BL144" i="34"/>
  <c r="BJ51" i="45" s="1"/>
  <c r="BJ49" i="45" s="1"/>
  <c r="BJ66" i="45" l="1"/>
  <c r="AL40" i="62"/>
  <c r="BJ65" i="45"/>
  <c r="AL39" i="62"/>
  <c r="BM90" i="34"/>
  <c r="BK46" i="45" s="1"/>
  <c r="BK43" i="45" s="1"/>
  <c r="BM144" i="34"/>
  <c r="BK51" i="45" s="1"/>
  <c r="BK49" i="45" s="1"/>
  <c r="BK66" i="45" l="1"/>
  <c r="AM40" i="62"/>
  <c r="BK65" i="45"/>
  <c r="AM39" i="62"/>
  <c r="BN144" i="34"/>
  <c r="BL51" i="45" s="1"/>
  <c r="BL49" i="45" s="1"/>
  <c r="BN90" i="34"/>
  <c r="BL46" i="45" s="1"/>
  <c r="BL43" i="45" s="1"/>
  <c r="BL65" i="45" l="1"/>
  <c r="AN39" i="62"/>
  <c r="BL66" i="45"/>
  <c r="AN40" i="62"/>
  <c r="BO144" i="34"/>
  <c r="BM51" i="45" s="1"/>
  <c r="BM49" i="45" s="1"/>
  <c r="BO90" i="34"/>
  <c r="BM46" i="45" s="1"/>
  <c r="BM43" i="45" s="1"/>
  <c r="BP90" i="34"/>
  <c r="BN46" i="45" s="1"/>
  <c r="BN43" i="45" s="1"/>
  <c r="BP144" i="34"/>
  <c r="BN51" i="45" s="1"/>
  <c r="BN49" i="45" s="1"/>
  <c r="BN65" i="45" l="1"/>
  <c r="AP39" i="62"/>
  <c r="BM65" i="45"/>
  <c r="AO39" i="62"/>
  <c r="BN66" i="45"/>
  <c r="AP40" i="62"/>
  <c r="BM66" i="45"/>
  <c r="AO40" i="62"/>
  <c r="AD87" i="36" l="1"/>
  <c r="AD123" i="34" l="1"/>
  <c r="AD145" i="34"/>
  <c r="AB48" i="45" l="1"/>
  <c r="AB43" i="45" s="1"/>
  <c r="AB51" i="45"/>
  <c r="AB49" i="45" s="1"/>
  <c r="AB66" i="45" l="1"/>
  <c r="D40" i="62"/>
  <c r="D39" i="62"/>
  <c r="AB65" i="45"/>
  <c r="AX36" i="36" l="1"/>
  <c r="BB36" i="36"/>
  <c r="AT36" i="36"/>
  <c r="AN36" i="36"/>
  <c r="AY36" i="36"/>
  <c r="BG36" i="36"/>
  <c r="BO36" i="36"/>
  <c r="AV36" i="36"/>
  <c r="BH36" i="36"/>
  <c r="AD39" i="36"/>
  <c r="AH36" i="36"/>
  <c r="AE32" i="36"/>
  <c r="AG33" i="36"/>
  <c r="AE29" i="36"/>
  <c r="AH29" i="36"/>
  <c r="AD32" i="36"/>
  <c r="AH38" i="36"/>
  <c r="AI35" i="36"/>
  <c r="AD27" i="36"/>
  <c r="AE26" i="36"/>
  <c r="AH24" i="36"/>
  <c r="AG27" i="36"/>
  <c r="AE34" i="36"/>
  <c r="AI37" i="36"/>
  <c r="AE27" i="36"/>
  <c r="AI25" i="36"/>
  <c r="AD25" i="36"/>
  <c r="AE30" i="36"/>
  <c r="AH39" i="36"/>
  <c r="AD28" i="36"/>
  <c r="AE36" i="36"/>
  <c r="AI24" i="36"/>
  <c r="AQ36" i="36"/>
  <c r="BJ36" i="36"/>
  <c r="AM36" i="36"/>
  <c r="AU36" i="36"/>
  <c r="BF36" i="36"/>
  <c r="BA36" i="36"/>
  <c r="BI36" i="36"/>
  <c r="AE39" i="36"/>
  <c r="AO36" i="36"/>
  <c r="AH35" i="36"/>
  <c r="AD35" i="36"/>
  <c r="AG29" i="36"/>
  <c r="AE38" i="36"/>
  <c r="AD38" i="36"/>
  <c r="AH32" i="36"/>
  <c r="AD29" i="36"/>
  <c r="AG38" i="36"/>
  <c r="AI33" i="36"/>
  <c r="AG31" i="36"/>
  <c r="AD24" i="36"/>
  <c r="AH27" i="36"/>
  <c r="AD34" i="36"/>
  <c r="AE24" i="36"/>
  <c r="AD26" i="36"/>
  <c r="AD36" i="36"/>
  <c r="AI32" i="36"/>
  <c r="AG32" i="36"/>
  <c r="BC36" i="36"/>
  <c r="BK36" i="36"/>
  <c r="AR36" i="36"/>
  <c r="BD36" i="36"/>
  <c r="AZ36" i="36"/>
  <c r="AJ36" i="36"/>
  <c r="AP36" i="36"/>
  <c r="AE33" i="36"/>
  <c r="AE28" i="36"/>
  <c r="AE35" i="36"/>
  <c r="AD31" i="36"/>
  <c r="AH25" i="36"/>
  <c r="AH37" i="36"/>
  <c r="AG37" i="36"/>
  <c r="AH31" i="36"/>
  <c r="AI34" i="36"/>
  <c r="AH34" i="36"/>
  <c r="AD37" i="36"/>
  <c r="AE37" i="36"/>
  <c r="AI30" i="36"/>
  <c r="AG26" i="36"/>
  <c r="AE31" i="36"/>
  <c r="AD33" i="36"/>
  <c r="AG28" i="36"/>
  <c r="AK36" i="36"/>
  <c r="AG36" i="36"/>
  <c r="BN36" i="36"/>
  <c r="BP36" i="36"/>
  <c r="AW36" i="36"/>
  <c r="BE36" i="36"/>
  <c r="BM36" i="36"/>
  <c r="AG35" i="36"/>
  <c r="AI28" i="36"/>
  <c r="AI38" i="36"/>
  <c r="AG39" i="36"/>
  <c r="AH28" i="36"/>
  <c r="AI29" i="36"/>
  <c r="AI39" i="36"/>
  <c r="AH33" i="36"/>
  <c r="AH26" i="36"/>
  <c r="AG25" i="36"/>
  <c r="AE25" i="36"/>
  <c r="AI31" i="36"/>
  <c r="AD30" i="36"/>
  <c r="AG34" i="36"/>
  <c r="AI27" i="36"/>
  <c r="AG30" i="36"/>
  <c r="AG24" i="36"/>
  <c r="AI26" i="36"/>
  <c r="AH30" i="36"/>
  <c r="BL36" i="36"/>
  <c r="AI36" i="36"/>
  <c r="AF26" i="36"/>
  <c r="AF37" i="36"/>
  <c r="AF34" i="36"/>
  <c r="AF31" i="36"/>
  <c r="AF30" i="36"/>
  <c r="AF27" i="36"/>
  <c r="AF24" i="36"/>
  <c r="AF38" i="36"/>
  <c r="AF28" i="36"/>
  <c r="AF25" i="36"/>
  <c r="AF32" i="36"/>
  <c r="AF39" i="36"/>
  <c r="AF29" i="36"/>
  <c r="AF36" i="36"/>
  <c r="AF33" i="36"/>
  <c r="AF35" i="36"/>
  <c r="AU24" i="36" l="1"/>
  <c r="BO30" i="36"/>
  <c r="AQ39" i="36"/>
  <c r="BI38" i="36"/>
  <c r="AZ35" i="36"/>
  <c r="AN26" i="36"/>
  <c r="AZ27" i="36"/>
  <c r="BB37" i="36"/>
  <c r="AX27" i="36"/>
  <c r="BB25" i="36"/>
  <c r="BP26" i="36"/>
  <c r="AN32" i="36"/>
  <c r="AQ38" i="36"/>
  <c r="BH38" i="36"/>
  <c r="AS28" i="36"/>
  <c r="AS29" i="36"/>
  <c r="AM32" i="36"/>
  <c r="BK37" i="36"/>
  <c r="AJ29" i="36"/>
  <c r="AM24" i="36"/>
  <c r="BP25" i="36"/>
  <c r="BC24" i="36"/>
  <c r="AL24" i="36"/>
  <c r="BM26" i="36"/>
  <c r="BB38" i="36"/>
  <c r="AT38" i="36"/>
  <c r="AQ29" i="36"/>
  <c r="AY28" i="36"/>
  <c r="AL28" i="36"/>
  <c r="AU38" i="36"/>
  <c r="AN30" i="36"/>
  <c r="AU28" i="36"/>
  <c r="BO26" i="36"/>
  <c r="AK38" i="36"/>
  <c r="BP28" i="36"/>
  <c r="AN35" i="36"/>
  <c r="BK30" i="36"/>
  <c r="AX37" i="36"/>
  <c r="BN38" i="36"/>
  <c r="BF29" i="36"/>
  <c r="BJ29" i="36"/>
  <c r="BO28" i="36"/>
  <c r="BN32" i="36"/>
  <c r="AK29" i="36"/>
  <c r="BN28" i="36"/>
  <c r="BJ35" i="36"/>
  <c r="BF26" i="36"/>
  <c r="BC29" i="36"/>
  <c r="BB35" i="36"/>
  <c r="AU25" i="36"/>
  <c r="AL25" i="36"/>
  <c r="BI24" i="36"/>
  <c r="BD26" i="36"/>
  <c r="AR38" i="36"/>
  <c r="BJ38" i="36"/>
  <c r="BL28" i="36"/>
  <c r="BP39" i="36"/>
  <c r="BK35" i="36"/>
  <c r="AT33" i="36"/>
  <c r="BE33" i="36"/>
  <c r="AV39" i="36"/>
  <c r="AX39" i="36"/>
  <c r="BB39" i="36"/>
  <c r="BH35" i="36"/>
  <c r="AK33" i="36"/>
  <c r="BH33" i="36"/>
  <c r="AR33" i="36"/>
  <c r="AK39" i="36"/>
  <c r="AK35" i="36"/>
  <c r="BF35" i="36"/>
  <c r="BM33" i="36"/>
  <c r="BI39" i="36"/>
  <c r="BG33" i="36"/>
  <c r="BI35" i="36"/>
  <c r="AQ34" i="36"/>
  <c r="BG24" i="36"/>
  <c r="AV27" i="36"/>
  <c r="BP24" i="36"/>
  <c r="AV34" i="36"/>
  <c r="AO27" i="36"/>
  <c r="BD34" i="36"/>
  <c r="BJ27" i="36"/>
  <c r="AW28" i="36"/>
  <c r="BG34" i="36"/>
  <c r="AW24" i="36"/>
  <c r="AT37" i="36"/>
  <c r="BK38" i="36"/>
  <c r="AK24" i="36"/>
  <c r="AY37" i="36"/>
  <c r="AR37" i="36"/>
  <c r="AY24" i="36"/>
  <c r="AW30" i="36"/>
  <c r="AV26" i="36"/>
  <c r="BI26" i="36"/>
  <c r="BE24" i="36"/>
  <c r="AK25" i="36"/>
  <c r="AW38" i="36"/>
  <c r="AY29" i="36"/>
  <c r="BM28" i="36"/>
  <c r="AO30" i="36"/>
  <c r="BJ34" i="36"/>
  <c r="BM30" i="36"/>
  <c r="AS37" i="36"/>
  <c r="BN37" i="36"/>
  <c r="BO27" i="36"/>
  <c r="BF30" i="36"/>
  <c r="AK27" i="36"/>
  <c r="AX32" i="36"/>
  <c r="AL30" i="36"/>
  <c r="AK30" i="36"/>
  <c r="AV24" i="36"/>
  <c r="BC26" i="36"/>
  <c r="BA34" i="36"/>
  <c r="BH26" i="36"/>
  <c r="AM35" i="36"/>
  <c r="AV33" i="36"/>
  <c r="AL36" i="36"/>
  <c r="BL82" i="34"/>
  <c r="BJ38" i="45" s="1"/>
  <c r="AL34" i="62" s="1"/>
  <c r="BL66" i="34"/>
  <c r="BJ31" i="45" s="1"/>
  <c r="AL28" i="62" s="1"/>
  <c r="AI56" i="34"/>
  <c r="AI72" i="34"/>
  <c r="AG60" i="34"/>
  <c r="AG76" i="34"/>
  <c r="AG64" i="34"/>
  <c r="AG80" i="34"/>
  <c r="BN30" i="36"/>
  <c r="AV29" i="36"/>
  <c r="BK26" i="36"/>
  <c r="BB34" i="36"/>
  <c r="BA38" i="36"/>
  <c r="BL39" i="36"/>
  <c r="BG27" i="36"/>
  <c r="AW37" i="36"/>
  <c r="BO24" i="36"/>
  <c r="BA29" i="36"/>
  <c r="BF32" i="36"/>
  <c r="AO32" i="36"/>
  <c r="BB29" i="36"/>
  <c r="AY32" i="36"/>
  <c r="BN29" i="36"/>
  <c r="AW32" i="36"/>
  <c r="AV25" i="36"/>
  <c r="BM25" i="36"/>
  <c r="BL35" i="36"/>
  <c r="AK34" i="36"/>
  <c r="AR27" i="36"/>
  <c r="AJ34" i="36"/>
  <c r="AO29" i="36"/>
  <c r="BP29" i="36"/>
  <c r="AM28" i="36"/>
  <c r="BK29" i="36"/>
  <c r="BF38" i="36"/>
  <c r="AY33" i="36"/>
  <c r="BF28" i="36"/>
  <c r="BC28" i="36"/>
  <c r="BG35" i="36"/>
  <c r="AL34" i="36"/>
  <c r="AM27" i="36"/>
  <c r="AX30" i="36"/>
  <c r="BB24" i="36"/>
  <c r="AJ24" i="36"/>
  <c r="AP25" i="36"/>
  <c r="BD27" i="36"/>
  <c r="BL29" i="36"/>
  <c r="AX28" i="36"/>
  <c r="BI29" i="36"/>
  <c r="AV28" i="36"/>
  <c r="AK28" i="36"/>
  <c r="AN29" i="36"/>
  <c r="BD28" i="36"/>
  <c r="AO34" i="36"/>
  <c r="BE29" i="36"/>
  <c r="BC34" i="36"/>
  <c r="BG26" i="36"/>
  <c r="BG28" i="36"/>
  <c r="AV35" i="36"/>
  <c r="AP27" i="36"/>
  <c r="BB32" i="36"/>
  <c r="BO29" i="36"/>
  <c r="AS35" i="36"/>
  <c r="AQ33" i="36"/>
  <c r="AY35" i="36"/>
  <c r="AO33" i="36"/>
  <c r="BM39" i="36"/>
  <c r="AZ39" i="36"/>
  <c r="AU39" i="36"/>
  <c r="AW39" i="36"/>
  <c r="AR35" i="36"/>
  <c r="AP35" i="36"/>
  <c r="BL33" i="36"/>
  <c r="BF39" i="36"/>
  <c r="BA35" i="36"/>
  <c r="AQ35" i="36"/>
  <c r="BA33" i="36"/>
  <c r="AN39" i="36"/>
  <c r="BA39" i="36"/>
  <c r="AT35" i="36"/>
  <c r="AV30" i="36"/>
  <c r="AJ26" i="36"/>
  <c r="BK34" i="36"/>
  <c r="BF25" i="36"/>
  <c r="BE37" i="36"/>
  <c r="BJ37" i="36"/>
  <c r="AR24" i="36"/>
  <c r="AY27" i="36"/>
  <c r="AQ27" i="36"/>
  <c r="BO35" i="36"/>
  <c r="BL37" i="36"/>
  <c r="AT24" i="36"/>
  <c r="AN37" i="36"/>
  <c r="AX26" i="36"/>
  <c r="AJ27" i="36"/>
  <c r="AP37" i="36"/>
  <c r="AL27" i="36"/>
  <c r="AR26" i="36"/>
  <c r="AK37" i="36"/>
  <c r="AQ26" i="36"/>
  <c r="AR34" i="36"/>
  <c r="BM24" i="36"/>
  <c r="BF27" i="36"/>
  <c r="AS38" i="36"/>
  <c r="BP38" i="36"/>
  <c r="BC27" i="36"/>
  <c r="AM37" i="36"/>
  <c r="BG30" i="36"/>
  <c r="BJ30" i="36"/>
  <c r="AN24" i="36"/>
  <c r="BI30" i="36"/>
  <c r="BN25" i="36"/>
  <c r="AZ37" i="36"/>
  <c r="BI27" i="36"/>
  <c r="BH28" i="36"/>
  <c r="AO25" i="36"/>
  <c r="AZ30" i="36"/>
  <c r="AY25" i="36"/>
  <c r="AY26" i="36"/>
  <c r="AZ34" i="36"/>
  <c r="BK33" i="36"/>
  <c r="BK39" i="36"/>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BA30" i="36"/>
  <c r="BM32" i="36"/>
  <c r="AL32" i="36"/>
  <c r="AZ28" i="36"/>
  <c r="BH39" i="36"/>
  <c r="BE30" i="36"/>
  <c r="AS24" i="36"/>
  <c r="AM30" i="36"/>
  <c r="BN26" i="36"/>
  <c r="AO26" i="36"/>
  <c r="BH25" i="36"/>
  <c r="BA32" i="36"/>
  <c r="AO38" i="36"/>
  <c r="BC32" i="36"/>
  <c r="AN38" i="36"/>
  <c r="AY38" i="36"/>
  <c r="AN28" i="36"/>
  <c r="AY34" i="36"/>
  <c r="BA24" i="36"/>
  <c r="BM35" i="36"/>
  <c r="AN25" i="36"/>
  <c r="BG25" i="36"/>
  <c r="BB30" i="36"/>
  <c r="BH37" i="36"/>
  <c r="AZ29" i="36"/>
  <c r="BK32" i="36"/>
  <c r="AK32" i="36"/>
  <c r="AP29" i="36"/>
  <c r="BE32" i="36"/>
  <c r="BE28" i="36"/>
  <c r="AX35" i="36"/>
  <c r="AX38" i="36"/>
  <c r="AS34" i="36"/>
  <c r="AL38" i="36"/>
  <c r="BM38" i="36"/>
  <c r="AU35" i="36"/>
  <c r="BD30" i="36"/>
  <c r="BI25" i="36"/>
  <c r="AT34" i="36"/>
  <c r="BF37" i="36"/>
  <c r="BI37" i="36"/>
  <c r="AL26" i="36"/>
  <c r="BH29" i="36"/>
  <c r="BO32" i="36"/>
  <c r="AS32" i="36"/>
  <c r="AV32" i="36"/>
  <c r="BM29" i="36"/>
  <c r="BB28" i="36"/>
  <c r="BJ28" i="36"/>
  <c r="BD38" i="36"/>
  <c r="BL25" i="36"/>
  <c r="AW29" i="36"/>
  <c r="AW35" i="36"/>
  <c r="BN24" i="36"/>
  <c r="BM27" i="36"/>
  <c r="AS25" i="36"/>
  <c r="AT32" i="36"/>
  <c r="BG38" i="36"/>
  <c r="AQ28" i="36"/>
  <c r="BC39" i="36"/>
  <c r="AL35" i="36"/>
  <c r="AL33" i="36"/>
  <c r="AS33" i="36"/>
  <c r="AJ33" i="36"/>
  <c r="AY39" i="36"/>
  <c r="AL39" i="36"/>
  <c r="AT39" i="36"/>
  <c r="BN33" i="36"/>
  <c r="BB33" i="36"/>
  <c r="BP33" i="36"/>
  <c r="BN39" i="36"/>
  <c r="AM33" i="36"/>
  <c r="AX33" i="36"/>
  <c r="BP35" i="36"/>
  <c r="AJ39" i="36"/>
  <c r="AO39" i="36"/>
  <c r="BE35" i="36"/>
  <c r="AS30" i="36"/>
  <c r="BP27" i="36"/>
  <c r="BM34" i="36"/>
  <c r="AW26" i="36"/>
  <c r="BC37" i="36"/>
  <c r="BE34" i="36"/>
  <c r="AQ24" i="36"/>
  <c r="BH27" i="36"/>
  <c r="AK26" i="36"/>
  <c r="AU37" i="36"/>
  <c r="BK25" i="36"/>
  <c r="BO37" i="36"/>
  <c r="BP37" i="36"/>
  <c r="AW34" i="36"/>
  <c r="AY30" i="36"/>
  <c r="AN34" i="36"/>
  <c r="BE25" i="36"/>
  <c r="AZ24" i="36"/>
  <c r="BD37" i="36"/>
  <c r="BB26" i="36"/>
  <c r="AM34" i="36"/>
  <c r="BB27" i="36"/>
  <c r="BE26" i="36"/>
  <c r="BP32" i="36"/>
  <c r="BI32" i="36"/>
  <c r="AU30" i="36"/>
  <c r="AM25" i="36"/>
  <c r="BL30" i="36"/>
  <c r="BA37" i="36"/>
  <c r="BP30" i="36"/>
  <c r="AS26" i="36"/>
  <c r="BM37" i="36"/>
  <c r="AJ25" i="36"/>
  <c r="AU32" i="36"/>
  <c r="AO24" i="36"/>
  <c r="BH24" i="36"/>
  <c r="AN27" i="36"/>
  <c r="AO37" i="36"/>
  <c r="BN27" i="36"/>
  <c r="AW27" i="36"/>
  <c r="AO35" i="36"/>
  <c r="BE39" i="36"/>
  <c r="AI82" i="34"/>
  <c r="AG38" i="45" s="1"/>
  <c r="I34" i="62" s="1"/>
  <c r="AI66" i="34"/>
  <c r="AG31" i="45" s="1"/>
  <c r="I28" i="62" s="1"/>
  <c r="AH60" i="34"/>
  <c r="AH76" i="34"/>
  <c r="AG70" i="34"/>
  <c r="AG54" i="34"/>
  <c r="AI57" i="34"/>
  <c r="AI73" i="34"/>
  <c r="AD60" i="34"/>
  <c r="AD76" i="34"/>
  <c r="BC35" i="36"/>
  <c r="BN34" i="36"/>
  <c r="AL29" i="36"/>
  <c r="AO28" i="36"/>
  <c r="AT30" i="36"/>
  <c r="BK24" i="36"/>
  <c r="BL24" i="36"/>
  <c r="BJ24" i="36"/>
  <c r="BL32" i="36"/>
  <c r="BL38" i="36"/>
  <c r="BD29" i="36"/>
  <c r="AR32" i="36"/>
  <c r="BE38" i="36"/>
  <c r="AR28" i="36"/>
  <c r="BO34" i="36"/>
  <c r="AX24" i="36"/>
  <c r="BP34" i="36"/>
  <c r="BG32" i="36"/>
  <c r="AP39" i="36"/>
  <c r="AX34" i="36"/>
  <c r="AJ37" i="36"/>
  <c r="AT29" i="36"/>
  <c r="AP32" i="36"/>
  <c r="AQ32" i="36"/>
  <c r="BJ32" i="36"/>
  <c r="AP38" i="36"/>
  <c r="AP28" i="36"/>
  <c r="BA26" i="36"/>
  <c r="AZ38" i="36"/>
  <c r="BL27" i="36"/>
  <c r="BD32" i="36"/>
  <c r="AT28" i="36"/>
  <c r="BD35" i="36"/>
  <c r="AS27" i="36"/>
  <c r="BJ25" i="36"/>
  <c r="AZ25" i="36"/>
  <c r="AR25" i="36"/>
  <c r="BD25" i="36"/>
  <c r="AM38" i="36"/>
  <c r="BC38" i="36"/>
  <c r="AX29" i="36"/>
  <c r="AZ32" i="36"/>
  <c r="AM29" i="36"/>
  <c r="BA28" i="36"/>
  <c r="AV37" i="36"/>
  <c r="AQ25" i="36"/>
  <c r="BO38" i="36"/>
  <c r="BL34" i="36"/>
  <c r="AJ28" i="36"/>
  <c r="BG39" i="36"/>
  <c r="BD24" i="36"/>
  <c r="AP24" i="36"/>
  <c r="AV38" i="36"/>
  <c r="AR29" i="36"/>
  <c r="BK28" i="36"/>
  <c r="AS39" i="36"/>
  <c r="BD33" i="36"/>
  <c r="AP33" i="36"/>
  <c r="AW33" i="36"/>
  <c r="BJ39" i="36"/>
  <c r="AR39" i="36"/>
  <c r="AM39" i="36"/>
  <c r="BO33" i="36"/>
  <c r="BC33" i="36"/>
  <c r="AN33" i="36"/>
  <c r="BO39" i="36"/>
  <c r="BD39" i="36"/>
  <c r="AU33" i="36"/>
  <c r="BF33" i="36"/>
  <c r="AJ35" i="36"/>
  <c r="AZ33" i="36"/>
  <c r="BN35" i="36"/>
  <c r="BJ33" i="36"/>
  <c r="AP30" i="36"/>
  <c r="AQ30" i="36"/>
  <c r="BH34" i="36"/>
  <c r="BO25" i="36"/>
  <c r="AW25" i="36"/>
  <c r="AT26" i="36"/>
  <c r="AP34" i="36"/>
  <c r="BC25" i="36"/>
  <c r="AU29" i="36"/>
  <c r="AU34" i="36"/>
  <c r="AL37" i="36"/>
  <c r="BE27" i="36"/>
  <c r="BI34" i="36"/>
  <c r="AQ37" i="36"/>
  <c r="AZ26" i="36"/>
  <c r="BF34" i="36"/>
  <c r="AJ31" i="36"/>
  <c r="BA25" i="36"/>
  <c r="BF24" i="36"/>
  <c r="BA27" i="36"/>
  <c r="BC30" i="36"/>
  <c r="AT25" i="36"/>
  <c r="BG29" i="36"/>
  <c r="AJ32" i="36"/>
  <c r="BI28" i="36"/>
  <c r="AR30" i="36"/>
  <c r="AJ30" i="36"/>
  <c r="AT27" i="36"/>
  <c r="AX25" i="36"/>
  <c r="BG37" i="36"/>
  <c r="AM26" i="36"/>
  <c r="BH30" i="36"/>
  <c r="AU27" i="36"/>
  <c r="BH32" i="36"/>
  <c r="AP26" i="36"/>
  <c r="AU26" i="36"/>
  <c r="BJ26" i="36"/>
  <c r="BL26" i="36"/>
  <c r="BK27" i="36"/>
  <c r="AJ38" i="36"/>
  <c r="BI33" i="36"/>
  <c r="AS36" i="36"/>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B39" i="45" s="1"/>
  <c r="D35" i="62" s="1"/>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E30" i="45" l="1"/>
  <c r="G27" i="62" s="1"/>
  <c r="AB32" i="45"/>
  <c r="D29" i="62" s="1"/>
  <c r="AE35" i="45"/>
  <c r="AE37" i="45"/>
  <c r="G33" i="62" s="1"/>
  <c r="AF28" i="45"/>
  <c r="AE28" i="45"/>
  <c r="AF35" i="45"/>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K39" i="45" s="1"/>
  <c r="AM35" i="62" s="1"/>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H31" i="62"/>
  <c r="AE39" i="45"/>
  <c r="G35" i="62" s="1"/>
  <c r="G31" i="62"/>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BL30" i="45" s="1"/>
  <c r="AN27" i="62" s="1"/>
  <c r="AL85" i="34"/>
  <c r="AJ40" i="45" s="1"/>
  <c r="L36" i="62" s="1"/>
  <c r="AL69" i="34"/>
  <c r="AJ33" i="45" s="1"/>
  <c r="L30" i="62" s="1"/>
  <c r="AJ79" i="34"/>
  <c r="AJ63" i="34"/>
  <c r="AH30" i="45" s="1"/>
  <c r="J27" i="62" s="1"/>
  <c r="AL79" i="34"/>
  <c r="AL63" i="34"/>
  <c r="AJ30" i="45" s="1"/>
  <c r="L27" i="62" s="1"/>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AV32" i="45" s="1"/>
  <c r="X29" i="62" s="1"/>
  <c r="BE58" i="34"/>
  <c r="BE74" i="34"/>
  <c r="AP75" i="34"/>
  <c r="AP59" i="34"/>
  <c r="BK62" i="34"/>
  <c r="BK78" i="34"/>
  <c r="BH83" i="34"/>
  <c r="BH67" i="34"/>
  <c r="BF32" i="45" s="1"/>
  <c r="AH29" i="62" s="1"/>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N39" i="45" s="1"/>
  <c r="AP35" i="62" s="1"/>
  <c r="BP68" i="34"/>
  <c r="BF73" i="34"/>
  <c r="BF57" i="34"/>
  <c r="AR80" i="34"/>
  <c r="AR64" i="34"/>
  <c r="AK83" i="34"/>
  <c r="AK67" i="34"/>
  <c r="AI32" i="45" s="1"/>
  <c r="K29" i="62" s="1"/>
  <c r="AL73" i="34"/>
  <c r="AL57" i="34"/>
  <c r="AJ73" i="34"/>
  <c r="AJ57" i="34"/>
  <c r="AN83" i="34"/>
  <c r="AL39" i="45" s="1"/>
  <c r="N35" i="62" s="1"/>
  <c r="AN67" i="34"/>
  <c r="BL83" i="34"/>
  <c r="BL67" i="34"/>
  <c r="BJ32" i="45" s="1"/>
  <c r="AL29" i="62" s="1"/>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AY39" i="45" s="1"/>
  <c r="AA35" i="62" s="1"/>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W35" i="45" s="1"/>
  <c r="AY54" i="34"/>
  <c r="AY83" i="34"/>
  <c r="AY67" i="34"/>
  <c r="BK84" i="34"/>
  <c r="BK68" i="34"/>
  <c r="AW54" i="34"/>
  <c r="AU28" i="45" s="1"/>
  <c r="AW70" i="34"/>
  <c r="AU35" i="45" s="1"/>
  <c r="AW74" i="34"/>
  <c r="AW58" i="34"/>
  <c r="BD80" i="34"/>
  <c r="BD64" i="34"/>
  <c r="AV80" i="34"/>
  <c r="AV64" i="34"/>
  <c r="AV73" i="34"/>
  <c r="AV57" i="34"/>
  <c r="AQ80" i="34"/>
  <c r="AQ64" i="34"/>
  <c r="BG63" i="34"/>
  <c r="BG79" i="34"/>
  <c r="BM79" i="34"/>
  <c r="BM63" i="34"/>
  <c r="AK81" i="34"/>
  <c r="AK65" i="34"/>
  <c r="AR79" i="34"/>
  <c r="AR63" i="34"/>
  <c r="AP30" i="45" s="1"/>
  <c r="R27" i="62" s="1"/>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BE39" i="45" s="1"/>
  <c r="AG35" i="62" s="1"/>
  <c r="AT57" i="34"/>
  <c r="AT73" i="34"/>
  <c r="AR76" i="34"/>
  <c r="AR60" i="34"/>
  <c r="AJ78" i="34"/>
  <c r="AJ62" i="34"/>
  <c r="AT71" i="34"/>
  <c r="AT55" i="34"/>
  <c r="BA73" i="34"/>
  <c r="BA57" i="34"/>
  <c r="BA71" i="34"/>
  <c r="BA55" i="34"/>
  <c r="BF80" i="34"/>
  <c r="BF64" i="34"/>
  <c r="AQ67" i="34"/>
  <c r="AO32" i="45" s="1"/>
  <c r="Q29" i="62" s="1"/>
  <c r="AQ83" i="34"/>
  <c r="BE57" i="34"/>
  <c r="BE73" i="34"/>
  <c r="AU80" i="34"/>
  <c r="AU64" i="34"/>
  <c r="BC71" i="34"/>
  <c r="BC55" i="34"/>
  <c r="AT72" i="34"/>
  <c r="AT56" i="34"/>
  <c r="BO71" i="34"/>
  <c r="BO55" i="34"/>
  <c r="AQ76" i="34"/>
  <c r="AQ60" i="34"/>
  <c r="BJ79" i="34"/>
  <c r="BJ63" i="34"/>
  <c r="BH30" i="45" s="1"/>
  <c r="AJ27" i="62" s="1"/>
  <c r="AZ79" i="34"/>
  <c r="AZ63" i="34"/>
  <c r="BF79" i="34"/>
  <c r="BD37" i="45" s="1"/>
  <c r="AF33" i="62" s="1"/>
  <c r="BF63" i="34"/>
  <c r="BD30" i="45" s="1"/>
  <c r="AF27" i="62" s="1"/>
  <c r="BD85" i="34"/>
  <c r="BB40" i="45" s="1"/>
  <c r="AD36" i="62" s="1"/>
  <c r="BD69" i="34"/>
  <c r="BB33" i="45" s="1"/>
  <c r="AD30" i="62" s="1"/>
  <c r="AN79" i="34"/>
  <c r="AN63" i="34"/>
  <c r="AL30" i="45" s="1"/>
  <c r="N27" i="62" s="1"/>
  <c r="BO79" i="34"/>
  <c r="BO63" i="34"/>
  <c r="AR85" i="34"/>
  <c r="AP40" i="45" s="1"/>
  <c r="R36" i="62" s="1"/>
  <c r="AR69" i="34"/>
  <c r="AP33" i="45" s="1"/>
  <c r="R30" i="62" s="1"/>
  <c r="AW79" i="34"/>
  <c r="AW63" i="34"/>
  <c r="AU30" i="45" s="1"/>
  <c r="W27" i="62" s="1"/>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X32" i="45" s="1"/>
  <c r="Z29" i="62" s="1"/>
  <c r="AP74" i="34"/>
  <c r="AP58" i="34"/>
  <c r="BJ78" i="34"/>
  <c r="BJ62" i="34"/>
  <c r="AP62" i="34"/>
  <c r="AP78" i="34"/>
  <c r="AJ83" i="34"/>
  <c r="AJ67" i="34"/>
  <c r="AP85" i="34"/>
  <c r="AN40" i="45" s="1"/>
  <c r="P36" i="62" s="1"/>
  <c r="AP69" i="34"/>
  <c r="AN33" i="45" s="1"/>
  <c r="P30" i="62" s="1"/>
  <c r="BP80" i="34"/>
  <c r="BP64" i="34"/>
  <c r="BO80" i="34"/>
  <c r="BO64" i="34"/>
  <c r="BE84" i="34"/>
  <c r="BE68" i="34"/>
  <c r="BC32" i="45" s="1"/>
  <c r="AE29" i="62" s="1"/>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U37" i="45" l="1"/>
  <c r="W33" i="62" s="1"/>
  <c r="AI37" i="45"/>
  <c r="K33" i="62" s="1"/>
  <c r="AZ35" i="45"/>
  <c r="AS39" i="45"/>
  <c r="U35" i="62" s="1"/>
  <c r="AM39" i="45"/>
  <c r="O35" i="62" s="1"/>
  <c r="AJ37" i="45"/>
  <c r="L33" i="62" s="1"/>
  <c r="AM32" i="45"/>
  <c r="O29" i="62" s="1"/>
  <c r="AH36" i="45"/>
  <c r="J32" i="62" s="1"/>
  <c r="AL37" i="45"/>
  <c r="N33" i="62" s="1"/>
  <c r="AR30" i="45"/>
  <c r="T27" i="62" s="1"/>
  <c r="AW28" i="45"/>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Y25" i="62"/>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B31" i="62"/>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W31" i="62"/>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W25" i="62"/>
  <c r="BM28" i="45"/>
  <c r="BJ37" i="45"/>
  <c r="AL33" i="62" s="1"/>
  <c r="AY37" i="45"/>
  <c r="AA33" i="62" s="1"/>
  <c r="BI37" i="45"/>
  <c r="AK33" i="62" s="1"/>
  <c r="BD32" i="45"/>
  <c r="AF29" i="62" s="1"/>
  <c r="AK37" i="45"/>
  <c r="M33" i="62" s="1"/>
  <c r="AO28" i="45"/>
  <c r="AM35" i="45"/>
  <c r="AF34" i="45"/>
  <c r="AF62" i="45" s="1"/>
  <c r="AF72" i="45" s="1"/>
  <c r="AF73" i="45" s="1"/>
  <c r="AF77"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77" i="45" s="1"/>
  <c r="AC72" i="45"/>
  <c r="AC73" i="45" s="1"/>
  <c r="AC77" i="45" s="1"/>
  <c r="AH25" i="62"/>
  <c r="N31" i="62"/>
  <c r="AI31" i="62"/>
  <c r="AF25" i="62"/>
  <c r="P25" i="62"/>
  <c r="X25" i="62"/>
  <c r="O31" i="62"/>
  <c r="AO25" i="62"/>
  <c r="N25" i="62"/>
  <c r="AK25" i="62"/>
  <c r="AO31" i="62"/>
  <c r="AG72" i="45"/>
  <c r="AG73" i="45" s="1"/>
  <c r="AG77"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77" i="45" s="1"/>
  <c r="T25" i="62"/>
  <c r="AG25" i="62"/>
  <c r="AJ31" i="62"/>
  <c r="Q31" i="62"/>
  <c r="M25" i="62"/>
  <c r="U31" i="62"/>
  <c r="Z31" i="62"/>
  <c r="S31" i="62"/>
  <c r="AC31" i="62"/>
  <c r="AN31" i="62"/>
  <c r="Z25" i="62"/>
  <c r="S25" i="62"/>
  <c r="J25" i="62"/>
  <c r="AH27" i="45"/>
  <c r="AH61" i="45" s="1"/>
  <c r="AC25" i="62"/>
  <c r="AE31" i="62"/>
  <c r="M31" i="62"/>
  <c r="AD72" i="45"/>
  <c r="AD73" i="45" s="1"/>
  <c r="AD77" i="45" s="1"/>
  <c r="AK31" i="36" l="1"/>
  <c r="AL31" i="36"/>
  <c r="AM31" i="36" l="1"/>
  <c r="AL77" i="34"/>
  <c r="AJ36" i="45" s="1"/>
  <c r="AL61" i="34"/>
  <c r="AJ29" i="45" s="1"/>
  <c r="AK77" i="34"/>
  <c r="AI36" i="45" s="1"/>
  <c r="AK61" i="34"/>
  <c r="AI29" i="45" s="1"/>
  <c r="K32" i="62" l="1"/>
  <c r="AI34" i="45"/>
  <c r="AI62" i="45" s="1"/>
  <c r="L32" i="62"/>
  <c r="AJ34" i="45"/>
  <c r="AJ62" i="45" s="1"/>
  <c r="AM61" i="34"/>
  <c r="AK29" i="45" s="1"/>
  <c r="AM77" i="34"/>
  <c r="AK36" i="45" s="1"/>
  <c r="AN31" i="36"/>
  <c r="K26" i="62"/>
  <c r="AI27" i="45"/>
  <c r="AI61" i="45" s="1"/>
  <c r="L26" i="62"/>
  <c r="AJ27" i="45"/>
  <c r="AJ61" i="45" s="1"/>
  <c r="M32" i="62" l="1"/>
  <c r="AK34" i="45"/>
  <c r="AK62" i="45" s="1"/>
  <c r="AO31" i="36"/>
  <c r="AN77" i="34"/>
  <c r="AL36" i="45" s="1"/>
  <c r="AN61" i="34"/>
  <c r="AL29" i="45" s="1"/>
  <c r="M26" i="62"/>
  <c r="AK27" i="45"/>
  <c r="AK61" i="45" s="1"/>
  <c r="AP31" i="36" l="1"/>
  <c r="AO77" i="34"/>
  <c r="AM36" i="45" s="1"/>
  <c r="AO61" i="34"/>
  <c r="AM29" i="45" s="1"/>
  <c r="N26" i="62"/>
  <c r="AL27" i="45"/>
  <c r="AL61" i="45" s="1"/>
  <c r="N32" i="62"/>
  <c r="AL34" i="45"/>
  <c r="AL62" i="45" s="1"/>
  <c r="O26" i="62" l="1"/>
  <c r="AM27" i="45"/>
  <c r="AM61" i="45" s="1"/>
  <c r="O32" i="62"/>
  <c r="AM34" i="45"/>
  <c r="AM62" i="45" s="1"/>
  <c r="AQ31" i="36"/>
  <c r="AP77" i="34"/>
  <c r="AN36" i="45" s="1"/>
  <c r="AP61" i="34"/>
  <c r="AN29" i="45" s="1"/>
  <c r="P26" i="62" l="1"/>
  <c r="AN27" i="45"/>
  <c r="AN61" i="45" s="1"/>
  <c r="P32" i="62"/>
  <c r="AN34" i="45"/>
  <c r="AN62" i="45" s="1"/>
  <c r="AQ77" i="34"/>
  <c r="AO36" i="45" s="1"/>
  <c r="AQ61" i="34"/>
  <c r="AO29" i="45" s="1"/>
  <c r="AR31" i="36"/>
  <c r="Q26" i="62" l="1"/>
  <c r="AO27" i="45"/>
  <c r="AO61" i="45" s="1"/>
  <c r="Q32" i="62"/>
  <c r="AO34" i="45"/>
  <c r="AO62" i="45" s="1"/>
  <c r="AS31" i="36"/>
  <c r="AR77" i="34"/>
  <c r="AP36" i="45" s="1"/>
  <c r="AR61" i="34"/>
  <c r="AP29" i="45" s="1"/>
  <c r="R32" i="62" l="1"/>
  <c r="AP34" i="45"/>
  <c r="AP62" i="45" s="1"/>
  <c r="AS77" i="34"/>
  <c r="AQ36" i="45" s="1"/>
  <c r="AS61" i="34"/>
  <c r="AQ29" i="45" s="1"/>
  <c r="AT31" i="36"/>
  <c r="R26" i="62"/>
  <c r="AP27" i="45"/>
  <c r="AP61" i="45" s="1"/>
  <c r="AT77" i="34" l="1"/>
  <c r="AR36" i="45" s="1"/>
  <c r="AT61" i="34"/>
  <c r="AR29" i="45" s="1"/>
  <c r="S26" i="62"/>
  <c r="AQ27" i="45"/>
  <c r="AQ61" i="45" s="1"/>
  <c r="AU31" i="36"/>
  <c r="S32" i="62"/>
  <c r="AQ34" i="45"/>
  <c r="AQ62" i="45" s="1"/>
  <c r="T26" i="62" l="1"/>
  <c r="AR27" i="45"/>
  <c r="AR61" i="45" s="1"/>
  <c r="AV31" i="36"/>
  <c r="AU61" i="34"/>
  <c r="AS29" i="45" s="1"/>
  <c r="AU77" i="34"/>
  <c r="AS36" i="45" s="1"/>
  <c r="T32" i="62"/>
  <c r="AR34" i="45"/>
  <c r="AR62" i="45" s="1"/>
  <c r="AV77" i="34" l="1"/>
  <c r="AT36" i="45" s="1"/>
  <c r="AV61" i="34"/>
  <c r="AT29" i="45" s="1"/>
  <c r="AW31" i="36"/>
  <c r="U32" i="62"/>
  <c r="AS34" i="45"/>
  <c r="AS62" i="45" s="1"/>
  <c r="U26" i="62"/>
  <c r="AS27" i="45"/>
  <c r="AS61" i="45" s="1"/>
  <c r="AW61" i="34" l="1"/>
  <c r="AU29" i="45" s="1"/>
  <c r="AW77" i="34"/>
  <c r="AU36" i="45" s="1"/>
  <c r="V26" i="62"/>
  <c r="AT27" i="45"/>
  <c r="AT61" i="45" s="1"/>
  <c r="AX31" i="36"/>
  <c r="V32" i="62"/>
  <c r="AT34" i="45"/>
  <c r="AT62" i="45" s="1"/>
  <c r="AY31" i="36" l="1"/>
  <c r="W32" i="62"/>
  <c r="AU34" i="45"/>
  <c r="AU62" i="45" s="1"/>
  <c r="AX77" i="34"/>
  <c r="AV36" i="45" s="1"/>
  <c r="AX61" i="34"/>
  <c r="AV29" i="45" s="1"/>
  <c r="W26" i="62"/>
  <c r="AU27" i="45"/>
  <c r="AU61" i="45" s="1"/>
  <c r="X26" i="62" l="1"/>
  <c r="AV27" i="45"/>
  <c r="AV61" i="45" s="1"/>
  <c r="X32" i="62"/>
  <c r="AV34" i="45"/>
  <c r="AV62" i="45" s="1"/>
  <c r="AZ31" i="36"/>
  <c r="AY77" i="34"/>
  <c r="AW36" i="45" s="1"/>
  <c r="AY61" i="34"/>
  <c r="AW29" i="45" s="1"/>
  <c r="BA31" i="36" l="1"/>
  <c r="Y26" i="62"/>
  <c r="AW27" i="45"/>
  <c r="AW61" i="45" s="1"/>
  <c r="Y32" i="62"/>
  <c r="AW34" i="45"/>
  <c r="AW62" i="45" s="1"/>
  <c r="AZ61" i="34"/>
  <c r="AX29" i="45" s="1"/>
  <c r="AZ77" i="34"/>
  <c r="AX36" i="45" s="1"/>
  <c r="BB31" i="36" l="1"/>
  <c r="Z32" i="62"/>
  <c r="AX34" i="45"/>
  <c r="AX62" i="45" s="1"/>
  <c r="Z26" i="62"/>
  <c r="AX27" i="45"/>
  <c r="AX61" i="45" s="1"/>
  <c r="BA77" i="34"/>
  <c r="AY36" i="45" s="1"/>
  <c r="BA61" i="34"/>
  <c r="AY29" i="45" s="1"/>
  <c r="BC31" i="36" l="1"/>
  <c r="AA26" i="62"/>
  <c r="AY27" i="45"/>
  <c r="AY61" i="45" s="1"/>
  <c r="AA32" i="62"/>
  <c r="AY34" i="45"/>
  <c r="AY62" i="45" s="1"/>
  <c r="BB77" i="34"/>
  <c r="AZ36" i="45" s="1"/>
  <c r="BB61" i="34"/>
  <c r="AZ29" i="45" s="1"/>
  <c r="BD31" i="36" l="1"/>
  <c r="AB26" i="62"/>
  <c r="AZ27" i="45"/>
  <c r="AZ61" i="45" s="1"/>
  <c r="AB32" i="62"/>
  <c r="AZ34" i="45"/>
  <c r="AZ62" i="45" s="1"/>
  <c r="BC77" i="34"/>
  <c r="BA36" i="45" s="1"/>
  <c r="BC61" i="34"/>
  <c r="BA29" i="45" s="1"/>
  <c r="BE31" i="36" l="1"/>
  <c r="AC26" i="62"/>
  <c r="BA27" i="45"/>
  <c r="BA61" i="45" s="1"/>
  <c r="AC32" i="62"/>
  <c r="BA34" i="45"/>
  <c r="BA62" i="45" s="1"/>
  <c r="BD61" i="34"/>
  <c r="BB29" i="45" s="1"/>
  <c r="BD77" i="34"/>
  <c r="BB36" i="45" s="1"/>
  <c r="BF31" i="36" l="1"/>
  <c r="AD32" i="62"/>
  <c r="BB34" i="45"/>
  <c r="BB62" i="45" s="1"/>
  <c r="AD26" i="62"/>
  <c r="BB27" i="45"/>
  <c r="BB61" i="45" s="1"/>
  <c r="BE77" i="34"/>
  <c r="BC36" i="45" s="1"/>
  <c r="BE61" i="34"/>
  <c r="BC29" i="45" s="1"/>
  <c r="BG31" i="36" l="1"/>
  <c r="AE26" i="62"/>
  <c r="BC27" i="45"/>
  <c r="BC61" i="45" s="1"/>
  <c r="AE32" i="62"/>
  <c r="BC34" i="45"/>
  <c r="BC62" i="45" s="1"/>
  <c r="BF77" i="34"/>
  <c r="BD36" i="45" s="1"/>
  <c r="BF61" i="34"/>
  <c r="BD29" i="45" s="1"/>
  <c r="AF32" i="62" l="1"/>
  <c r="BD34" i="45"/>
  <c r="BD62" i="45" s="1"/>
  <c r="BH31" i="36"/>
  <c r="AF26" i="62"/>
  <c r="BD27" i="45"/>
  <c r="BD61" i="45" s="1"/>
  <c r="BG77" i="34"/>
  <c r="BE36" i="45" s="1"/>
  <c r="BG61" i="34"/>
  <c r="BE29" i="45" s="1"/>
  <c r="BI31" i="36" l="1"/>
  <c r="BH77" i="34"/>
  <c r="BF36" i="45" s="1"/>
  <c r="BH61" i="34"/>
  <c r="BF29" i="45" s="1"/>
  <c r="AG26" i="62"/>
  <c r="BE27" i="45"/>
  <c r="BE61" i="45" s="1"/>
  <c r="AG32" i="62"/>
  <c r="BE34" i="45"/>
  <c r="BE62" i="45" s="1"/>
  <c r="BJ31" i="36" l="1"/>
  <c r="BI77" i="34"/>
  <c r="BG36" i="45" s="1"/>
  <c r="BI61" i="34"/>
  <c r="BG29" i="45" s="1"/>
  <c r="AH26" i="62"/>
  <c r="BF27" i="45"/>
  <c r="BF61" i="45" s="1"/>
  <c r="AH32" i="62"/>
  <c r="BF34" i="45"/>
  <c r="BF62" i="45" s="1"/>
  <c r="BK31" i="36" l="1"/>
  <c r="AI26" i="62"/>
  <c r="BG27" i="45"/>
  <c r="BG61" i="45" s="1"/>
  <c r="AI32" i="62"/>
  <c r="BG34" i="45"/>
  <c r="BG62" i="45" s="1"/>
  <c r="BJ77" i="34"/>
  <c r="BH36" i="45" s="1"/>
  <c r="BJ61" i="34"/>
  <c r="BH29" i="45" s="1"/>
  <c r="BL31" i="36" l="1"/>
  <c r="AJ26" i="62"/>
  <c r="BH27" i="45"/>
  <c r="BH61" i="45" s="1"/>
  <c r="AJ32" i="62"/>
  <c r="BH34" i="45"/>
  <c r="BH62" i="45" s="1"/>
  <c r="BK61" i="34"/>
  <c r="BI29" i="45" s="1"/>
  <c r="BK77" i="34"/>
  <c r="BI36" i="45" s="1"/>
  <c r="BM31" i="36" l="1"/>
  <c r="AK32" i="62"/>
  <c r="BI34" i="45"/>
  <c r="BI62" i="45" s="1"/>
  <c r="AK26" i="62"/>
  <c r="BI27" i="45"/>
  <c r="BI61" i="45" s="1"/>
  <c r="BL77" i="34"/>
  <c r="BJ36" i="45" s="1"/>
  <c r="BL61" i="34"/>
  <c r="BJ29" i="45" s="1"/>
  <c r="AL26" i="62" l="1"/>
  <c r="BJ27" i="45"/>
  <c r="BJ61" i="45" s="1"/>
  <c r="BN31" i="36"/>
  <c r="AL32" i="62"/>
  <c r="BJ34" i="45"/>
  <c r="BJ62" i="45" s="1"/>
  <c r="BM77" i="34"/>
  <c r="BK36" i="45" s="1"/>
  <c r="BM61" i="34"/>
  <c r="BK29" i="45" s="1"/>
  <c r="AM26" i="62" l="1"/>
  <c r="BK27" i="45"/>
  <c r="BK61" i="45" s="1"/>
  <c r="BO31" i="36"/>
  <c r="AM32" i="62"/>
  <c r="BK34" i="45"/>
  <c r="BK62" i="45" s="1"/>
  <c r="BN77" i="34"/>
  <c r="BL36" i="45" s="1"/>
  <c r="BN61" i="34"/>
  <c r="BL29" i="45" s="1"/>
  <c r="BP31" i="36" l="1"/>
  <c r="AN26" i="62"/>
  <c r="BL27" i="45"/>
  <c r="BL61" i="45" s="1"/>
  <c r="AN32" i="62"/>
  <c r="BL34" i="45"/>
  <c r="BL62" i="45" s="1"/>
  <c r="BO77" i="34"/>
  <c r="BM36" i="45" s="1"/>
  <c r="BO61" i="34"/>
  <c r="BM29" i="45" s="1"/>
  <c r="AO26" i="62" l="1"/>
  <c r="BM27" i="45"/>
  <c r="BM61" i="45" s="1"/>
  <c r="AO32" i="62"/>
  <c r="BM34" i="45"/>
  <c r="BM62" i="45" s="1"/>
  <c r="BP77" i="34"/>
  <c r="BN36" i="45" s="1"/>
  <c r="BP61" i="34"/>
  <c r="BN29" i="45" s="1"/>
  <c r="AP26" i="62" l="1"/>
  <c r="BN27" i="45"/>
  <c r="BN61" i="45" s="1"/>
  <c r="AP32" i="62"/>
  <c r="BN34" i="45"/>
  <c r="BN62" i="45" s="1"/>
</calcChain>
</file>

<file path=xl/comments1.xml><?xml version="1.0" encoding="utf-8"?>
<comments xmlns="http://schemas.openxmlformats.org/spreadsheetml/2006/main">
  <authors>
    <author>tc={6704E445-3F8B-48DB-A842-B7D498DA546D}</author>
  </authors>
  <commentList>
    <comment ref="Z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perhaps remove this?</t>
        </r>
      </text>
    </comment>
  </commentList>
</comments>
</file>

<file path=xl/sharedStrings.xml><?xml version="1.0" encoding="utf-8"?>
<sst xmlns="http://schemas.openxmlformats.org/spreadsheetml/2006/main" count="2472" uniqueCount="945">
  <si>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</si>
  <si>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</si>
  <si>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</si>
  <si>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</si>
  <si>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</si>
  <si>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</si>
  <si>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</si>
  <si>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</si>
  <si>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</si>
  <si>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</si>
  <si>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</si>
  <si>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</si>
  <si>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</si>
  <si>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</si>
  <si>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</si>
  <si>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</si>
  <si>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</si>
  <si>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</si>
  <si>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</si>
  <si>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</si>
  <si>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</si>
  <si>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</si>
  <si>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</si>
  <si>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</si>
  <si>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</si>
  <si>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</si>
  <si>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</si>
  <si>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</si>
  <si>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</si>
  <si>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</si>
  <si>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</si>
  <si>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</si>
  <si>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</si>
  <si>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</si>
  <si>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</si>
  <si>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</si>
  <si>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</si>
  <si>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</si>
  <si>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</si>
  <si>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</si>
  <si>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</si>
  <si>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</si>
  <si>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</si>
  <si>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</si>
  <si>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</si>
  <si>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</si>
  <si>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</si>
  <si>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</si>
  <si>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</si>
  <si>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</si>
  <si>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</si>
  <si>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</si>
  <si>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</si>
  <si>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</si>
  <si>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</si>
  <si>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</si>
  <si>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</si>
  <si>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</si>
  <si>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</si>
  <si>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</si>
  <si>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</si>
  <si>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</si>
  <si>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</si>
  <si>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</si>
  <si>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</si>
  <si>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</si>
  <si>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</si>
  <si>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</si>
  <si>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</si>
  <si>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</si>
  <si>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</si>
  <si>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</si>
  <si>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</si>
  <si>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</si>
  <si>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</si>
  <si>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</si>
  <si>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</si>
  <si>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</si>
  <si>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</si>
  <si>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</si>
  <si>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</si>
  <si>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</si>
  <si>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</si>
  <si>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</si>
  <si>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</si>
  <si>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</si>
  <si>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</si>
  <si>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</si>
  <si>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</si>
  <si>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</si>
  <si>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</si>
  <si>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</si>
  <si>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</si>
  <si>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</si>
  <si>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</si>
  <si>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</si>
  <si>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</si>
  <si>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</si>
  <si>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</si>
  <si>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</si>
  <si>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</si>
  <si>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</si>
  <si>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</si>
  <si>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</si>
  <si>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</si>
  <si>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</si>
  <si>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</si>
  <si>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</si>
  <si>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</si>
  <si>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</si>
  <si>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</si>
  <si>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</si>
  <si>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</si>
  <si>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</si>
  <si>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</si>
  <si>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</si>
  <si>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</si>
  <si>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</si>
  <si>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</si>
  <si>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</si>
  <si>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</si>
  <si>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</si>
  <si>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</si>
  <si>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</si>
  <si>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</si>
  <si>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</si>
  <si>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</si>
  <si>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</si>
  <si>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</si>
  <si>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</si>
  <si>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</si>
  <si>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</si>
  <si>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</si>
  <si>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</si>
  <si>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</si>
  <si>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</si>
  <si>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</si>
  <si>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</si>
  <si>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</si>
  <si>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</si>
  <si>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</si>
  <si>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</si>
  <si>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</si>
  <si>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</si>
  <si>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</si>
  <si>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</si>
  <si>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</si>
  <si>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</si>
  <si>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</si>
  <si>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</si>
  <si>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</si>
  <si>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</si>
  <si>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</si>
  <si>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</si>
  <si>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</si>
  <si>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</si>
  <si>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</si>
  <si>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</si>
  <si>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</si>
  <si>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</si>
  <si>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</si>
  <si>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</si>
  <si>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</si>
  <si>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</si>
  <si>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</si>
  <si>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</si>
  <si>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</si>
  <si>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</si>
  <si>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</si>
  <si>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</si>
  <si>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</si>
  <si>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</si>
  <si>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</si>
  <si>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</si>
  <si>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</si>
  <si>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</si>
  <si>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</si>
  <si>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</si>
  <si>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</si>
  <si>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</si>
  <si>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</si>
  <si>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</si>
  <si>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</si>
  <si>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</si>
  <si>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</si>
  <si>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</si>
  <si>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</si>
  <si>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</si>
  <si>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</si>
  <si>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</si>
  <si>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</si>
  <si>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</si>
  <si>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</si>
  <si>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</si>
  <si>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</si>
  <si>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</si>
  <si>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</si>
  <si>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</si>
  <si>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</si>
  <si>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</si>
  <si>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</si>
  <si>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</si>
  <si>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</si>
  <si>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</si>
  <si>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</si>
  <si>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</si>
  <si>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</si>
  <si>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</si>
  <si>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</si>
  <si>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</si>
  <si>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</si>
  <si>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</si>
  <si>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</si>
  <si>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</si>
  <si>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</si>
  <si>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</si>
  <si>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</si>
  <si>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</si>
  <si>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</si>
  <si>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</si>
  <si>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</si>
  <si>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</si>
  <si>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</si>
  <si>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</si>
  <si>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</si>
  <si>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</si>
  <si>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</si>
  <si>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</si>
  <si>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</si>
  <si>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</si>
  <si>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</si>
  <si>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</si>
  <si>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</si>
  <si>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</si>
  <si>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</si>
  <si>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</si>
  <si>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</si>
  <si>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</si>
  <si>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</si>
  <si>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</si>
  <si>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</si>
  <si>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</si>
  <si>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</si>
  <si>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</si>
  <si>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</si>
  <si>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</si>
  <si>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</si>
  <si>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</si>
  <si>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</si>
  <si>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</si>
  <si>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</si>
  <si>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</si>
  <si>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</si>
  <si>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</si>
  <si>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</si>
  <si>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</si>
  <si>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</si>
  <si>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</si>
  <si>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</si>
  <si>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</si>
  <si>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</si>
  <si>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</si>
  <si>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</si>
  <si>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</si>
  <si>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</si>
  <si>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</si>
  <si>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</si>
  <si>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</si>
  <si>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</si>
  <si>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</si>
  <si>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</si>
  <si>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</si>
  <si>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</si>
  <si>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</si>
  <si>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</si>
  <si>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</si>
  <si>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</si>
  <si>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</si>
  <si>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</si>
  <si>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</si>
  <si>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</si>
  <si>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</si>
  <si>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</si>
  <si>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</si>
  <si>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</si>
  <si>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</si>
  <si>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</si>
  <si>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</si>
  <si>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</si>
  <si>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</si>
  <si>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</si>
  <si>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</si>
  <si>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</si>
  <si>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</si>
  <si>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</si>
  <si>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</si>
  <si>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</si>
  <si>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</si>
  <si>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</si>
  <si>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</si>
  <si>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</si>
  <si>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</si>
  <si>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</si>
  <si>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</si>
  <si>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</si>
  <si>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</si>
  <si>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</si>
  <si>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</si>
  <si>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</si>
  <si>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</si>
  <si>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</si>
  <si>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</si>
  <si>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</si>
  <si>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</si>
  <si>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</si>
  <si>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</si>
  <si>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</si>
  <si>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</si>
  <si>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</si>
  <si>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</si>
  <si>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</si>
  <si>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</si>
  <si>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</si>
  <si>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</si>
  <si>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</si>
  <si>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</si>
  <si>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</si>
  <si>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</si>
  <si>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</si>
  <si>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</si>
  <si>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</si>
  <si>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</si>
  <si>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</si>
  <si>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</si>
  <si>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</si>
  <si>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</si>
  <si>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</si>
  <si>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</si>
  <si>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</si>
  <si>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</si>
  <si>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</si>
  <si>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</si>
  <si>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</si>
  <si>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</si>
  <si>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</si>
  <si>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</si>
  <si>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</si>
  <si>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</si>
  <si>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</si>
  <si>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</si>
  <si>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</si>
  <si>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</si>
  <si>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</si>
  <si>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</si>
  <si>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</si>
  <si>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</si>
  <si>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</si>
  <si>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</si>
  <si>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</si>
  <si>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</si>
  <si>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</si>
  <si>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</si>
  <si>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</si>
  <si>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</si>
  <si>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</si>
  <si>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</si>
  <si>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</si>
  <si>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</si>
  <si>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</si>
  <si>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</si>
  <si>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</si>
  <si>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</si>
  <si>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</si>
  <si>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</si>
  <si>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</si>
  <si>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</si>
  <si>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</si>
  <si>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</si>
  <si>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</si>
  <si>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</si>
  <si>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</si>
  <si>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</si>
  <si>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</si>
  <si>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</si>
  <si>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</si>
  <si>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</si>
  <si>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</si>
  <si>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</si>
  <si>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</si>
  <si>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</si>
  <si>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</si>
  <si>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</si>
  <si>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</si>
  <si>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</si>
  <si>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</si>
  <si>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</si>
  <si>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</si>
  <si>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</si>
  <si>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</si>
  <si>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</si>
  <si>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</si>
  <si>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</si>
  <si>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</si>
  <si>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</si>
  <si>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</si>
  <si>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</si>
  <si>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</si>
  <si>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</si>
  <si>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</si>
  <si>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</si>
  <si>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</si>
  <si>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</si>
  <si>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</si>
  <si>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</si>
  <si>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</si>
  <si>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</si>
  <si>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</si>
  <si>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</si>
  <si>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</si>
  <si>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</si>
  <si>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</si>
  <si>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</si>
  <si>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</si>
  <si>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</si>
  <si>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</si>
  <si>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</si>
  <si>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</si>
  <si>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</si>
  <si>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</si>
  <si>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</si>
  <si>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</si>
  <si>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</si>
  <si>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</si>
  <si>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</si>
  <si>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</si>
  <si>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</si>
  <si>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</si>
  <si>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</si>
  <si>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</si>
  <si>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</si>
  <si>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</si>
  <si>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</si>
  <si>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</si>
  <si>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</si>
  <si>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</si>
  <si>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</si>
  <si>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</si>
  <si>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</si>
  <si>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</si>
  <si>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</si>
  <si>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</si>
  <si>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</si>
  <si>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</si>
  <si>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</si>
  <si>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</si>
  <si>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</si>
  <si>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</si>
  <si>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</si>
  <si>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</si>
  <si>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</si>
  <si>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</si>
  <si>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</si>
  <si>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</si>
  <si>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</si>
  <si>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</si>
  <si>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</si>
  <si>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</si>
  <si>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</si>
  <si>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</si>
  <si>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</si>
  <si>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</si>
  <si>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</si>
  <si>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</si>
  <si>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</si>
  <si>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</si>
  <si>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</si>
  <si>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</si>
  <si>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</si>
  <si>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</si>
  <si>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</si>
  <si>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</si>
  <si>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</si>
  <si>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</si>
  <si>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</si>
  <si>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</si>
  <si>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</si>
  <si>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</si>
  <si>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</si>
  <si>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</si>
  <si>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</si>
  <si>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</si>
  <si>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</si>
  <si>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</si>
  <si>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</si>
  <si>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</si>
  <si>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</si>
  <si>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</si>
  <si>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</si>
  <si>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</si>
  <si>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</si>
  <si>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</si>
  <si>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</si>
  <si>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</si>
  <si>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</si>
  <si>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</si>
  <si>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</si>
  <si>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</si>
  <si>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</si>
  <si>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</si>
  <si>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</si>
  <si>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</si>
  <si>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</si>
  <si>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</si>
  <si>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</si>
  <si>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</si>
  <si>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</si>
  <si>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</si>
  <si>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</si>
  <si>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</si>
  <si>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</si>
  <si>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</si>
  <si>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</si>
  <si>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</si>
  <si>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</si>
  <si>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</si>
  <si>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</si>
  <si>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</si>
  <si>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</si>
  <si>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</si>
  <si>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</si>
  <si>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</si>
  <si>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</si>
  <si>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</si>
  <si>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</si>
  <si>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</si>
  <si>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</si>
  <si>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</si>
  <si>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</si>
  <si>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</si>
  <si>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</si>
  <si>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</si>
  <si>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</si>
  <si>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</si>
  <si>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</si>
  <si>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</si>
  <si>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</si>
  <si>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</si>
  <si>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</si>
  <si>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</si>
  <si>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</si>
  <si>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</si>
  <si>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</si>
  <si>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</si>
  <si>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</si>
  <si>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</si>
  <si>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</si>
  <si>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</si>
  <si>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</si>
  <si>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</si>
  <si>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</si>
  <si>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</si>
  <si>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</si>
  <si>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</si>
  <si>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</si>
  <si>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</si>
  <si>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</si>
  <si>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</si>
  <si>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</si>
  <si>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</si>
  <si>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</si>
  <si>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</si>
  <si>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</si>
  <si>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</si>
  <si>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</si>
  <si>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</si>
  <si>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</si>
  <si>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</si>
  <si>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</si>
  <si>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</si>
  <si>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</si>
  <si>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</si>
  <si>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</si>
  <si>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</si>
  <si>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</si>
  <si>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</si>
  <si>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</si>
  <si>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</si>
  <si>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</si>
  <si>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</si>
  <si>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</si>
  <si>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</si>
  <si>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</si>
  <si>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</si>
  <si>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</si>
  <si>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</si>
  <si>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</si>
  <si>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</si>
  <si>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</si>
  <si>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</si>
  <si>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</si>
  <si>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</si>
  <si>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</si>
  <si>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</si>
  <si>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</si>
  <si>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</si>
  <si>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</si>
  <si>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</si>
  <si>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</si>
  <si>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</si>
  <si>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</si>
  <si>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</si>
  <si>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</si>
  <si>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</si>
  <si>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</si>
  <si>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</si>
  <si>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</si>
  <si>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</si>
  <si>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</si>
  <si>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</si>
  <si>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</si>
  <si>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</si>
  <si>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</si>
  <si>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</si>
  <si>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</si>
  <si>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</si>
  <si>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</si>
  <si>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</si>
  <si>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</si>
  <si>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</si>
  <si>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</si>
  <si>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</si>
  <si>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</si>
  <si>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</si>
  <si>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</si>
  <si>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</si>
  <si>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</si>
  <si>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</si>
  <si>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</si>
  <si>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</si>
  <si>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</si>
  <si>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</si>
  <si>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</si>
  <si>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</si>
  <si>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</si>
  <si>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</si>
  <si>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</si>
  <si>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</si>
  <si>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</si>
  <si>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</si>
  <si>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</si>
  <si>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</si>
  <si>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</si>
  <si>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</si>
  <si>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</si>
  <si>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</si>
  <si>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</si>
  <si>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</si>
  <si>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</si>
  <si>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</si>
  <si>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</si>
  <si>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</si>
  <si>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</si>
  <si>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</si>
  <si>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</si>
  <si>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</si>
  <si>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</si>
  <si>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</si>
  <si>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</si>
  <si>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</si>
  <si>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</si>
  <si>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</si>
  <si>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</si>
  <si>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</si>
  <si>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</si>
  <si>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</si>
  <si>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</si>
  <si>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</si>
  <si>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</si>
  <si>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</si>
  <si>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</si>
  <si>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</si>
  <si>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</si>
  <si>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</si>
  <si>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</si>
  <si>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</si>
  <si>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</si>
  <si>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</si>
  <si>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</si>
  <si>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</si>
  <si>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</si>
  <si>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</si>
  <si>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</si>
  <si>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</si>
  <si>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</si>
  <si>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</si>
  <si>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</si>
  <si>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</si>
  <si>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</si>
  <si>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</si>
  <si>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</si>
  <si>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</si>
  <si>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</si>
  <si>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</si>
  <si>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</si>
  <si>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</si>
  <si>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</si>
  <si>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</si>
  <si>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</si>
  <si>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</si>
  <si>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</si>
  <si>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</si>
  <si>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</si>
  <si>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</si>
  <si>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</si>
  <si>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</si>
  <si>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</si>
  <si>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</si>
  <si>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</si>
  <si>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</si>
  <si>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</si>
  <si>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</si>
  <si>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</si>
  <si>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</si>
  <si>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</si>
  <si>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</si>
  <si>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</si>
  <si>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</si>
  <si>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Total agricuture (inventory)</t>
  </si>
  <si>
    <t>Percentage difference</t>
  </si>
  <si>
    <t>There are spome difference with the inventory due to the use of aggregated emission factors, and also a correction was made to the FSOM indirect emission data which led to a slight increase in emissions.</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</si>
  <si>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</si>
  <si>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</si>
  <si>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</si>
  <si>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</si>
  <si>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</si>
  <si>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</si>
  <si>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</si>
  <si>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</si>
  <si>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</si>
  <si>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</si>
  <si>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</si>
  <si>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</si>
  <si>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</si>
  <si>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</si>
  <si>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</si>
  <si>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</si>
  <si>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</si>
  <si>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</si>
  <si>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</si>
  <si>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</si>
  <si>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</si>
  <si>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</si>
  <si>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</si>
  <si>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</si>
  <si>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</si>
  <si>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</si>
  <si>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</si>
  <si>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</si>
  <si>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</si>
  <si>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</si>
  <si>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</si>
  <si>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</si>
  <si>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</si>
  <si>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</si>
  <si>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</si>
  <si>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</si>
  <si>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</si>
  <si>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</si>
  <si>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</si>
  <si>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</si>
  <si>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</si>
  <si>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</si>
  <si>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</si>
  <si>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</si>
  <si>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</si>
  <si>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</si>
  <si>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</si>
  <si>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</si>
  <si>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</si>
  <si>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</si>
  <si>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</si>
  <si>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</si>
  <si>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</si>
  <si>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</si>
  <si>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</si>
  <si>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</si>
  <si>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</si>
  <si>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</si>
  <si>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</si>
  <si>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</si>
  <si>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</si>
  <si>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</si>
  <si>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</si>
  <si>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</si>
  <si>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</si>
  <si>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</si>
  <si>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</si>
  <si>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</si>
  <si>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</si>
  <si>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</si>
  <si>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</si>
  <si>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</si>
  <si>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</si>
  <si>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</si>
  <si>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</si>
  <si>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</si>
  <si>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</si>
  <si>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</si>
  <si>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</si>
  <si>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</si>
  <si>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</si>
  <si>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</si>
  <si>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</si>
  <si>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</si>
  <si>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</si>
  <si>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</si>
  <si>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</si>
  <si>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</si>
  <si>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</si>
  <si>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</si>
  <si>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</si>
  <si>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</si>
  <si>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</si>
  <si>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</si>
  <si>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</si>
  <si>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</si>
  <si>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</si>
  <si>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</si>
  <si>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</si>
  <si>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</si>
  <si>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</si>
  <si>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</si>
  <si>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</si>
  <si>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</si>
  <si>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</si>
  <si>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</si>
  <si>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</si>
  <si>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</si>
  <si>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</si>
  <si>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</si>
  <si>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</si>
  <si>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</si>
  <si>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</si>
  <si>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</si>
  <si>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</si>
  <si>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</si>
  <si>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</si>
  <si>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</si>
  <si>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</si>
  <si>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</si>
  <si>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</si>
  <si>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</si>
  <si>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</si>
  <si>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</si>
  <si>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</si>
  <si>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</si>
  <si>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</si>
  <si>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</si>
  <si>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</si>
  <si>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</si>
  <si>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</si>
  <si>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</si>
  <si>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</si>
  <si>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</si>
  <si>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</si>
  <si>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</si>
  <si>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</si>
  <si>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</si>
  <si>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</si>
  <si>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</si>
  <si>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</si>
  <si>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</si>
  <si>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</si>
  <si>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</si>
  <si>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</si>
  <si>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</si>
  <si>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</si>
  <si>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</si>
  <si>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</si>
  <si>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</si>
  <si>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</si>
  <si>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</si>
  <si>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</si>
  <si>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</si>
  <si>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</si>
  <si>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</si>
  <si>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</si>
  <si>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</si>
  <si>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</si>
  <si>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</si>
  <si>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</si>
  <si>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</si>
  <si>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GDP_FSX</t>
  </si>
  <si>
    <t>YIHX</t>
  </si>
  <si>
    <t>AGR</t>
  </si>
  <si>
    <t>coal</t>
  </si>
  <si>
    <t>COM</t>
  </si>
  <si>
    <t>cp</t>
  </si>
  <si>
    <t>elec</t>
  </si>
  <si>
    <t>fb</t>
  </si>
  <si>
    <t>hydr</t>
  </si>
  <si>
    <t>is</t>
  </si>
  <si>
    <t>mi</t>
  </si>
  <si>
    <t>nf</t>
  </si>
  <si>
    <t>nm</t>
  </si>
  <si>
    <t>ot</t>
  </si>
  <si>
    <t>petr</t>
  </si>
  <si>
    <t>pp</t>
  </si>
  <si>
    <t>trana</t>
  </si>
  <si>
    <t>tranlf</t>
  </si>
  <si>
    <t>tranlp</t>
  </si>
  <si>
    <t>trano</t>
  </si>
  <si>
    <t>hhd-0</t>
  </si>
  <si>
    <t>hhd-1</t>
  </si>
  <si>
    <t>hhd-2</t>
  </si>
  <si>
    <t>hhd-3</t>
  </si>
  <si>
    <t>hhd-4</t>
  </si>
  <si>
    <t>hhd-5</t>
  </si>
  <si>
    <t>hhd-6</t>
  </si>
  <si>
    <t>hhd-7</t>
  </si>
  <si>
    <t>hhd-8</t>
  </si>
  <si>
    <t>hhd-9</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</si>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</sst>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08">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cellStyle name="Bad" xfId="15" builtinId="27"/>
    <cellStyle name="Calculation" xfId="5" builtinId="22" customBuiltin="1"/>
    <cellStyle name="Check Cell" xfId="6" builtinId="23" customBuiltin="1"/>
    <cellStyle name="Comma" xfId="9" builtinId="3"/>
    <cellStyle name="Conversion" xfId="3"/>
    <cellStyle name="Input" xfId="4" builtinId="20" customBuiltin="1"/>
    <cellStyle name="Interpolation" xfId="10"/>
    <cellStyle name="Inventory constants" xfId="13"/>
    <cellStyle name="IPCC" xfId="7"/>
    <cellStyle name="Linked" xfId="11"/>
    <cellStyle name="Normal" xfId="0" builtinId="0"/>
    <cellStyle name="Normal 2" xfId="2"/>
    <cellStyle name="Normal 3" xfId="1"/>
    <cellStyle name="Percent" xfId="14" builtinId="5"/>
    <cellStyle name="Spreadsheet" xfId="8"/>
  </cellStyles>
  <dxfs count="0"/>
  <tableStyles count="0" defaultTableStyle="TableStyleMedium2" defaultPivotStyle="PivotStyleLight16"/>
  <colors>
    <mruColors>
      <color rgb="FF9966FF"/>
      <color rgb="FFFFCCFF"/>
      <color rgb="FF009900"/>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ustomXml" Target="../customXml/item1.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48.512249573798137</c:v>
                </c:pt>
                <c:pt idx="1">
                  <c:v>50.550314146375932</c:v>
                </c:pt>
                <c:pt idx="2">
                  <c:v>52.68900873422038</c:v>
                </c:pt>
                <c:pt idx="3">
                  <c:v>53.946579623197437</c:v>
                </c:pt>
                <c:pt idx="4">
                  <c:v>52.4869954758082</c:v>
                </c:pt>
                <c:pt idx="5">
                  <c:v>53.321785243355158</c:v>
                </c:pt>
                <c:pt idx="6">
                  <c:v>54.316664267734303</c:v>
                </c:pt>
                <c:pt idx="7">
                  <c:v>55.300143334925941</c:v>
                </c:pt>
                <c:pt idx="8">
                  <c:v>55.838919855378116</c:v>
                </c:pt>
                <c:pt idx="9">
                  <c:v>56.035020032645797</c:v>
                </c:pt>
                <c:pt idx="10">
                  <c:v>55.88036529680366</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3.4973721930243668E-3</c:v>
                </c:pt>
                <c:pt idx="8">
                  <c:v>2.9941247363663753E-3</c:v>
                </c:pt>
                <c:pt idx="9">
                  <c:v>3.0605431072859473E-3</c:v>
                </c:pt>
                <c:pt idx="10">
                  <c:v>2.7945205479452057E-3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923.13683573820788</c:v>
                </c:pt>
                <c:pt idx="13">
                  <c:v>950.71065796667779</c:v>
                </c:pt>
                <c:pt idx="14">
                  <c:v>971.56634719702583</c:v>
                </c:pt>
                <c:pt idx="15">
                  <c:v>985.2033109426086</c:v>
                </c:pt>
                <c:pt idx="16">
                  <c:v>992.93518838221814</c:v>
                </c:pt>
                <c:pt idx="17">
                  <c:v>1005.6184218204904</c:v>
                </c:pt>
                <c:pt idx="18">
                  <c:v>1016.2272574193505</c:v>
                </c:pt>
                <c:pt idx="19">
                  <c:v>1024.8653602759546</c:v>
                </c:pt>
                <c:pt idx="20">
                  <c:v>926.67285567333545</c:v>
                </c:pt>
                <c:pt idx="21">
                  <c:v>951.92916651437986</c:v>
                </c:pt>
                <c:pt idx="22">
                  <c:v>976.07082584784109</c:v>
                </c:pt>
                <c:pt idx="23">
                  <c:v>1000.4322150044118</c:v>
                </c:pt>
                <c:pt idx="24">
                  <c:v>1023.837960597187</c:v>
                </c:pt>
                <c:pt idx="25">
                  <c:v>1048.3041997908815</c:v>
                </c:pt>
                <c:pt idx="26">
                  <c:v>1078.0058517299074</c:v>
                </c:pt>
                <c:pt idx="27">
                  <c:v>1107.3810539335632</c:v>
                </c:pt>
                <c:pt idx="28">
                  <c:v>1138.2357868688689</c:v>
                </c:pt>
                <c:pt idx="29">
                  <c:v>1170.1496458157471</c:v>
                </c:pt>
                <c:pt idx="30">
                  <c:v>1203.2249739443548</c:v>
                </c:pt>
                <c:pt idx="31">
                  <c:v>1243.5211714069333</c:v>
                </c:pt>
                <c:pt idx="32">
                  <c:v>1281.8371086641857</c:v>
                </c:pt>
                <c:pt idx="33">
                  <c:v>1324.555852481689</c:v>
                </c:pt>
                <c:pt idx="34">
                  <c:v>1370.3277497342331</c:v>
                </c:pt>
                <c:pt idx="35">
                  <c:v>1419.3491899013702</c:v>
                </c:pt>
                <c:pt idx="36">
                  <c:v>1470.0851190364392</c:v>
                </c:pt>
                <c:pt idx="37">
                  <c:v>1523.0321159017403</c:v>
                </c:pt>
                <c:pt idx="38">
                  <c:v>1576.7948946378779</c:v>
                </c:pt>
                <c:pt idx="39">
                  <c:v>1632.8185222688087</c:v>
                </c:pt>
                <c:pt idx="40">
                  <c:v>1692.3516763389318</c:v>
                </c:pt>
                <c:pt idx="41">
                  <c:v>1754.6004130255824</c:v>
                </c:pt>
                <c:pt idx="42">
                  <c:v>1819.5525130683475</c:v>
                </c:pt>
                <c:pt idx="43">
                  <c:v>1887.0392584109893</c:v>
                </c:pt>
                <c:pt idx="44">
                  <c:v>1957.4326401983683</c:v>
                </c:pt>
                <c:pt idx="45">
                  <c:v>2032.2620159890409</c:v>
                </c:pt>
                <c:pt idx="46">
                  <c:v>2111.0764854172307</c:v>
                </c:pt>
                <c:pt idx="47">
                  <c:v>2193.6950198415975</c:v>
                </c:pt>
                <c:pt idx="48">
                  <c:v>2277.2704284320703</c:v>
                </c:pt>
                <c:pt idx="49">
                  <c:v>2365.0163771438565</c:v>
                </c:pt>
                <c:pt idx="50">
                  <c:v>2457.2591787252904</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923.24932337252221</c:v>
                </c:pt>
                <c:pt idx="13">
                  <c:v>947.3825491943029</c:v>
                </c:pt>
                <c:pt idx="14">
                  <c:v>965.63591478484477</c:v>
                </c:pt>
                <c:pt idx="15">
                  <c:v>977.5712904055589</c:v>
                </c:pt>
                <c:pt idx="16">
                  <c:v>984.33840244140026</c:v>
                </c:pt>
                <c:pt idx="17">
                  <c:v>995.43905196978346</c:v>
                </c:pt>
                <c:pt idx="18">
                  <c:v>1004.7241421213074</c:v>
                </c:pt>
                <c:pt idx="19">
                  <c:v>1012.284402907168</c:v>
                </c:pt>
                <c:pt idx="20">
                  <c:v>926.34412709243031</c:v>
                </c:pt>
                <c:pt idx="21">
                  <c:v>948.44901512361116</c:v>
                </c:pt>
                <c:pt idx="22">
                  <c:v>969.57833522945316</c:v>
                </c:pt>
                <c:pt idx="23">
                  <c:v>990.89996779009152</c:v>
                </c:pt>
                <c:pt idx="24">
                  <c:v>1011.3851997335391</c:v>
                </c:pt>
                <c:pt idx="25">
                  <c:v>1032.798599391331</c:v>
                </c:pt>
                <c:pt idx="26">
                  <c:v>1058.7941493584426</c:v>
                </c:pt>
                <c:pt idx="27">
                  <c:v>1084.5039832170701</c:v>
                </c:pt>
                <c:pt idx="28">
                  <c:v>1111.5087354573905</c:v>
                </c:pt>
                <c:pt idx="29">
                  <c:v>1139.440458467277</c:v>
                </c:pt>
                <c:pt idx="30">
                  <c:v>1168.3887252778545</c:v>
                </c:pt>
                <c:pt idx="31">
                  <c:v>1203.6568584030256</c:v>
                </c:pt>
                <c:pt idx="32">
                  <c:v>1237.1918235138007</c:v>
                </c:pt>
                <c:pt idx="33">
                  <c:v>1274.5802233819252</c:v>
                </c:pt>
                <c:pt idx="34">
                  <c:v>1314.6408114111923</c:v>
                </c:pt>
                <c:pt idx="35">
                  <c:v>1357.5454720657804</c:v>
                </c:pt>
                <c:pt idx="36">
                  <c:v>1401.9506918046045</c:v>
                </c:pt>
                <c:pt idx="37">
                  <c:v>1448.2910874649538</c:v>
                </c:pt>
                <c:pt idx="38">
                  <c:v>1495.3454736612209</c:v>
                </c:pt>
                <c:pt idx="39">
                  <c:v>1544.3786053674464</c:v>
                </c:pt>
                <c:pt idx="40">
                  <c:v>1596.4833530934879</c:v>
                </c:pt>
                <c:pt idx="41">
                  <c:v>1650.9648394515316</c:v>
                </c:pt>
                <c:pt idx="42">
                  <c:v>1707.8123698716161</c:v>
                </c:pt>
                <c:pt idx="43">
                  <c:v>1766.878278538039</c:v>
                </c:pt>
                <c:pt idx="44">
                  <c:v>1828.4881404192699</c:v>
                </c:pt>
                <c:pt idx="45">
                  <c:v>1893.9804834501404</c:v>
                </c:pt>
                <c:pt idx="46">
                  <c:v>1962.9606695474624</c:v>
                </c:pt>
                <c:pt idx="47">
                  <c:v>2035.2702583961627</c:v>
                </c:pt>
                <c:pt idx="48">
                  <c:v>2108.4173249127148</c:v>
                </c:pt>
                <c:pt idx="49">
                  <c:v>2185.2145414053025</c:v>
                </c:pt>
                <c:pt idx="50">
                  <c:v>2265.9475040882926</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211.29455363078139</c:v>
                </c:pt>
                <c:pt idx="13">
                  <c:v>217.04013752653105</c:v>
                </c:pt>
                <c:pt idx="14">
                  <c:v>221.17852943868309</c:v>
                </c:pt>
                <c:pt idx="15">
                  <c:v>223.59107170030239</c:v>
                </c:pt>
                <c:pt idx="16">
                  <c:v>224.58476027512199</c:v>
                </c:pt>
                <c:pt idx="17">
                  <c:v>226.71239563953424</c:v>
                </c:pt>
                <c:pt idx="18">
                  <c:v>228.34088292568728</c:v>
                </c:pt>
                <c:pt idx="19">
                  <c:v>229.49175535530711</c:v>
                </c:pt>
                <c:pt idx="20">
                  <c:v>205.50810133429025</c:v>
                </c:pt>
                <c:pt idx="21">
                  <c:v>210.7997099891403</c:v>
                </c:pt>
                <c:pt idx="22">
                  <c:v>215.82258470200358</c:v>
                </c:pt>
                <c:pt idx="23">
                  <c:v>220.88859877798961</c:v>
                </c:pt>
                <c:pt idx="24">
                  <c:v>225.72232070082262</c:v>
                </c:pt>
                <c:pt idx="25">
                  <c:v>230.79782805228612</c:v>
                </c:pt>
                <c:pt idx="26">
                  <c:v>237.19631389775049</c:v>
                </c:pt>
                <c:pt idx="27">
                  <c:v>243.51140477353027</c:v>
                </c:pt>
                <c:pt idx="28">
                  <c:v>250.16965685889861</c:v>
                </c:pt>
                <c:pt idx="29">
                  <c:v>257.07032037852389</c:v>
                </c:pt>
                <c:pt idx="30">
                  <c:v>264.23840804491471</c:v>
                </c:pt>
                <c:pt idx="31">
                  <c:v>273.18022860385639</c:v>
                </c:pt>
                <c:pt idx="32">
                  <c:v>281.65166983080809</c:v>
                </c:pt>
                <c:pt idx="33">
                  <c:v>291.15460340704294</c:v>
                </c:pt>
                <c:pt idx="34">
                  <c:v>301.36977466356848</c:v>
                </c:pt>
                <c:pt idx="35">
                  <c:v>312.34525808885132</c:v>
                </c:pt>
                <c:pt idx="36">
                  <c:v>323.7978005258675</c:v>
                </c:pt>
                <c:pt idx="37">
                  <c:v>335.76741406844917</c:v>
                </c:pt>
                <c:pt idx="38">
                  <c:v>347.92411389657519</c:v>
                </c:pt>
                <c:pt idx="39">
                  <c:v>360.60959044957031</c:v>
                </c:pt>
                <c:pt idx="40">
                  <c:v>374.1174596782916</c:v>
                </c:pt>
                <c:pt idx="41">
                  <c:v>388.33399628230478</c:v>
                </c:pt>
                <c:pt idx="42">
                  <c:v>403.18431072226781</c:v>
                </c:pt>
                <c:pt idx="43">
                  <c:v>418.62778279326795</c:v>
                </c:pt>
                <c:pt idx="44">
                  <c:v>434.7528306457063</c:v>
                </c:pt>
                <c:pt idx="45">
                  <c:v>451.91717459363059</c:v>
                </c:pt>
                <c:pt idx="46">
                  <c:v>470.09438617939139</c:v>
                </c:pt>
                <c:pt idx="47">
                  <c:v>489.16324868842321</c:v>
                </c:pt>
                <c:pt idx="48">
                  <c:v>508.45521688951447</c:v>
                </c:pt>
                <c:pt idx="49">
                  <c:v>528.72690470162979</c:v>
                </c:pt>
                <c:pt idx="50">
                  <c:v>550.05314663898605</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234.03337478586238</c:v>
                </c:pt>
                <c:pt idx="13">
                  <c:v>240.80875493069806</c:v>
                </c:pt>
                <c:pt idx="14">
                  <c:v>245.68888180760007</c:v>
                </c:pt>
                <c:pt idx="15">
                  <c:v>248.53383042109854</c:v>
                </c:pt>
                <c:pt idx="16">
                  <c:v>249.70562043620271</c:v>
                </c:pt>
                <c:pt idx="17">
                  <c:v>252.21459753323072</c:v>
                </c:pt>
                <c:pt idx="18">
                  <c:v>254.13496291730957</c:v>
                </c:pt>
                <c:pt idx="19">
                  <c:v>255.49210926663943</c:v>
                </c:pt>
                <c:pt idx="20">
                  <c:v>227.20980128836507</c:v>
                </c:pt>
                <c:pt idx="21">
                  <c:v>233.44983900512938</c:v>
                </c:pt>
                <c:pt idx="22">
                  <c:v>239.37297688232692</c:v>
                </c:pt>
                <c:pt idx="23">
                  <c:v>245.34698610518157</c:v>
                </c:pt>
                <c:pt idx="24">
                  <c:v>251.04706883582395</c:v>
                </c:pt>
                <c:pt idx="25">
                  <c:v>257.03227283911286</c:v>
                </c:pt>
                <c:pt idx="26">
                  <c:v>264.57757628276136</c:v>
                </c:pt>
                <c:pt idx="27">
                  <c:v>272.02453765499774</c:v>
                </c:pt>
                <c:pt idx="28">
                  <c:v>279.87616593108771</c:v>
                </c:pt>
                <c:pt idx="29">
                  <c:v>288.01365368610038</c:v>
                </c:pt>
                <c:pt idx="30">
                  <c:v>296.46649672738522</c:v>
                </c:pt>
                <c:pt idx="31">
                  <c:v>307.01098351462963</c:v>
                </c:pt>
                <c:pt idx="32">
                  <c:v>317.00078363393345</c:v>
                </c:pt>
                <c:pt idx="33">
                  <c:v>328.20695321362479</c:v>
                </c:pt>
                <c:pt idx="34">
                  <c:v>340.25301672315925</c:v>
                </c:pt>
                <c:pt idx="35">
                  <c:v>353.19566516915006</c:v>
                </c:pt>
                <c:pt idx="36">
                  <c:v>366.70087717955141</c:v>
                </c:pt>
                <c:pt idx="37">
                  <c:v>380.815836321956</c:v>
                </c:pt>
                <c:pt idx="38">
                  <c:v>395.15141372134673</c:v>
                </c:pt>
                <c:pt idx="39">
                  <c:v>410.11054190125589</c:v>
                </c:pt>
                <c:pt idx="40">
                  <c:v>426.03946237860163</c:v>
                </c:pt>
                <c:pt idx="41">
                  <c:v>442.80406656555215</c:v>
                </c:pt>
                <c:pt idx="42">
                  <c:v>460.31604227188961</c:v>
                </c:pt>
                <c:pt idx="43">
                  <c:v>478.52748882557813</c:v>
                </c:pt>
                <c:pt idx="44">
                  <c:v>497.54267179675645</c:v>
                </c:pt>
                <c:pt idx="45">
                  <c:v>517.78342666066612</c:v>
                </c:pt>
                <c:pt idx="46">
                  <c:v>539.21858811705829</c:v>
                </c:pt>
                <c:pt idx="47">
                  <c:v>561.70521345793452</c:v>
                </c:pt>
                <c:pt idx="48">
                  <c:v>584.45493231612897</c:v>
                </c:pt>
                <c:pt idx="49">
                  <c:v>608.35996853118047</c:v>
                </c:pt>
                <c:pt idx="50">
                  <c:v>633.50856940588301</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2858.9630634183195</c:v>
                </c:pt>
                <c:pt idx="13">
                  <c:v>2902.6647977186162</c:v>
                </c:pt>
                <c:pt idx="14">
                  <c:v>2940.2604927065886</c:v>
                </c:pt>
                <c:pt idx="15">
                  <c:v>2971.2710687341914</c:v>
                </c:pt>
                <c:pt idx="16">
                  <c:v>2997.0496946587309</c:v>
                </c:pt>
                <c:pt idx="17">
                  <c:v>3028.4364166763135</c:v>
                </c:pt>
                <c:pt idx="18">
                  <c:v>3058.0009554790408</c:v>
                </c:pt>
                <c:pt idx="19">
                  <c:v>3085.9090900356164</c:v>
                </c:pt>
                <c:pt idx="20">
                  <c:v>3007.4593118634139</c:v>
                </c:pt>
                <c:pt idx="21">
                  <c:v>3046.8543809662146</c:v>
                </c:pt>
                <c:pt idx="22">
                  <c:v>3085.2817796587869</c:v>
                </c:pt>
                <c:pt idx="23">
                  <c:v>3124.1153876241819</c:v>
                </c:pt>
                <c:pt idx="24">
                  <c:v>3162.1608497900656</c:v>
                </c:pt>
                <c:pt idx="25">
                  <c:v>3201.4312584190734</c:v>
                </c:pt>
                <c:pt idx="26">
                  <c:v>3243.9157622526923</c:v>
                </c:pt>
                <c:pt idx="27">
                  <c:v>3286.2196070544765</c:v>
                </c:pt>
                <c:pt idx="28">
                  <c:v>3330.104532159512</c:v>
                </c:pt>
                <c:pt idx="29">
                  <c:v>3375.1922813926303</c:v>
                </c:pt>
                <c:pt idx="30">
                  <c:v>3421.5642865475274</c:v>
                </c:pt>
                <c:pt idx="31">
                  <c:v>3473.4857107183889</c:v>
                </c:pt>
                <c:pt idx="32">
                  <c:v>3523.5336494578596</c:v>
                </c:pt>
                <c:pt idx="33">
                  <c:v>3578.0607725959012</c:v>
                </c:pt>
                <c:pt idx="34">
                  <c:v>3635.7609789638714</c:v>
                </c:pt>
                <c:pt idx="35">
                  <c:v>3696.7888478188675</c:v>
                </c:pt>
                <c:pt idx="36">
                  <c:v>3757.9095850414365</c:v>
                </c:pt>
                <c:pt idx="37">
                  <c:v>3821.3003211286291</c:v>
                </c:pt>
                <c:pt idx="38">
                  <c:v>3885.6093910951568</c:v>
                </c:pt>
                <c:pt idx="39">
                  <c:v>3952.2381659081029</c:v>
                </c:pt>
                <c:pt idx="40">
                  <c:v>4022.4334372774501</c:v>
                </c:pt>
                <c:pt idx="41">
                  <c:v>4093.8041859903942</c:v>
                </c:pt>
                <c:pt idx="42">
                  <c:v>4167.9157288857068</c:v>
                </c:pt>
                <c:pt idx="43">
                  <c:v>4244.6203595273009</c:v>
                </c:pt>
                <c:pt idx="44">
                  <c:v>4324.2687504435862</c:v>
                </c:pt>
                <c:pt idx="45">
                  <c:v>4408.4294630796394</c:v>
                </c:pt>
                <c:pt idx="46">
                  <c:v>4494.9087059150852</c:v>
                </c:pt>
                <c:pt idx="47">
                  <c:v>4585.2485390325428</c:v>
                </c:pt>
                <c:pt idx="48">
                  <c:v>4676.5853148044525</c:v>
                </c:pt>
                <c:pt idx="49">
                  <c:v>4772.107088886597</c:v>
                </c:pt>
                <c:pt idx="50">
                  <c:v>4872.1811948307122</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1955.2860377350801</c:v>
                </c:pt>
                <c:pt idx="13">
                  <c:v>1995.2272124915642</c:v>
                </c:pt>
                <c:pt idx="14">
                  <c:v>2029.5877761545007</c:v>
                </c:pt>
                <c:pt idx="15">
                  <c:v>2057.9298741569901</c:v>
                </c:pt>
                <c:pt idx="16">
                  <c:v>2081.4902343925573</c:v>
                </c:pt>
                <c:pt idx="17">
                  <c:v>2110.1761108047654</c:v>
                </c:pt>
                <c:pt idx="18">
                  <c:v>2137.196603922966</c:v>
                </c:pt>
                <c:pt idx="19">
                  <c:v>2162.7032273396044</c:v>
                </c:pt>
                <c:pt idx="20">
                  <c:v>2091.0040980086646</c:v>
                </c:pt>
                <c:pt idx="21">
                  <c:v>2127.0091986018474</c:v>
                </c:pt>
                <c:pt idx="22">
                  <c:v>2162.1298973839712</c:v>
                </c:pt>
                <c:pt idx="23">
                  <c:v>2197.6218508957586</c:v>
                </c:pt>
                <c:pt idx="24">
                  <c:v>2232.3934790104922</c:v>
                </c:pt>
                <c:pt idx="25">
                  <c:v>2268.2846462358411</c:v>
                </c:pt>
                <c:pt idx="26">
                  <c:v>2307.1133339121925</c:v>
                </c:pt>
                <c:pt idx="27">
                  <c:v>2345.7769083710168</c:v>
                </c:pt>
                <c:pt idx="28">
                  <c:v>2385.8855102574075</c:v>
                </c:pt>
                <c:pt idx="29">
                  <c:v>2427.0934325591152</c:v>
                </c:pt>
                <c:pt idx="30">
                  <c:v>2469.4750998168338</c:v>
                </c:pt>
                <c:pt idx="31">
                  <c:v>2516.9286553705733</c:v>
                </c:pt>
                <c:pt idx="32">
                  <c:v>2562.6699399992121</c:v>
                </c:pt>
                <c:pt idx="33">
                  <c:v>2612.5049726150701</c:v>
                </c:pt>
                <c:pt idx="34">
                  <c:v>2665.2400428114188</c:v>
                </c:pt>
                <c:pt idx="35">
                  <c:v>2721.0164282107653</c:v>
                </c:pt>
                <c:pt idx="36">
                  <c:v>2776.8776906008761</c:v>
                </c:pt>
                <c:pt idx="37">
                  <c:v>2834.8136171387746</c:v>
                </c:pt>
                <c:pt idx="38">
                  <c:v>2893.5888543938931</c:v>
                </c:pt>
                <c:pt idx="39">
                  <c:v>2954.4841845500755</c:v>
                </c:pt>
                <c:pt idx="40">
                  <c:v>3018.6391121686552</c:v>
                </c:pt>
                <c:pt idx="41">
                  <c:v>3083.8683666247066</c:v>
                </c:pt>
                <c:pt idx="42">
                  <c:v>3151.6025683365656</c:v>
                </c:pt>
                <c:pt idx="43">
                  <c:v>3221.7067210925052</c:v>
                </c:pt>
                <c:pt idx="44">
                  <c:v>3294.5013218467948</c:v>
                </c:pt>
                <c:pt idx="45">
                  <c:v>3371.4199564238224</c:v>
                </c:pt>
                <c:pt idx="46">
                  <c:v>3450.457610333945</c:v>
                </c:pt>
                <c:pt idx="47">
                  <c:v>3533.0236484966804</c:v>
                </c:pt>
                <c:pt idx="48">
                  <c:v>3616.5008418211314</c:v>
                </c:pt>
                <c:pt idx="49">
                  <c:v>3703.802911927728</c:v>
                </c:pt>
                <c:pt idx="50">
                  <c:v>3795.2655831033589</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152.72390258328966</c:v>
                </c:pt>
                <c:pt idx="13">
                  <c:v>154.16637648971135</c:v>
                </c:pt>
                <c:pt idx="14">
                  <c:v>155.65555124999025</c:v>
                </c:pt>
                <c:pt idx="15">
                  <c:v>157.19279421744304</c:v>
                </c:pt>
                <c:pt idx="16">
                  <c:v>158.78293188864018</c:v>
                </c:pt>
                <c:pt idx="17">
                  <c:v>160.43577468341235</c:v>
                </c:pt>
                <c:pt idx="18">
                  <c:v>162.10857951164124</c:v>
                </c:pt>
                <c:pt idx="19">
                  <c:v>163.80689919081405</c:v>
                </c:pt>
                <c:pt idx="20">
                  <c:v>165.43597713626991</c:v>
                </c:pt>
                <c:pt idx="21">
                  <c:v>166.70166432642907</c:v>
                </c:pt>
                <c:pt idx="22">
                  <c:v>167.97908225683688</c:v>
                </c:pt>
                <c:pt idx="23">
                  <c:v>169.27307616770122</c:v>
                </c:pt>
                <c:pt idx="24">
                  <c:v>170.58076421980115</c:v>
                </c:pt>
                <c:pt idx="25">
                  <c:v>171.90396829469478</c:v>
                </c:pt>
                <c:pt idx="26">
                  <c:v>173.05539113673524</c:v>
                </c:pt>
                <c:pt idx="27">
                  <c:v>174.21925697724666</c:v>
                </c:pt>
                <c:pt idx="28">
                  <c:v>175.39355836272793</c:v>
                </c:pt>
                <c:pt idx="29">
                  <c:v>176.58155482166046</c:v>
                </c:pt>
                <c:pt idx="30">
                  <c:v>177.78151912288891</c:v>
                </c:pt>
                <c:pt idx="31">
                  <c:v>178.842431478187</c:v>
                </c:pt>
                <c:pt idx="32">
                  <c:v>179.91065293973179</c:v>
                </c:pt>
                <c:pt idx="33">
                  <c:v>180.99013184978145</c:v>
                </c:pt>
                <c:pt idx="34">
                  <c:v>182.08328802186062</c:v>
                </c:pt>
                <c:pt idx="35">
                  <c:v>183.18665949620365</c:v>
                </c:pt>
                <c:pt idx="36">
                  <c:v>184.14964261320006</c:v>
                </c:pt>
                <c:pt idx="37">
                  <c:v>185.12008290124638</c:v>
                </c:pt>
                <c:pt idx="38">
                  <c:v>186.10035893786483</c:v>
                </c:pt>
                <c:pt idx="39">
                  <c:v>187.08813713026302</c:v>
                </c:pt>
                <c:pt idx="40">
                  <c:v>188.0845458454142</c:v>
                </c:pt>
                <c:pt idx="41">
                  <c:v>188.94874969518526</c:v>
                </c:pt>
                <c:pt idx="42">
                  <c:v>189.81903586523455</c:v>
                </c:pt>
                <c:pt idx="43">
                  <c:v>190.69707160707767</c:v>
                </c:pt>
                <c:pt idx="44">
                  <c:v>191.58137335684589</c:v>
                </c:pt>
                <c:pt idx="45">
                  <c:v>192.47696254493891</c:v>
                </c:pt>
                <c:pt idx="46">
                  <c:v>193.23057577966264</c:v>
                </c:pt>
                <c:pt idx="47">
                  <c:v>193.99308569679087</c:v>
                </c:pt>
                <c:pt idx="48">
                  <c:v>194.76009971992576</c:v>
                </c:pt>
                <c:pt idx="49">
                  <c:v>195.53270216352647</c:v>
                </c:pt>
                <c:pt idx="50">
                  <c:v>196.31482732702185</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168.48350440511012</c:v>
                </c:pt>
                <c:pt idx="13">
                  <c:v>171.01063032251105</c:v>
                </c:pt>
                <c:pt idx="14">
                  <c:v>173.61957327495287</c:v>
                </c:pt>
                <c:pt idx="15">
                  <c:v>176.31272878168176</c:v>
                </c:pt>
                <c:pt idx="16">
                  <c:v>179.09855256901562</c:v>
                </c:pt>
                <c:pt idx="17">
                  <c:v>181.99423189150662</c:v>
                </c:pt>
                <c:pt idx="18">
                  <c:v>184.92488347373003</c:v>
                </c:pt>
                <c:pt idx="19">
                  <c:v>187.90023551175506</c:v>
                </c:pt>
                <c:pt idx="20">
                  <c:v>190.75428027409004</c:v>
                </c:pt>
                <c:pt idx="21">
                  <c:v>192.97168669463886</c:v>
                </c:pt>
                <c:pt idx="22">
                  <c:v>195.20964465347248</c:v>
                </c:pt>
                <c:pt idx="23">
                  <c:v>197.47664271461338</c:v>
                </c:pt>
                <c:pt idx="24">
                  <c:v>199.76763207228927</c:v>
                </c:pt>
                <c:pt idx="25">
                  <c:v>202.0858045513807</c:v>
                </c:pt>
                <c:pt idx="26">
                  <c:v>204.10302683391484</c:v>
                </c:pt>
                <c:pt idx="27">
                  <c:v>206.142048487506</c:v>
                </c:pt>
                <c:pt idx="28">
                  <c:v>208.19935257659779</c:v>
                </c:pt>
                <c:pt idx="29">
                  <c:v>210.28064959540933</c:v>
                </c:pt>
                <c:pt idx="30">
                  <c:v>212.38291354076753</c:v>
                </c:pt>
                <c:pt idx="31">
                  <c:v>214.24156699524531</c:v>
                </c:pt>
                <c:pt idx="32">
                  <c:v>216.11302555610783</c:v>
                </c:pt>
                <c:pt idx="33">
                  <c:v>218.00420647711422</c:v>
                </c:pt>
                <c:pt idx="34">
                  <c:v>219.91934912332061</c:v>
                </c:pt>
                <c:pt idx="35">
                  <c:v>221.85238835329892</c:v>
                </c:pt>
                <c:pt idx="36">
                  <c:v>223.53947578146466</c:v>
                </c:pt>
                <c:pt idx="37">
                  <c:v>225.23962771647993</c:v>
                </c:pt>
                <c:pt idx="38">
                  <c:v>226.95701128045084</c:v>
                </c:pt>
                <c:pt idx="39">
                  <c:v>228.68753816176221</c:v>
                </c:pt>
                <c:pt idx="40">
                  <c:v>230.43318519022677</c:v>
                </c:pt>
                <c:pt idx="41">
                  <c:v>231.94721739347943</c:v>
                </c:pt>
                <c:pt idx="42">
                  <c:v>233.47190544925371</c:v>
                </c:pt>
                <c:pt idx="43">
                  <c:v>235.01017028006825</c:v>
                </c:pt>
                <c:pt idx="44">
                  <c:v>236.55941277290884</c:v>
                </c:pt>
                <c:pt idx="45">
                  <c:v>238.1284301662206</c:v>
                </c:pt>
                <c:pt idx="46">
                  <c:v>239.44871438674491</c:v>
                </c:pt>
                <c:pt idx="47">
                  <c:v>240.78458504982689</c:v>
                </c:pt>
                <c:pt idx="48">
                  <c:v>242.12834663070885</c:v>
                </c:pt>
                <c:pt idx="49">
                  <c:v>243.48189878189757</c:v>
                </c:pt>
                <c:pt idx="50">
                  <c:v>244.85213415497526</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7610000</c:v>
                </c:pt>
                <c:pt idx="1">
                  <c:v>7370000</c:v>
                </c:pt>
                <c:pt idx="2">
                  <c:v>7310000</c:v>
                </c:pt>
                <c:pt idx="3">
                  <c:v>6910000</c:v>
                </c:pt>
                <c:pt idx="4">
                  <c:v>7060000</c:v>
                </c:pt>
                <c:pt idx="5">
                  <c:v>7230000</c:v>
                </c:pt>
                <c:pt idx="6">
                  <c:v>7500000</c:v>
                </c:pt>
                <c:pt idx="7">
                  <c:v>7740000</c:v>
                </c:pt>
                <c:pt idx="8">
                  <c:v>7790000</c:v>
                </c:pt>
                <c:pt idx="9">
                  <c:v>7680000</c:v>
                </c:pt>
                <c:pt idx="10">
                  <c:v>7310000</c:v>
                </c:pt>
                <c:pt idx="11">
                  <c:v>7340000</c:v>
                </c:pt>
                <c:pt idx="12">
                  <c:v>6850000</c:v>
                </c:pt>
                <c:pt idx="13">
                  <c:v>6960000</c:v>
                </c:pt>
                <c:pt idx="14">
                  <c:v>7000000</c:v>
                </c:pt>
                <c:pt idx="15">
                  <c:v>7080000</c:v>
                </c:pt>
                <c:pt idx="16">
                  <c:v>6930000</c:v>
                </c:pt>
                <c:pt idx="17">
                  <c:v>7110000</c:v>
                </c:pt>
                <c:pt idx="18">
                  <c:v>6980000</c:v>
                </c:pt>
                <c:pt idx="19">
                  <c:v>6900000</c:v>
                </c:pt>
                <c:pt idx="20">
                  <c:v>6880000</c:v>
                </c:pt>
                <c:pt idx="21">
                  <c:v>6900000</c:v>
                </c:pt>
                <c:pt idx="22">
                  <c:v>6837852.3970541945</c:v>
                </c:pt>
                <c:pt idx="23">
                  <c:v>6834489.7722692266</c:v>
                </c:pt>
                <c:pt idx="24">
                  <c:v>6782667.0763286902</c:v>
                </c:pt>
                <c:pt idx="25">
                  <c:v>6682720.5586083429</c:v>
                </c:pt>
                <c:pt idx="26">
                  <c:v>6547041.6342220986</c:v>
                </c:pt>
                <c:pt idx="27">
                  <c:v>6447986.109127013</c:v>
                </c:pt>
                <c:pt idx="28">
                  <c:v>6338613.9855216667</c:v>
                </c:pt>
                <c:pt idx="29">
                  <c:v>6220246.9518848704</c:v>
                </c:pt>
                <c:pt idx="30">
                  <c:v>5474072.0836312352</c:v>
                </c:pt>
                <c:pt idx="31">
                  <c:v>5489623.9175007762</c:v>
                </c:pt>
                <c:pt idx="32">
                  <c:v>5496397.9908708613</c:v>
                </c:pt>
                <c:pt idx="33">
                  <c:v>5502190.4670824073</c:v>
                </c:pt>
                <c:pt idx="34">
                  <c:v>5500611.2254095841</c:v>
                </c:pt>
                <c:pt idx="35">
                  <c:v>5502612.3635104289</c:v>
                </c:pt>
                <c:pt idx="36">
                  <c:v>5529234.287959367</c:v>
                </c:pt>
                <c:pt idx="37">
                  <c:v>5550788.8718368122</c:v>
                </c:pt>
                <c:pt idx="38">
                  <c:v>5576308.1816290021</c:v>
                </c:pt>
                <c:pt idx="39">
                  <c:v>5603356.7165309936</c:v>
                </c:pt>
                <c:pt idx="40">
                  <c:v>5632149.8020671988</c:v>
                </c:pt>
                <c:pt idx="41">
                  <c:v>5666123.1641389681</c:v>
                </c:pt>
                <c:pt idx="42">
                  <c:v>5685004.0460895412</c:v>
                </c:pt>
                <c:pt idx="43">
                  <c:v>5717211.4129972924</c:v>
                </c:pt>
                <c:pt idx="44">
                  <c:v>5755681.9043673649</c:v>
                </c:pt>
                <c:pt idx="45">
                  <c:v>5800343.400679131</c:v>
                </c:pt>
                <c:pt idx="46">
                  <c:v>5844189.2923694616</c:v>
                </c:pt>
                <c:pt idx="47">
                  <c:v>5888773.2712833779</c:v>
                </c:pt>
                <c:pt idx="48">
                  <c:v>5928337.6356587168</c:v>
                </c:pt>
                <c:pt idx="49">
                  <c:v>5968109.4113571402</c:v>
                </c:pt>
                <c:pt idx="50">
                  <c:v>6012025.6219323575</c:v>
                </c:pt>
                <c:pt idx="51">
                  <c:v>6180089.1613503685</c:v>
                </c:pt>
                <c:pt idx="52">
                  <c:v>6355063.8829796948</c:v>
                </c:pt>
                <c:pt idx="53">
                  <c:v>6536201.6543868212</c:v>
                </c:pt>
                <c:pt idx="54">
                  <c:v>6724637.4027801156</c:v>
                </c:pt>
                <c:pt idx="55">
                  <c:v>6925414.1923128385</c:v>
                </c:pt>
                <c:pt idx="56">
                  <c:v>7136720.9271449596</c:v>
                </c:pt>
                <c:pt idx="57">
                  <c:v>7357710.5101607349</c:v>
                </c:pt>
                <c:pt idx="58">
                  <c:v>7578690.5725067239</c:v>
                </c:pt>
                <c:pt idx="59">
                  <c:v>7810282.8981243363</c:v>
                </c:pt>
                <c:pt idx="60">
                  <c:v>8053323.0982880928</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5270000</c:v>
                </c:pt>
                <c:pt idx="1">
                  <c:v>5710000</c:v>
                </c:pt>
                <c:pt idx="2">
                  <c:v>5770000</c:v>
                </c:pt>
                <c:pt idx="3">
                  <c:v>5770000</c:v>
                </c:pt>
                <c:pt idx="4">
                  <c:v>5020000</c:v>
                </c:pt>
                <c:pt idx="5">
                  <c:v>4950000</c:v>
                </c:pt>
                <c:pt idx="6">
                  <c:v>5080000</c:v>
                </c:pt>
                <c:pt idx="7">
                  <c:v>5240000</c:v>
                </c:pt>
                <c:pt idx="8">
                  <c:v>5490000</c:v>
                </c:pt>
                <c:pt idx="9">
                  <c:v>5700000</c:v>
                </c:pt>
                <c:pt idx="10">
                  <c:v>5870000</c:v>
                </c:pt>
                <c:pt idx="11">
                  <c:v>5740000</c:v>
                </c:pt>
                <c:pt idx="12">
                  <c:v>6230000</c:v>
                </c:pt>
                <c:pt idx="13">
                  <c:v>6220000</c:v>
                </c:pt>
                <c:pt idx="14">
                  <c:v>6080000</c:v>
                </c:pt>
                <c:pt idx="15">
                  <c:v>6000000</c:v>
                </c:pt>
                <c:pt idx="16">
                  <c:v>6150000</c:v>
                </c:pt>
                <c:pt idx="17">
                  <c:v>6370000</c:v>
                </c:pt>
                <c:pt idx="18">
                  <c:v>6528852.25</c:v>
                </c:pt>
                <c:pt idx="19">
                  <c:v>6499180.583333333</c:v>
                </c:pt>
                <c:pt idx="20">
                  <c:v>6420177.666666667</c:v>
                </c:pt>
                <c:pt idx="21">
                  <c:v>6338199.833333333</c:v>
                </c:pt>
                <c:pt idx="22">
                  <c:v>6063755.8992744731</c:v>
                </c:pt>
                <c:pt idx="23">
                  <c:v>6060773.9489934649</c:v>
                </c:pt>
                <c:pt idx="24">
                  <c:v>6014817.9733480839</c:v>
                </c:pt>
                <c:pt idx="25">
                  <c:v>5926186.1557470197</c:v>
                </c:pt>
                <c:pt idx="26">
                  <c:v>5805867.1095931819</c:v>
                </c:pt>
                <c:pt idx="27">
                  <c:v>5718025.4175277278</c:v>
                </c:pt>
                <c:pt idx="28">
                  <c:v>5621035.0437644962</c:v>
                </c:pt>
                <c:pt idx="29">
                  <c:v>5516068.0516714891</c:v>
                </c:pt>
                <c:pt idx="30">
                  <c:v>4854365.8100126041</c:v>
                </c:pt>
                <c:pt idx="31">
                  <c:v>4868157.0589157818</c:v>
                </c:pt>
                <c:pt idx="32">
                  <c:v>4874164.2560552917</c:v>
                </c:pt>
                <c:pt idx="33">
                  <c:v>4879300.9802428894</c:v>
                </c:pt>
                <c:pt idx="34">
                  <c:v>4877900.520646235</c:v>
                </c:pt>
                <c:pt idx="35">
                  <c:v>4879675.1148111345</c:v>
                </c:pt>
                <c:pt idx="36">
                  <c:v>4903283.2364922687</c:v>
                </c:pt>
                <c:pt idx="37">
                  <c:v>4922397.6787986821</c:v>
                </c:pt>
                <c:pt idx="38">
                  <c:v>4945028.0101238322</c:v>
                </c:pt>
                <c:pt idx="39">
                  <c:v>4969014.4467350319</c:v>
                </c:pt>
                <c:pt idx="40">
                  <c:v>4994547.9376822328</c:v>
                </c:pt>
                <c:pt idx="41">
                  <c:v>5024675.2587647447</c:v>
                </c:pt>
                <c:pt idx="42">
                  <c:v>5041418.6823812909</c:v>
                </c:pt>
                <c:pt idx="43">
                  <c:v>5069979.9322806168</c:v>
                </c:pt>
                <c:pt idx="44">
                  <c:v>5104095.273684267</c:v>
                </c:pt>
                <c:pt idx="45">
                  <c:v>5143700.7515456444</c:v>
                </c:pt>
                <c:pt idx="46">
                  <c:v>5182582.957384239</c:v>
                </c:pt>
                <c:pt idx="47">
                  <c:v>5222119.693402241</c:v>
                </c:pt>
                <c:pt idx="48">
                  <c:v>5257205.0731313135</c:v>
                </c:pt>
                <c:pt idx="49">
                  <c:v>5292474.3836563304</c:v>
                </c:pt>
                <c:pt idx="50">
                  <c:v>5331418.9477513358</c:v>
                </c:pt>
                <c:pt idx="51">
                  <c:v>5480456.426103157</c:v>
                </c:pt>
                <c:pt idx="52">
                  <c:v>5635622.6886801068</c:v>
                </c:pt>
                <c:pt idx="53">
                  <c:v>5796254.2972864257</c:v>
                </c:pt>
                <c:pt idx="54">
                  <c:v>5963357.6968050078</c:v>
                </c:pt>
                <c:pt idx="55">
                  <c:v>6141405.0384661015</c:v>
                </c:pt>
                <c:pt idx="56">
                  <c:v>6328790.2561474163</c:v>
                </c:pt>
                <c:pt idx="57">
                  <c:v>6524762.1505198963</c:v>
                </c:pt>
                <c:pt idx="58">
                  <c:v>6720725.6020342633</c:v>
                </c:pt>
                <c:pt idx="59">
                  <c:v>6926099.9285253538</c:v>
                </c:pt>
                <c:pt idx="60">
                  <c:v>7141626.1437649112</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663567.99512922869</c:v>
                </c:pt>
                <c:pt idx="23">
                  <c:v>687049.5836438454</c:v>
                </c:pt>
                <c:pt idx="24">
                  <c:v>705862.67548612249</c:v>
                </c:pt>
                <c:pt idx="25">
                  <c:v>719564.04151478759</c:v>
                </c:pt>
                <c:pt idx="26">
                  <c:v>729034.79050880671</c:v>
                </c:pt>
                <c:pt idx="27">
                  <c:v>742219.54846221849</c:v>
                </c:pt>
                <c:pt idx="28">
                  <c:v>753962.94334217929</c:v>
                </c:pt>
                <c:pt idx="29">
                  <c:v>764318.32155882218</c:v>
                </c:pt>
                <c:pt idx="30">
                  <c:v>694657.31309845252</c:v>
                </c:pt>
                <c:pt idx="31">
                  <c:v>716522.64181783143</c:v>
                </c:pt>
                <c:pt idx="32">
                  <c:v>737701.1437678535</c:v>
                </c:pt>
                <c:pt idx="33">
                  <c:v>759195.13553660875</c:v>
                </c:pt>
                <c:pt idx="34">
                  <c:v>780111.07469872548</c:v>
                </c:pt>
                <c:pt idx="35">
                  <c:v>801982.53151938436</c:v>
                </c:pt>
                <c:pt idx="36">
                  <c:v>828026.10040250851</c:v>
                </c:pt>
                <c:pt idx="37">
                  <c:v>854000.91547114053</c:v>
                </c:pt>
                <c:pt idx="38">
                  <c:v>881302.27690859418</c:v>
                </c:pt>
                <c:pt idx="39">
                  <c:v>909617.05641958537</c:v>
                </c:pt>
                <c:pt idx="40">
                  <c:v>939034.91425284941</c:v>
                </c:pt>
                <c:pt idx="41">
                  <c:v>975591.15129582176</c:v>
                </c:pt>
                <c:pt idx="42">
                  <c:v>1010916.6986240729</c:v>
                </c:pt>
                <c:pt idx="43">
                  <c:v>1050047.3579469144</c:v>
                </c:pt>
                <c:pt idx="44">
                  <c:v>1091961.8962372565</c:v>
                </c:pt>
                <c:pt idx="45">
                  <c:v>1136855.2382607351</c:v>
                </c:pt>
                <c:pt idx="46">
                  <c:v>1183531.5903601982</c:v>
                </c:pt>
                <c:pt idx="47">
                  <c:v>1232413.9033194755</c:v>
                </c:pt>
                <c:pt idx="48">
                  <c:v>1282394.64844961</c:v>
                </c:pt>
                <c:pt idx="49">
                  <c:v>1334665.0753999425</c:v>
                </c:pt>
                <c:pt idx="50">
                  <c:v>1390278.8411319808</c:v>
                </c:pt>
                <c:pt idx="51">
                  <c:v>1441416.6174657186</c:v>
                </c:pt>
                <c:pt idx="52">
                  <c:v>1494775.2258678996</c:v>
                </c:pt>
                <c:pt idx="53">
                  <c:v>1550216.0632650713</c:v>
                </c:pt>
                <c:pt idx="54">
                  <c:v>1608044.7230070187</c:v>
                </c:pt>
                <c:pt idx="55">
                  <c:v>1669517.5831172422</c:v>
                </c:pt>
                <c:pt idx="56">
                  <c:v>1734264.2257642939</c:v>
                </c:pt>
                <c:pt idx="57">
                  <c:v>1802135.9346422113</c:v>
                </c:pt>
                <c:pt idx="58">
                  <c:v>1870793.7223980369</c:v>
                </c:pt>
                <c:pt idx="59">
                  <c:v>1942877.6382853971</c:v>
                </c:pt>
                <c:pt idx="60">
                  <c:v>2018655.7505290839</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2"/>
                <c:order val="0"/>
                <c:tx>
                  <c:strRef>
                    <c:extLst>
                      <c:ext uri="{02D57815-91ED-43cb-92C2-25804820EDAC}">
                        <c15:formulaRef>
                          <c15:sqref>'Activity data'!$D$5:$F$5</c15:sqref>
                        </c15:formulaRef>
                      </c:ext>
                    </c:extLst>
                    <c:strCache>
                      <c:ptCount val="3"/>
                      <c:pt idx="0">
                        <c:v>TMR</c:v>
                      </c:pt>
                      <c:pt idx="1">
                        <c:v>Population</c:v>
                      </c:pt>
                      <c:pt idx="2">
                        <c:v>Head</c:v>
                      </c:pt>
                    </c:strCache>
                  </c:strRef>
                </c:tx>
                <c:spPr>
                  <a:solidFill>
                    <a:schemeClr val="accent3"/>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data'!$H$5:$BP$5</c15:sqref>
                        </c15:formulaRef>
                      </c:ext>
                    </c:extLst>
                    <c:numCache>
                      <c:formatCode>#,##0</c:formatCode>
                      <c:ptCount val="61"/>
                      <c:pt idx="0">
                        <c:v>385000</c:v>
                      </c:pt>
                      <c:pt idx="1">
                        <c:v>441000</c:v>
                      </c:pt>
                      <c:pt idx="2">
                        <c:v>381500</c:v>
                      </c:pt>
                      <c:pt idx="3">
                        <c:v>402500</c:v>
                      </c:pt>
                      <c:pt idx="4">
                        <c:v>367500</c:v>
                      </c:pt>
                      <c:pt idx="5">
                        <c:v>395500</c:v>
                      </c:pt>
                      <c:pt idx="6">
                        <c:v>399000</c:v>
                      </c:pt>
                      <c:pt idx="7">
                        <c:v>385000</c:v>
                      </c:pt>
                      <c:pt idx="8">
                        <c:v>374500</c:v>
                      </c:pt>
                      <c:pt idx="9">
                        <c:v>378000</c:v>
                      </c:pt>
                      <c:pt idx="10">
                        <c:v>479499.99999999994</c:v>
                      </c:pt>
                      <c:pt idx="11">
                        <c:v>475999.99999999994</c:v>
                      </c:pt>
                      <c:pt idx="12">
                        <c:v>423500</c:v>
                      </c:pt>
                      <c:pt idx="13">
                        <c:v>374500</c:v>
                      </c:pt>
                      <c:pt idx="14">
                        <c:v>357000</c:v>
                      </c:pt>
                      <c:pt idx="15">
                        <c:v>385000</c:v>
                      </c:pt>
                      <c:pt idx="16">
                        <c:v>378000</c:v>
                      </c:pt>
                      <c:pt idx="17">
                        <c:v>378000</c:v>
                      </c:pt>
                      <c:pt idx="18">
                        <c:v>455000</c:v>
                      </c:pt>
                      <c:pt idx="19">
                        <c:v>468999.99999999994</c:v>
                      </c:pt>
                      <c:pt idx="20">
                        <c:v>468999.99999999994</c:v>
                      </c:pt>
                      <c:pt idx="21">
                        <c:v>448000</c:v>
                      </c:pt>
                      <c:pt idx="22">
                        <c:v>441065.64861676825</c:v>
                      </c:pt>
                      <c:pt idx="23">
                        <c:v>444029.96403785527</c:v>
                      </c:pt>
                      <c:pt idx="24">
                        <c:v>446186.4791871077</c:v>
                      </c:pt>
                      <c:pt idx="25">
                        <c:v>447467.51316911849</c:v>
                      </c:pt>
                      <c:pt idx="26">
                        <c:v>448081.99399649957</c:v>
                      </c:pt>
                      <c:pt idx="27">
                        <c:v>449642.00715720782</c:v>
                      </c:pt>
                      <c:pt idx="28">
                        <c:v>451022.78971511091</c:v>
                      </c:pt>
                      <c:pt idx="29">
                        <c:v>452243.99467691052</c:v>
                      </c:pt>
                      <c:pt idx="30">
                        <c:v>438051.15892272221</c:v>
                      </c:pt>
                      <c:pt idx="31">
                        <c:v>441174.26917882689</c:v>
                      </c:pt>
                      <c:pt idx="32">
                        <c:v>444198.58303079585</c:v>
                      </c:pt>
                      <c:pt idx="33">
                        <c:v>447318.65973583277</c:v>
                      </c:pt>
                      <c:pt idx="34">
                        <c:v>450359.48345052917</c:v>
                      </c:pt>
                      <c:pt idx="35">
                        <c:v>453604.54332959664</c:v>
                      </c:pt>
                      <c:pt idx="36">
                        <c:v>457328.53682207642</c:v>
                      </c:pt>
                      <c:pt idx="37">
                        <c:v>461045.9060712643</c:v>
                      </c:pt>
                      <c:pt idx="38">
                        <c:v>465000.8299989638</c:v>
                      </c:pt>
                      <c:pt idx="39">
                        <c:v>469135.74181268178</c:v>
                      </c:pt>
                      <c:pt idx="40">
                        <c:v>473458.01751796261</c:v>
                      </c:pt>
                      <c:pt idx="41">
                        <c:v>478551.548644864</c:v>
                      </c:pt>
                      <c:pt idx="42">
                        <c:v>483387.07089582476</c:v>
                      </c:pt>
                      <c:pt idx="43">
                        <c:v>488834.87974700588</c:v>
                      </c:pt>
                      <c:pt idx="44">
                        <c:v>494709.03473955637</c:v>
                      </c:pt>
                      <c:pt idx="45">
                        <c:v>501024.85135624016</c:v>
                      </c:pt>
                      <c:pt idx="46">
                        <c:v>507340.06271732767</c:v>
                      </c:pt>
                      <c:pt idx="47">
                        <c:v>513947.1965522574</c:v>
                      </c:pt>
                      <c:pt idx="48">
                        <c:v>520661.63239101192</c:v>
                      </c:pt>
                      <c:pt idx="49">
                        <c:v>527669.12896356301</c:v>
                      </c:pt>
                      <c:pt idx="50">
                        <c:v>535132.3013929677</c:v>
                      </c:pt>
                      <c:pt idx="51">
                        <c:v>542729.3413880209</c:v>
                      </c:pt>
                      <c:pt idx="52">
                        <c:v>550665.71676502121</c:v>
                      </c:pt>
                      <c:pt idx="53">
                        <c:v>558918.62397812575</c:v>
                      </c:pt>
                      <c:pt idx="54">
                        <c:v>567531.077912268</c:v>
                      </c:pt>
                      <c:pt idx="55">
                        <c:v>576704.95442450966</c:v>
                      </c:pt>
                      <c:pt idx="56">
                        <c:v>586149.04142218595</c:v>
                      </c:pt>
                      <c:pt idx="57">
                        <c:v>596061.55729491985</c:v>
                      </c:pt>
                      <c:pt idx="58">
                        <c:v>606067.3856327479</c:v>
                      </c:pt>
                      <c:pt idx="59">
                        <c:v>616577.95975786413</c:v>
                      </c:pt>
                      <c:pt idx="60">
                        <c:v>627636.46627673507</c:v>
                      </c:pt>
                    </c:numCache>
                  </c:numRef>
                </c:val>
                <c:extLst>
                  <c:ext xmlns:c16="http://schemas.microsoft.com/office/drawing/2014/chart" uri="{C3380CC4-5D6E-409C-BE32-E72D297353CC}">
                    <c16:uniqueId val="{00000002-3B16-45B8-89BE-5AE640BDA9C0}"/>
                  </c:ext>
                </c:extLst>
              </c15:ser>
            </c15:filteredAreaSeries>
            <c15:filteredAreaSeries>
              <c15:ser>
                <c:idx val="3"/>
                <c:order val="1"/>
                <c:tx>
                  <c:strRef>
                    <c:extLst xmlns:c15="http://schemas.microsoft.com/office/drawing/2012/chart">
                      <c:ext xmlns:c15="http://schemas.microsoft.com/office/drawing/2012/chart" uri="{02D57815-91ED-43cb-92C2-25804820EDAC}">
                        <c15:formulaRef>
                          <c15:sqref>'Activity data'!$D$6:$F$6</c15:sqref>
                        </c15:formulaRef>
                      </c:ext>
                    </c:extLst>
                    <c:strCache>
                      <c:ptCount val="3"/>
                      <c:pt idx="0">
                        <c:v>Pasture</c:v>
                      </c:pt>
                      <c:pt idx="1">
                        <c:v>Population</c:v>
                      </c:pt>
                      <c:pt idx="2">
                        <c:v>Head</c:v>
                      </c:pt>
                    </c:strCache>
                  </c:strRef>
                </c:tx>
                <c:spPr>
                  <a:solidFill>
                    <a:schemeClr val="accent4"/>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data'!$H$6:$BP$6</c15:sqref>
                        </c15:formulaRef>
                      </c:ext>
                    </c:extLst>
                    <c:numCache>
                      <c:formatCode>#,##0</c:formatCode>
                      <c:ptCount val="61"/>
                      <c:pt idx="0">
                        <c:v>319000</c:v>
                      </c:pt>
                      <c:pt idx="1">
                        <c:v>365400</c:v>
                      </c:pt>
                      <c:pt idx="2">
                        <c:v>316100</c:v>
                      </c:pt>
                      <c:pt idx="3">
                        <c:v>333500</c:v>
                      </c:pt>
                      <c:pt idx="4">
                        <c:v>304500</c:v>
                      </c:pt>
                      <c:pt idx="5">
                        <c:v>327700</c:v>
                      </c:pt>
                      <c:pt idx="6">
                        <c:v>330600</c:v>
                      </c:pt>
                      <c:pt idx="7">
                        <c:v>319000</c:v>
                      </c:pt>
                      <c:pt idx="8">
                        <c:v>310300</c:v>
                      </c:pt>
                      <c:pt idx="9">
                        <c:v>313200</c:v>
                      </c:pt>
                      <c:pt idx="10">
                        <c:v>397300</c:v>
                      </c:pt>
                      <c:pt idx="11">
                        <c:v>394400</c:v>
                      </c:pt>
                      <c:pt idx="12">
                        <c:v>350900</c:v>
                      </c:pt>
                      <c:pt idx="13">
                        <c:v>310300</c:v>
                      </c:pt>
                      <c:pt idx="14">
                        <c:v>295800</c:v>
                      </c:pt>
                      <c:pt idx="15">
                        <c:v>319000</c:v>
                      </c:pt>
                      <c:pt idx="16">
                        <c:v>313200</c:v>
                      </c:pt>
                      <c:pt idx="17">
                        <c:v>313200</c:v>
                      </c:pt>
                      <c:pt idx="18">
                        <c:v>377000</c:v>
                      </c:pt>
                      <c:pt idx="19">
                        <c:v>388600</c:v>
                      </c:pt>
                      <c:pt idx="20">
                        <c:v>388600</c:v>
                      </c:pt>
                      <c:pt idx="21">
                        <c:v>371200</c:v>
                      </c:pt>
                      <c:pt idx="22">
                        <c:v>365454.39456817938</c:v>
                      </c:pt>
                      <c:pt idx="23">
                        <c:v>367910.54163136578</c:v>
                      </c:pt>
                      <c:pt idx="24">
                        <c:v>369697.36846931779</c:v>
                      </c:pt>
                      <c:pt idx="25">
                        <c:v>370758.79662584106</c:v>
                      </c:pt>
                      <c:pt idx="26">
                        <c:v>371267.93788281392</c:v>
                      </c:pt>
                      <c:pt idx="27">
                        <c:v>372560.52021597221</c:v>
                      </c:pt>
                      <c:pt idx="28">
                        <c:v>373704.59719252045</c:v>
                      </c:pt>
                      <c:pt idx="29">
                        <c:v>374716.45273229724</c:v>
                      </c:pt>
                      <c:pt idx="30">
                        <c:v>362956.67453596985</c:v>
                      </c:pt>
                      <c:pt idx="31">
                        <c:v>365544.39446245658</c:v>
                      </c:pt>
                      <c:pt idx="32">
                        <c:v>368050.25451123086</c:v>
                      </c:pt>
                      <c:pt idx="33">
                        <c:v>370635.46092397568</c:v>
                      </c:pt>
                      <c:pt idx="34">
                        <c:v>373155.00057329558</c:v>
                      </c:pt>
                      <c:pt idx="35">
                        <c:v>375843.76447309431</c:v>
                      </c:pt>
                      <c:pt idx="36">
                        <c:v>378929.35908114904</c:v>
                      </c:pt>
                      <c:pt idx="37">
                        <c:v>382009.4650304761</c:v>
                      </c:pt>
                      <c:pt idx="38">
                        <c:v>385286.40199914144</c:v>
                      </c:pt>
                      <c:pt idx="39">
                        <c:v>388712.4717876506</c:v>
                      </c:pt>
                      <c:pt idx="40">
                        <c:v>392293.78594345471</c:v>
                      </c:pt>
                      <c:pt idx="41">
                        <c:v>396514.14030574448</c:v>
                      </c:pt>
                      <c:pt idx="42">
                        <c:v>400520.71588511195</c:v>
                      </c:pt>
                      <c:pt idx="43">
                        <c:v>405034.61464751919</c:v>
                      </c:pt>
                      <c:pt idx="44">
                        <c:v>409901.77164134668</c:v>
                      </c:pt>
                      <c:pt idx="45">
                        <c:v>415134.87683802756</c:v>
                      </c:pt>
                      <c:pt idx="46">
                        <c:v>420367.48053721432</c:v>
                      </c:pt>
                      <c:pt idx="47">
                        <c:v>425841.9628575847</c:v>
                      </c:pt>
                      <c:pt idx="48">
                        <c:v>431405.35255255271</c:v>
                      </c:pt>
                      <c:pt idx="49">
                        <c:v>437211.56399838073</c:v>
                      </c:pt>
                      <c:pt idx="50">
                        <c:v>443395.33543988754</c:v>
                      </c:pt>
                      <c:pt idx="51">
                        <c:v>449690.02572150301</c:v>
                      </c:pt>
                      <c:pt idx="52">
                        <c:v>456265.87960530334</c:v>
                      </c:pt>
                      <c:pt idx="53">
                        <c:v>463104.00272473274</c:v>
                      </c:pt>
                      <c:pt idx="54">
                        <c:v>470240.0359844506</c:v>
                      </c:pt>
                      <c:pt idx="55">
                        <c:v>477841.24795173656</c:v>
                      </c:pt>
                      <c:pt idx="56">
                        <c:v>485666.3486069541</c:v>
                      </c:pt>
                      <c:pt idx="57">
                        <c:v>493879.57604436215</c:v>
                      </c:pt>
                      <c:pt idx="58">
                        <c:v>502170.11952427682</c:v>
                      </c:pt>
                      <c:pt idx="59">
                        <c:v>510878.88094223029</c:v>
                      </c:pt>
                      <c:pt idx="60">
                        <c:v>520041.64348643762</c:v>
                      </c:pt>
                    </c:numCache>
                  </c:numRef>
                </c:val>
                <c:extLst xmlns:c15="http://schemas.microsoft.com/office/drawing/2012/chart">
                  <c:ext xmlns:c16="http://schemas.microsoft.com/office/drawing/2014/chart" uri="{C3380CC4-5D6E-409C-BE32-E72D297353CC}">
                    <c16:uniqueId val="{00000003-3B16-45B8-89BE-5AE640BDA9C0}"/>
                  </c:ext>
                </c:extLst>
              </c15:ser>
            </c15:filteredAreaSeries>
            <c15:filteredAreaSeries>
              <c15:ser>
                <c:idx val="4"/>
                <c:order val="2"/>
                <c:tx>
                  <c:strRef>
                    <c:extLst xmlns:c15="http://schemas.microsoft.com/office/drawing/2012/chart">
                      <c:ext xmlns:c15="http://schemas.microsoft.com/office/drawing/2012/chart" uri="{02D57815-91ED-43cb-92C2-25804820EDAC}">
                        <c15:formulaRef>
                          <c15:sqref>'Activity data'!$D$7:$F$7</c15:sqref>
                        </c15:formulaRef>
                      </c:ext>
                    </c:extLst>
                    <c:strCache>
                      <c:ptCount val="3"/>
                      <c:pt idx="0">
                        <c:v>Non-lactating</c:v>
                      </c:pt>
                      <c:pt idx="1">
                        <c:v>Population</c:v>
                      </c:pt>
                      <c:pt idx="2">
                        <c:v>Head</c:v>
                      </c:pt>
                    </c:strCache>
                  </c:strRef>
                </c:tx>
                <c:spPr>
                  <a:solidFill>
                    <a:schemeClr val="accent5"/>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data'!$H$7:$BP$7</c15:sqref>
                        </c15:formulaRef>
                      </c:ext>
                    </c:extLst>
                    <c:numCache>
                      <c:formatCode>#,##0</c:formatCode>
                      <c:ptCount val="61"/>
                      <c:pt idx="0">
                        <c:v>396000</c:v>
                      </c:pt>
                      <c:pt idx="1">
                        <c:v>453600</c:v>
                      </c:pt>
                      <c:pt idx="2">
                        <c:v>392400</c:v>
                      </c:pt>
                      <c:pt idx="3">
                        <c:v>414000</c:v>
                      </c:pt>
                      <c:pt idx="4">
                        <c:v>378000</c:v>
                      </c:pt>
                      <c:pt idx="5">
                        <c:v>406800</c:v>
                      </c:pt>
                      <c:pt idx="6">
                        <c:v>410400</c:v>
                      </c:pt>
                      <c:pt idx="7">
                        <c:v>396000</c:v>
                      </c:pt>
                      <c:pt idx="8">
                        <c:v>385200</c:v>
                      </c:pt>
                      <c:pt idx="9">
                        <c:v>388800</c:v>
                      </c:pt>
                      <c:pt idx="10">
                        <c:v>493200</c:v>
                      </c:pt>
                      <c:pt idx="11">
                        <c:v>489600</c:v>
                      </c:pt>
                      <c:pt idx="12">
                        <c:v>435600</c:v>
                      </c:pt>
                      <c:pt idx="13">
                        <c:v>385200</c:v>
                      </c:pt>
                      <c:pt idx="14">
                        <c:v>367200</c:v>
                      </c:pt>
                      <c:pt idx="15">
                        <c:v>396000</c:v>
                      </c:pt>
                      <c:pt idx="16">
                        <c:v>388800</c:v>
                      </c:pt>
                      <c:pt idx="17">
                        <c:v>388800</c:v>
                      </c:pt>
                      <c:pt idx="18">
                        <c:v>468000</c:v>
                      </c:pt>
                      <c:pt idx="19">
                        <c:v>482400</c:v>
                      </c:pt>
                      <c:pt idx="20">
                        <c:v>482400</c:v>
                      </c:pt>
                      <c:pt idx="21">
                        <c:v>460800</c:v>
                      </c:pt>
                      <c:pt idx="22">
                        <c:v>453667.5242915331</c:v>
                      </c:pt>
                      <c:pt idx="23">
                        <c:v>456716.53443893691</c:v>
                      </c:pt>
                      <c:pt idx="24">
                        <c:v>458934.6643067394</c:v>
                      </c:pt>
                      <c:pt idx="25">
                        <c:v>460252.29925966484</c:v>
                      </c:pt>
                      <c:pt idx="26">
                        <c:v>460884.33668211394</c:v>
                      </c:pt>
                      <c:pt idx="27">
                        <c:v>462488.92164741387</c:v>
                      </c:pt>
                      <c:pt idx="28">
                        <c:v>463909.15513554274</c:v>
                      </c:pt>
                      <c:pt idx="29">
                        <c:v>465165.25166767946</c:v>
                      </c:pt>
                      <c:pt idx="30">
                        <c:v>450566.90632051439</c:v>
                      </c:pt>
                      <c:pt idx="31">
                        <c:v>453779.24829822202</c:v>
                      </c:pt>
                      <c:pt idx="32">
                        <c:v>456889.97111739015</c:v>
                      </c:pt>
                      <c:pt idx="33">
                        <c:v>460099.19287114235</c:v>
                      </c:pt>
                      <c:pt idx="34">
                        <c:v>463226.89726340148</c:v>
                      </c:pt>
                      <c:pt idx="35">
                        <c:v>466564.67313901376</c:v>
                      </c:pt>
                      <c:pt idx="36">
                        <c:v>470395.06644556444</c:v>
                      </c:pt>
                      <c:pt idx="37">
                        <c:v>474218.64624472905</c:v>
                      </c:pt>
                      <c:pt idx="38">
                        <c:v>478286.5679989343</c:v>
                      </c:pt>
                      <c:pt idx="39">
                        <c:v>482539.62015018705</c:v>
                      </c:pt>
                      <c:pt idx="40">
                        <c:v>486985.38944704738</c:v>
                      </c:pt>
                      <c:pt idx="41">
                        <c:v>492224.45003471733</c:v>
                      </c:pt>
                      <c:pt idx="42">
                        <c:v>497198.13006427698</c:v>
                      </c:pt>
                      <c:pt idx="43">
                        <c:v>502801.59059692046</c:v>
                      </c:pt>
                      <c:pt idx="44">
                        <c:v>508843.57858925808</c:v>
                      </c:pt>
                      <c:pt idx="45">
                        <c:v>515339.8471092757</c:v>
                      </c:pt>
                      <c:pt idx="46">
                        <c:v>521835.49308067997</c:v>
                      </c:pt>
                      <c:pt idx="47">
                        <c:v>528631.40216803632</c:v>
                      </c:pt>
                      <c:pt idx="48">
                        <c:v>535537.67903075519</c:v>
                      </c:pt>
                      <c:pt idx="49">
                        <c:v>542745.38979109342</c:v>
                      </c:pt>
                      <c:pt idx="50">
                        <c:v>550421.79571848118</c:v>
                      </c:pt>
                      <c:pt idx="51">
                        <c:v>558235.8939991073</c:v>
                      </c:pt>
                      <c:pt idx="52">
                        <c:v>566399.02295830764</c:v>
                      </c:pt>
                      <c:pt idx="53">
                        <c:v>574887.72752035793</c:v>
                      </c:pt>
                      <c:pt idx="54">
                        <c:v>583746.25156690425</c:v>
                      </c:pt>
                      <c:pt idx="55">
                        <c:v>593182.23883663863</c:v>
                      </c:pt>
                      <c:pt idx="56">
                        <c:v>602896.15689139138</c:v>
                      </c:pt>
                      <c:pt idx="57">
                        <c:v>613091.88750334631</c:v>
                      </c:pt>
                      <c:pt idx="58">
                        <c:v>623383.59665082651</c:v>
                      </c:pt>
                      <c:pt idx="59">
                        <c:v>634194.47289380326</c:v>
                      </c:pt>
                      <c:pt idx="60">
                        <c:v>645568.93674178468</c:v>
                      </c:pt>
                    </c:numCache>
                  </c:numRef>
                </c:val>
                <c:extLst xmlns:c15="http://schemas.microsoft.com/office/drawing/2012/chart">
                  <c:ext xmlns:c16="http://schemas.microsoft.com/office/drawing/2014/chart" uri="{C3380CC4-5D6E-409C-BE32-E72D297353CC}">
                    <c16:uniqueId val="{00000004-3B16-45B8-89BE-5AE640BDA9C0}"/>
                  </c:ext>
                </c:extLst>
              </c15:ser>
            </c15:filteredAreaSeries>
            <c15:filteredAreaSeries>
              <c15:ser>
                <c:idx val="8"/>
                <c:order val="6"/>
                <c:tx>
                  <c:strRef>
                    <c:extLst xmlns:c15="http://schemas.microsoft.com/office/drawing/2012/chart">
                      <c:ext xmlns:c15="http://schemas.microsoft.com/office/drawing/2012/char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19018025.078573842</c:v>
                      </c:pt>
                      <c:pt idx="23">
                        <c:v>19028580.940462876</c:v>
                      </c:pt>
                      <c:pt idx="24">
                        <c:v>19052038.121979952</c:v>
                      </c:pt>
                      <c:pt idx="25">
                        <c:v>19087519.637719501</c:v>
                      </c:pt>
                      <c:pt idx="26">
                        <c:v>19134726.889208477</c:v>
                      </c:pt>
                      <c:pt idx="27">
                        <c:v>19194073.47890668</c:v>
                      </c:pt>
                      <c:pt idx="28">
                        <c:v>19259804.808715135</c:v>
                      </c:pt>
                      <c:pt idx="29">
                        <c:v>19332091.536890384</c:v>
                      </c:pt>
                      <c:pt idx="30">
                        <c:v>19399390.442749992</c:v>
                      </c:pt>
                      <c:pt idx="31">
                        <c:v>19427250.62139621</c:v>
                      </c:pt>
                      <c:pt idx="32">
                        <c:v>19459598.550812002</c:v>
                      </c:pt>
                      <c:pt idx="33">
                        <c:v>19496688.894076742</c:v>
                      </c:pt>
                      <c:pt idx="34">
                        <c:v>19537913.624913014</c:v>
                      </c:pt>
                      <c:pt idx="35">
                        <c:v>19583238.03196425</c:v>
                      </c:pt>
                      <c:pt idx="36">
                        <c:v>19611217.124681178</c:v>
                      </c:pt>
                      <c:pt idx="37">
                        <c:v>19642747.922067855</c:v>
                      </c:pt>
                      <c:pt idx="38">
                        <c:v>19677421.705485154</c:v>
                      </c:pt>
                      <c:pt idx="39">
                        <c:v>19715439.663167045</c:v>
                      </c:pt>
                      <c:pt idx="40">
                        <c:v>19756457.139933892</c:v>
                      </c:pt>
                      <c:pt idx="41">
                        <c:v>19783631.794988725</c:v>
                      </c:pt>
                      <c:pt idx="42">
                        <c:v>19813180.641991958</c:v>
                      </c:pt>
                      <c:pt idx="43">
                        <c:v>19845422.963833153</c:v>
                      </c:pt>
                      <c:pt idx="44">
                        <c:v>19880513.259559967</c:v>
                      </c:pt>
                      <c:pt idx="45">
                        <c:v>19917970.847019266</c:v>
                      </c:pt>
                      <c:pt idx="46">
                        <c:v>19941395.308457322</c:v>
                      </c:pt>
                      <c:pt idx="47">
                        <c:v>19966842.731671598</c:v>
                      </c:pt>
                      <c:pt idx="48">
                        <c:v>19994488.860852595</c:v>
                      </c:pt>
                      <c:pt idx="49">
                        <c:v>20024006.992470957</c:v>
                      </c:pt>
                      <c:pt idx="50">
                        <c:v>20055448.682588033</c:v>
                      </c:pt>
                      <c:pt idx="51">
                        <c:v>20073786.344898276</c:v>
                      </c:pt>
                      <c:pt idx="52">
                        <c:v>20093759.101093747</c:v>
                      </c:pt>
                      <c:pt idx="53">
                        <c:v>20115485.173739135</c:v>
                      </c:pt>
                      <c:pt idx="54">
                        <c:v>20138752.868310731</c:v>
                      </c:pt>
                      <c:pt idx="55">
                        <c:v>20164037.571113773</c:v>
                      </c:pt>
                      <c:pt idx="56">
                        <c:v>20175284.182260875</c:v>
                      </c:pt>
                      <c:pt idx="57">
                        <c:v>20188301.712125693</c:v>
                      </c:pt>
                      <c:pt idx="58">
                        <c:v>20202586.93961636</c:v>
                      </c:pt>
                      <c:pt idx="59">
                        <c:v>20218211.452186566</c:v>
                      </c:pt>
                      <c:pt idx="60">
                        <c:v>20235541.527663115</c:v>
                      </c:pt>
                    </c:numCache>
                  </c:numRef>
                </c:val>
                <c:extLst xmlns:c15="http://schemas.microsoft.com/office/drawing/2012/char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2841773.8623156319</c:v>
                      </c:pt>
                      <c:pt idx="23">
                        <c:v>2843351.1750116944</c:v>
                      </c:pt>
                      <c:pt idx="24">
                        <c:v>2846856.2711004526</c:v>
                      </c:pt>
                      <c:pt idx="25">
                        <c:v>2852158.1067856727</c:v>
                      </c:pt>
                      <c:pt idx="26">
                        <c:v>2859212.0639047148</c:v>
                      </c:pt>
                      <c:pt idx="27">
                        <c:v>2868079.9451239868</c:v>
                      </c:pt>
                      <c:pt idx="28">
                        <c:v>2877901.8679689281</c:v>
                      </c:pt>
                      <c:pt idx="29">
                        <c:v>2888703.3330985634</c:v>
                      </c:pt>
                      <c:pt idx="30">
                        <c:v>2898759.4914454012</c:v>
                      </c:pt>
                      <c:pt idx="31">
                        <c:v>2902922.5066454108</c:v>
                      </c:pt>
                      <c:pt idx="32">
                        <c:v>2907756.1052937475</c:v>
                      </c:pt>
                      <c:pt idx="33">
                        <c:v>2913298.3404942262</c:v>
                      </c:pt>
                      <c:pt idx="34">
                        <c:v>2919458.3577456232</c:v>
                      </c:pt>
                      <c:pt idx="35">
                        <c:v>2926230.9702935084</c:v>
                      </c:pt>
                      <c:pt idx="36">
                        <c:v>2930411.7542627049</c:v>
                      </c:pt>
                      <c:pt idx="37">
                        <c:v>2935123.252722783</c:v>
                      </c:pt>
                      <c:pt idx="38">
                        <c:v>2940304.3927736436</c:v>
                      </c:pt>
                      <c:pt idx="39">
                        <c:v>2945985.2370249606</c:v>
                      </c:pt>
                      <c:pt idx="40">
                        <c:v>2952114.2852774784</c:v>
                      </c:pt>
                      <c:pt idx="41">
                        <c:v>2956174.8659178554</c:v>
                      </c:pt>
                      <c:pt idx="42">
                        <c:v>2960590.2108723619</c:v>
                      </c:pt>
                      <c:pt idx="43">
                        <c:v>2965408.0290785171</c:v>
                      </c:pt>
                      <c:pt idx="44">
                        <c:v>2970651.4066009149</c:v>
                      </c:pt>
                      <c:pt idx="45">
                        <c:v>2976248.5173706952</c:v>
                      </c:pt>
                      <c:pt idx="46">
                        <c:v>2979748.7242522435</c:v>
                      </c:pt>
                      <c:pt idx="47">
                        <c:v>2983551.2127785147</c:v>
                      </c:pt>
                      <c:pt idx="48">
                        <c:v>2987682.2435756754</c:v>
                      </c:pt>
                      <c:pt idx="49">
                        <c:v>2992092.9988749707</c:v>
                      </c:pt>
                      <c:pt idx="50">
                        <c:v>2996791.1824556836</c:v>
                      </c:pt>
                      <c:pt idx="51">
                        <c:v>2999531.2929158346</c:v>
                      </c:pt>
                      <c:pt idx="52">
                        <c:v>3002515.7277496406</c:v>
                      </c:pt>
                      <c:pt idx="53">
                        <c:v>3005762.1523978016</c:v>
                      </c:pt>
                      <c:pt idx="54">
                        <c:v>3009238.9343452817</c:v>
                      </c:pt>
                      <c:pt idx="55">
                        <c:v>3013017.1083273455</c:v>
                      </c:pt>
                      <c:pt idx="56">
                        <c:v>3014697.6364297862</c:v>
                      </c:pt>
                      <c:pt idx="57">
                        <c:v>3016642.7845705063</c:v>
                      </c:pt>
                      <c:pt idx="58">
                        <c:v>3018777.3587932494</c:v>
                      </c:pt>
                      <c:pt idx="59">
                        <c:v>3021112.0560738547</c:v>
                      </c:pt>
                      <c:pt idx="60">
                        <c:v>3023701.607581845</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2067968.1172124064</c:v>
                      </c:pt>
                      <c:pt idx="23">
                        <c:v>2073391.4583026597</c:v>
                      </c:pt>
                      <c:pt idx="24">
                        <c:v>2080613.9282652498</c:v>
                      </c:pt>
                      <c:pt idx="25">
                        <c:v>2089517.4014550201</c:v>
                      </c:pt>
                      <c:pt idx="26">
                        <c:v>2100076.7354856255</c:v>
                      </c:pt>
                      <c:pt idx="27">
                        <c:v>2112382.5849511693</c:v>
                      </c:pt>
                      <c:pt idx="28">
                        <c:v>2125474.7651943825</c:v>
                      </c:pt>
                      <c:pt idx="29">
                        <c:v>2139401.6891313917</c:v>
                      </c:pt>
                      <c:pt idx="30">
                        <c:v>2152233.4678333066</c:v>
                      </c:pt>
                      <c:pt idx="31">
                        <c:v>2158206.1728627188</c:v>
                      </c:pt>
                      <c:pt idx="32">
                        <c:v>2164755.611849437</c:v>
                      </c:pt>
                      <c:pt idx="33">
                        <c:v>2171933.9290458797</c:v>
                      </c:pt>
                      <c:pt idx="34">
                        <c:v>2179647.3596951221</c:v>
                      </c:pt>
                      <c:pt idx="35">
                        <c:v>2187897.2836846183</c:v>
                      </c:pt>
                      <c:pt idx="36">
                        <c:v>2193127.4218597049</c:v>
                      </c:pt>
                      <c:pt idx="37">
                        <c:v>2198830.4786325195</c:v>
                      </c:pt>
                      <c:pt idx="38">
                        <c:v>2204943.2642649165</c:v>
                      </c:pt>
                      <c:pt idx="39">
                        <c:v>2211503.1478233356</c:v>
                      </c:pt>
                      <c:pt idx="40">
                        <c:v>2218456.7330642319</c:v>
                      </c:pt>
                      <c:pt idx="41">
                        <c:v>2223039.4576702034</c:v>
                      </c:pt>
                      <c:pt idx="42">
                        <c:v>2227930.5448879576</c:v>
                      </c:pt>
                      <c:pt idx="43">
                        <c:v>2233184.8853768762</c:v>
                      </c:pt>
                      <c:pt idx="44">
                        <c:v>2238829.6907200902</c:v>
                      </c:pt>
                      <c:pt idx="45">
                        <c:v>2244788.123906415</c:v>
                      </c:pt>
                      <c:pt idx="46">
                        <c:v>2248393.1605968159</c:v>
                      </c:pt>
                      <c:pt idx="47">
                        <c:v>2252269.09190648</c:v>
                      </c:pt>
                      <c:pt idx="48">
                        <c:v>2256445.7298509385</c:v>
                      </c:pt>
                      <c:pt idx="49">
                        <c:v>2260871.1842691484</c:v>
                      </c:pt>
                      <c:pt idx="50">
                        <c:v>2265554.8853191524</c:v>
                      </c:pt>
                      <c:pt idx="51">
                        <c:v>2268074.5287385616</c:v>
                      </c:pt>
                      <c:pt idx="52">
                        <c:v>2270816.1007168684</c:v>
                      </c:pt>
                      <c:pt idx="53">
                        <c:v>2273799.298098112</c:v>
                      </c:pt>
                      <c:pt idx="54">
                        <c:v>2276990.6570653906</c:v>
                      </c:pt>
                      <c:pt idx="55">
                        <c:v>2280466.8859367999</c:v>
                      </c:pt>
                      <c:pt idx="56">
                        <c:v>2281661.0876199091</c:v>
                      </c:pt>
                      <c:pt idx="57">
                        <c:v>2283109.4135883627</c:v>
                      </c:pt>
                      <c:pt idx="58">
                        <c:v>2284731.6644685958</c:v>
                      </c:pt>
                      <c:pt idx="59">
                        <c:v>2286539.55933114</c:v>
                      </c:pt>
                      <c:pt idx="60">
                        <c:v>2288591.5024888623</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4014291.051059376</c:v>
                      </c:pt>
                      <c:pt idx="23">
                        <c:v>4024818.7131757503</c:v>
                      </c:pt>
                      <c:pt idx="24">
                        <c:v>4038838.8019266604</c:v>
                      </c:pt>
                      <c:pt idx="25">
                        <c:v>4056122.014589156</c:v>
                      </c:pt>
                      <c:pt idx="26">
                        <c:v>4076619.5453544487</c:v>
                      </c:pt>
                      <c:pt idx="27">
                        <c:v>4100507.3707875637</c:v>
                      </c:pt>
                      <c:pt idx="28">
                        <c:v>4125921.6030243887</c:v>
                      </c:pt>
                      <c:pt idx="29">
                        <c:v>4152956.2200785829</c:v>
                      </c:pt>
                      <c:pt idx="30">
                        <c:v>4177864.9669705355</c:v>
                      </c:pt>
                      <c:pt idx="31">
                        <c:v>4189459.0414393945</c:v>
                      </c:pt>
                      <c:pt idx="32">
                        <c:v>4202172.6582959648</c:v>
                      </c:pt>
                      <c:pt idx="33">
                        <c:v>4216107.038736118</c:v>
                      </c:pt>
                      <c:pt idx="34">
                        <c:v>4231080.1688199425</c:v>
                      </c:pt>
                      <c:pt idx="35">
                        <c:v>4247094.7271524938</c:v>
                      </c:pt>
                      <c:pt idx="36">
                        <c:v>4257247.3483158974</c:v>
                      </c:pt>
                      <c:pt idx="37">
                        <c:v>4268317.9879337139</c:v>
                      </c:pt>
                      <c:pt idx="38">
                        <c:v>4280183.9835730726</c:v>
                      </c:pt>
                      <c:pt idx="39">
                        <c:v>4292917.8751864741</c:v>
                      </c:pt>
                      <c:pt idx="40">
                        <c:v>4306416.011242331</c:v>
                      </c:pt>
                      <c:pt idx="41">
                        <c:v>4315311.8884186298</c:v>
                      </c:pt>
                      <c:pt idx="42">
                        <c:v>4324806.3518413287</c:v>
                      </c:pt>
                      <c:pt idx="43">
                        <c:v>4335005.9539668765</c:v>
                      </c:pt>
                      <c:pt idx="44">
                        <c:v>4345963.5172801744</c:v>
                      </c:pt>
                      <c:pt idx="45">
                        <c:v>4357529.8875830397</c:v>
                      </c:pt>
                      <c:pt idx="46">
                        <c:v>4364527.8999820538</c:v>
                      </c:pt>
                      <c:pt idx="47">
                        <c:v>4372051.7666419894</c:v>
                      </c:pt>
                      <c:pt idx="48">
                        <c:v>4380159.3579459386</c:v>
                      </c:pt>
                      <c:pt idx="49">
                        <c:v>4388749.9459342277</c:v>
                      </c:pt>
                      <c:pt idx="50">
                        <c:v>4397841.8362077652</c:v>
                      </c:pt>
                      <c:pt idx="51">
                        <c:v>4402732.9087277949</c:v>
                      </c:pt>
                      <c:pt idx="52">
                        <c:v>4408054.7837445084</c:v>
                      </c:pt>
                      <c:pt idx="53">
                        <c:v>4413845.6963080987</c:v>
                      </c:pt>
                      <c:pt idx="54">
                        <c:v>4420040.6872445811</c:v>
                      </c:pt>
                      <c:pt idx="55">
                        <c:v>4426788.6609361405</c:v>
                      </c:pt>
                      <c:pt idx="56">
                        <c:v>4429106.817144529</c:v>
                      </c:pt>
                      <c:pt idx="57">
                        <c:v>4431918.2734362325</c:v>
                      </c:pt>
                      <c:pt idx="58">
                        <c:v>4435067.3486743318</c:v>
                      </c:pt>
                      <c:pt idx="59">
                        <c:v>4438576.7916428</c:v>
                      </c:pt>
                      <c:pt idx="60">
                        <c:v>4442559.9754195558</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309086.03900077858</c:v>
                      </c:pt>
                      <c:pt idx="23">
                        <c:v>311149.92743346258</c:v>
                      </c:pt>
                      <c:pt idx="24">
                        <c:v>311901.12736914342</c:v>
                      </c:pt>
                      <c:pt idx="25">
                        <c:v>311308.69227175554</c:v>
                      </c:pt>
                      <c:pt idx="26">
                        <c:v>309645.69977678743</c:v>
                      </c:pt>
                      <c:pt idx="27">
                        <c:v>308738.04220669076</c:v>
                      </c:pt>
                      <c:pt idx="28">
                        <c:v>307486.75708338869</c:v>
                      </c:pt>
                      <c:pt idx="29">
                        <c:v>305915.75649946963</c:v>
                      </c:pt>
                      <c:pt idx="30">
                        <c:v>287715.15509594313</c:v>
                      </c:pt>
                      <c:pt idx="31">
                        <c:v>289726.56097785488</c:v>
                      </c:pt>
                      <c:pt idx="32">
                        <c:v>291503.59679780097</c:v>
                      </c:pt>
                      <c:pt idx="33">
                        <c:v>293248.75805423874</c:v>
                      </c:pt>
                      <c:pt idx="34">
                        <c:v>294790.32496654941</c:v>
                      </c:pt>
                      <c:pt idx="35">
                        <c:v>296431.0219727885</c:v>
                      </c:pt>
                      <c:pt idx="36">
                        <c:v>299064.87762982625</c:v>
                      </c:pt>
                      <c:pt idx="37">
                        <c:v>301581.29715594021</c:v>
                      </c:pt>
                      <c:pt idx="38">
                        <c:v>304246.31475141353</c:v>
                      </c:pt>
                      <c:pt idx="39">
                        <c:v>306989.94214167912</c:v>
                      </c:pt>
                      <c:pt idx="40">
                        <c:v>309826.190051771</c:v>
                      </c:pt>
                      <c:pt idx="41">
                        <c:v>313838.18559472286</c:v>
                      </c:pt>
                      <c:pt idx="42">
                        <c:v>317495.74568723189</c:v>
                      </c:pt>
                      <c:pt idx="43">
                        <c:v>321681.06976961246</c:v>
                      </c:pt>
                      <c:pt idx="44">
                        <c:v>326191.54620394553</c:v>
                      </c:pt>
                      <c:pt idx="45">
                        <c:v>331050.20169924106</c:v>
                      </c:pt>
                      <c:pt idx="46">
                        <c:v>336295.29279433505</c:v>
                      </c:pt>
                      <c:pt idx="47">
                        <c:v>341747.6628322131</c:v>
                      </c:pt>
                      <c:pt idx="48">
                        <c:v>347212.5847823259</c:v>
                      </c:pt>
                      <c:pt idx="49">
                        <c:v>352883.43603134935</c:v>
                      </c:pt>
                      <c:pt idx="50">
                        <c:v>358916.59056201251</c:v>
                      </c:pt>
                      <c:pt idx="51">
                        <c:v>365461.24316306051</c:v>
                      </c:pt>
                      <c:pt idx="52">
                        <c:v>372264.01892311149</c:v>
                      </c:pt>
                      <c:pt idx="53">
                        <c:v>379294.65489106404</c:v>
                      </c:pt>
                      <c:pt idx="54">
                        <c:v>386598.64303797518</c:v>
                      </c:pt>
                      <c:pt idx="55">
                        <c:v>394354.82125595759</c:v>
                      </c:pt>
                      <c:pt idx="56">
                        <c:v>402814.76749411586</c:v>
                      </c:pt>
                      <c:pt idx="57">
                        <c:v>411650.07906494208</c:v>
                      </c:pt>
                      <c:pt idx="58">
                        <c:v>420506.27597566938</c:v>
                      </c:pt>
                      <c:pt idx="59">
                        <c:v>429781.3773231901</c:v>
                      </c:pt>
                      <c:pt idx="60">
                        <c:v>439500.1913407169</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1664264.4960761024</c:v>
                      </c:pt>
                      <c:pt idx="23">
                        <c:v>1661458.4490366378</c:v>
                      </c:pt>
                      <c:pt idx="24">
                        <c:v>1647130.7446545733</c:v>
                      </c:pt>
                      <c:pt idx="25">
                        <c:v>1621247.0272774315</c:v>
                      </c:pt>
                      <c:pt idx="26">
                        <c:v>1586789.2577964824</c:v>
                      </c:pt>
                      <c:pt idx="27">
                        <c:v>1561922.0509321566</c:v>
                      </c:pt>
                      <c:pt idx="28">
                        <c:v>1534916.0532853792</c:v>
                      </c:pt>
                      <c:pt idx="29">
                        <c:v>1506021.7776301678</c:v>
                      </c:pt>
                      <c:pt idx="30">
                        <c:v>1317286.9711014768</c:v>
                      </c:pt>
                      <c:pt idx="31">
                        <c:v>1320423.2027758714</c:v>
                      </c:pt>
                      <c:pt idx="32">
                        <c:v>1321656.6544097937</c:v>
                      </c:pt>
                      <c:pt idx="33">
                        <c:v>1322954.7851900216</c:v>
                      </c:pt>
                      <c:pt idx="34">
                        <c:v>1322675.9747905773</c:v>
                      </c:pt>
                      <c:pt idx="35">
                        <c:v>1323617.8258341204</c:v>
                      </c:pt>
                      <c:pt idx="36">
                        <c:v>1331753.9048347652</c:v>
                      </c:pt>
                      <c:pt idx="37">
                        <c:v>1338885.0822071442</c:v>
                      </c:pt>
                      <c:pt idx="38">
                        <c:v>1347348.2467214193</c:v>
                      </c:pt>
                      <c:pt idx="39">
                        <c:v>1356509.8316654612</c:v>
                      </c:pt>
                      <c:pt idx="40">
                        <c:v>1366435.819279684</c:v>
                      </c:pt>
                      <c:pt idx="41">
                        <c:v>1384694.3781771574</c:v>
                      </c:pt>
                      <c:pt idx="42">
                        <c:v>1399621.3879512306</c:v>
                      </c:pt>
                      <c:pt idx="43">
                        <c:v>1418702.3346659013</c:v>
                      </c:pt>
                      <c:pt idx="44">
                        <c:v>1440146.0553211579</c:v>
                      </c:pt>
                      <c:pt idx="45">
                        <c:v>1464014.0559166942</c:v>
                      </c:pt>
                      <c:pt idx="46">
                        <c:v>1488835.5531732976</c:v>
                      </c:pt>
                      <c:pt idx="47">
                        <c:v>1514704.749120028</c:v>
                      </c:pt>
                      <c:pt idx="48">
                        <c:v>1540068.448170213</c:v>
                      </c:pt>
                      <c:pt idx="49">
                        <c:v>1566404.3054918491</c:v>
                      </c:pt>
                      <c:pt idx="50">
                        <c:v>1594874.6332123359</c:v>
                      </c:pt>
                      <c:pt idx="51">
                        <c:v>1624848.488429565</c:v>
                      </c:pt>
                      <c:pt idx="52">
                        <c:v>1655896.1170775772</c:v>
                      </c:pt>
                      <c:pt idx="53">
                        <c:v>1687753.4964217423</c:v>
                      </c:pt>
                      <c:pt idx="54">
                        <c:v>1720683.2098370448</c:v>
                      </c:pt>
                      <c:pt idx="55">
                        <c:v>1755971.9550667042</c:v>
                      </c:pt>
                      <c:pt idx="56">
                        <c:v>1793343.5626469159</c:v>
                      </c:pt>
                      <c:pt idx="57">
                        <c:v>1832180.8143580887</c:v>
                      </c:pt>
                      <c:pt idx="58">
                        <c:v>1869892.5935939855</c:v>
                      </c:pt>
                      <c:pt idx="59">
                        <c:v>1909216.8323726952</c:v>
                      </c:pt>
                      <c:pt idx="60">
                        <c:v>1950275.6349015508</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226945.15855583214</c:v>
                      </c:pt>
                      <c:pt idx="23">
                        <c:v>226562.51577772334</c:v>
                      </c:pt>
                      <c:pt idx="24">
                        <c:v>224608.7379074418</c:v>
                      </c:pt>
                      <c:pt idx="25">
                        <c:v>221079.14008328613</c:v>
                      </c:pt>
                      <c:pt idx="26">
                        <c:v>216380.35333588396</c:v>
                      </c:pt>
                      <c:pt idx="27">
                        <c:v>212989.37058165771</c:v>
                      </c:pt>
                      <c:pt idx="28">
                        <c:v>209306.73453891533</c:v>
                      </c:pt>
                      <c:pt idx="29">
                        <c:v>205366.6060404774</c:v>
                      </c:pt>
                      <c:pt idx="30">
                        <c:v>179630.04151383773</c:v>
                      </c:pt>
                      <c:pt idx="31">
                        <c:v>180057.70946943699</c:v>
                      </c:pt>
                      <c:pt idx="32">
                        <c:v>180225.90741951732</c:v>
                      </c:pt>
                      <c:pt idx="33">
                        <c:v>180402.92525318475</c:v>
                      </c:pt>
                      <c:pt idx="34">
                        <c:v>180364.90565326053</c:v>
                      </c:pt>
                      <c:pt idx="35">
                        <c:v>180493.33988647096</c:v>
                      </c:pt>
                      <c:pt idx="36">
                        <c:v>181602.8052047407</c:v>
                      </c:pt>
                      <c:pt idx="37">
                        <c:v>182575.2384827924</c:v>
                      </c:pt>
                      <c:pt idx="38">
                        <c:v>183729.3063711026</c:v>
                      </c:pt>
                      <c:pt idx="39">
                        <c:v>184978.61340892653</c:v>
                      </c:pt>
                      <c:pt idx="40">
                        <c:v>186332.15717450235</c:v>
                      </c:pt>
                      <c:pt idx="41">
                        <c:v>188821.96066052144</c:v>
                      </c:pt>
                      <c:pt idx="42">
                        <c:v>190857.46199334963</c:v>
                      </c:pt>
                      <c:pt idx="43">
                        <c:v>193459.40927262287</c:v>
                      </c:pt>
                      <c:pt idx="44">
                        <c:v>196383.5529983397</c:v>
                      </c:pt>
                      <c:pt idx="45">
                        <c:v>199638.28035227649</c:v>
                      </c:pt>
                      <c:pt idx="46">
                        <c:v>203023.02997817696</c:v>
                      </c:pt>
                      <c:pt idx="47">
                        <c:v>206550.64760727654</c:v>
                      </c:pt>
                      <c:pt idx="48">
                        <c:v>210009.33384139268</c:v>
                      </c:pt>
                      <c:pt idx="49">
                        <c:v>213600.58711252487</c:v>
                      </c:pt>
                      <c:pt idx="50">
                        <c:v>217482.90452895491</c:v>
                      </c:pt>
                      <c:pt idx="51">
                        <c:v>221570.24842221339</c:v>
                      </c:pt>
                      <c:pt idx="52">
                        <c:v>225804.01596512416</c:v>
                      </c:pt>
                      <c:pt idx="53">
                        <c:v>230148.2040575103</c:v>
                      </c:pt>
                      <c:pt idx="54">
                        <c:v>234638.61952323336</c:v>
                      </c:pt>
                      <c:pt idx="55">
                        <c:v>239450.72114545965</c:v>
                      </c:pt>
                      <c:pt idx="56">
                        <c:v>244546.84945185218</c:v>
                      </c:pt>
                      <c:pt idx="57">
                        <c:v>249842.83832155753</c:v>
                      </c:pt>
                      <c:pt idx="58">
                        <c:v>254985.35367190713</c:v>
                      </c:pt>
                      <c:pt idx="59">
                        <c:v>260347.74986900389</c:v>
                      </c:pt>
                      <c:pt idx="60">
                        <c:v>265946.67748657509</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23738442.893564869</c:v>
                      </c:pt>
                      <c:pt idx="23">
                        <c:v>24272001.380232137</c:v>
                      </c:pt>
                      <c:pt idx="24">
                        <c:v>24712124.655434076</c:v>
                      </c:pt>
                      <c:pt idx="25">
                        <c:v>25051651.489991654</c:v>
                      </c:pt>
                      <c:pt idx="26">
                        <c:v>25310115.698999129</c:v>
                      </c:pt>
                      <c:pt idx="27">
                        <c:v>25646271.300366469</c:v>
                      </c:pt>
                      <c:pt idx="28">
                        <c:v>25954063.192523111</c:v>
                      </c:pt>
                      <c:pt idx="29">
                        <c:v>26235505.453148045</c:v>
                      </c:pt>
                      <c:pt idx="30">
                        <c:v>24957035.385604251</c:v>
                      </c:pt>
                      <c:pt idx="31">
                        <c:v>25440581.703938928</c:v>
                      </c:pt>
                      <c:pt idx="32">
                        <c:v>25908985.507907312</c:v>
                      </c:pt>
                      <c:pt idx="33">
                        <c:v>26382095.321045663</c:v>
                      </c:pt>
                      <c:pt idx="34">
                        <c:v>26842554.512910049</c:v>
                      </c:pt>
                      <c:pt idx="35">
                        <c:v>27319852.406292293</c:v>
                      </c:pt>
                      <c:pt idx="36">
                        <c:v>27857615.420189552</c:v>
                      </c:pt>
                      <c:pt idx="37">
                        <c:v>28391768.804882459</c:v>
                      </c:pt>
                      <c:pt idx="38">
                        <c:v>28948397.878407709</c:v>
                      </c:pt>
                      <c:pt idx="39">
                        <c:v>29521686.814090546</c:v>
                      </c:pt>
                      <c:pt idx="40">
                        <c:v>30112967.770684343</c:v>
                      </c:pt>
                      <c:pt idx="41">
                        <c:v>30796595.522871304</c:v>
                      </c:pt>
                      <c:pt idx="42">
                        <c:v>31452093.853694182</c:v>
                      </c:pt>
                      <c:pt idx="43">
                        <c:v>32172674.77243983</c:v>
                      </c:pt>
                      <c:pt idx="44">
                        <c:v>32938929.23544528</c:v>
                      </c:pt>
                      <c:pt idx="45">
                        <c:v>33753400.37517333</c:v>
                      </c:pt>
                      <c:pt idx="46">
                        <c:v>34580007.921580493</c:v>
                      </c:pt>
                      <c:pt idx="47">
                        <c:v>35439475.954802923</c:v>
                      </c:pt>
                      <c:pt idx="48">
                        <c:v>36311724.256933205</c:v>
                      </c:pt>
                      <c:pt idx="49">
                        <c:v>37217563.348805815</c:v>
                      </c:pt>
                      <c:pt idx="50">
                        <c:v>38175264.002858989</c:v>
                      </c:pt>
                      <c:pt idx="51">
                        <c:v>39160417.016105235</c:v>
                      </c:pt>
                      <c:pt idx="52">
                        <c:v>40185473.326086216</c:v>
                      </c:pt>
                      <c:pt idx="53">
                        <c:v>41248131.845656544</c:v>
                      </c:pt>
                      <c:pt idx="54">
                        <c:v>42353670.582632765</c:v>
                      </c:pt>
                      <c:pt idx="55">
                        <c:v>43524801.106380358</c:v>
                      </c:pt>
                      <c:pt idx="56">
                        <c:v>44740968.947720565</c:v>
                      </c:pt>
                      <c:pt idx="57">
                        <c:v>46013319.584611386</c:v>
                      </c:pt>
                      <c:pt idx="58">
                        <c:v>47300026.304933868</c:v>
                      </c:pt>
                      <c:pt idx="59">
                        <c:v>48647948.418071464</c:v>
                      </c:pt>
                      <c:pt idx="60">
                        <c:v>50062195.142061464</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94746126.658396497</c:v>
                      </c:pt>
                      <c:pt idx="23">
                        <c:v>96569572.813446015</c:v>
                      </c:pt>
                      <c:pt idx="24">
                        <c:v>97380544.862005785</c:v>
                      </c:pt>
                      <c:pt idx="25">
                        <c:v>97137355.424840108</c:v>
                      </c:pt>
                      <c:pt idx="26">
                        <c:v>96054322.612917528</c:v>
                      </c:pt>
                      <c:pt idx="27">
                        <c:v>95678433.289883792</c:v>
                      </c:pt>
                      <c:pt idx="28">
                        <c:v>95034216.802855372</c:v>
                      </c:pt>
                      <c:pt idx="29">
                        <c:v>94137022.039637536</c:v>
                      </c:pt>
                      <c:pt idx="30">
                        <c:v>78672753.14764604</c:v>
                      </c:pt>
                      <c:pt idx="31">
                        <c:v>80539998.936116472</c:v>
                      </c:pt>
                      <c:pt idx="32">
                        <c:v>82233767.814426944</c:v>
                      </c:pt>
                      <c:pt idx="33">
                        <c:v>83933421.310631528</c:v>
                      </c:pt>
                      <c:pt idx="34">
                        <c:v>85484728.199433252</c:v>
                      </c:pt>
                      <c:pt idx="35">
                        <c:v>87155245.669210196</c:v>
                      </c:pt>
                      <c:pt idx="36">
                        <c:v>89612999.534125268</c:v>
                      </c:pt>
                      <c:pt idx="37">
                        <c:v>91996911.618614659</c:v>
                      </c:pt>
                      <c:pt idx="38">
                        <c:v>94542761.94153133</c:v>
                      </c:pt>
                      <c:pt idx="39">
                        <c:v>97191522.700034156</c:v>
                      </c:pt>
                      <c:pt idx="40">
                        <c:v>99955521.407428384</c:v>
                      </c:pt>
                      <c:pt idx="41">
                        <c:v>103695037.48583771</c:v>
                      </c:pt>
                      <c:pt idx="42">
                        <c:v>107143897.94563176</c:v>
                      </c:pt>
                      <c:pt idx="43">
                        <c:v>111100965.56976706</c:v>
                      </c:pt>
                      <c:pt idx="44">
                        <c:v>115388657.52834442</c:v>
                      </c:pt>
                      <c:pt idx="45">
                        <c:v>120027919.03343455</c:v>
                      </c:pt>
                      <c:pt idx="46">
                        <c:v>124919677.05476858</c:v>
                      </c:pt>
                      <c:pt idx="47">
                        <c:v>130028553.93986166</c:v>
                      </c:pt>
                      <c:pt idx="48">
                        <c:v>135181338.96684685</c:v>
                      </c:pt>
                      <c:pt idx="49">
                        <c:v>140553235.49448696</c:v>
                      </c:pt>
                      <c:pt idx="50">
                        <c:v>146289968.17226216</c:v>
                      </c:pt>
                      <c:pt idx="51">
                        <c:v>152377655.72303075</c:v>
                      </c:pt>
                      <c:pt idx="52">
                        <c:v>158726225.17165145</c:v>
                      </c:pt>
                      <c:pt idx="53">
                        <c:v>165311488.61369491</c:v>
                      </c:pt>
                      <c:pt idx="54">
                        <c:v>172175015.51398966</c:v>
                      </c:pt>
                      <c:pt idx="55">
                        <c:v>179488537.36120597</c:v>
                      </c:pt>
                      <c:pt idx="56">
                        <c:v>187284810.19052777</c:v>
                      </c:pt>
                      <c:pt idx="57">
                        <c:v>195447559.12316993</c:v>
                      </c:pt>
                      <c:pt idx="58">
                        <c:v>203648048.0927119</c:v>
                      </c:pt>
                      <c:pt idx="59">
                        <c:v>212253133.45421922</c:v>
                      </c:pt>
                      <c:pt idx="60">
                        <c:v>221292765.82005158</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989101.78723187046</c:v>
                      </c:pt>
                      <c:pt idx="23">
                        <c:v>1011333.3908430067</c:v>
                      </c:pt>
                      <c:pt idx="24">
                        <c:v>1029671.8606430875</c:v>
                      </c:pt>
                      <c:pt idx="25">
                        <c:v>1043818.8120829866</c:v>
                      </c:pt>
                      <c:pt idx="26">
                        <c:v>1054588.1541249647</c:v>
                      </c:pt>
                      <c:pt idx="27">
                        <c:v>1068594.6375152704</c:v>
                      </c:pt>
                      <c:pt idx="28">
                        <c:v>1081419.2996884638</c:v>
                      </c:pt>
                      <c:pt idx="29">
                        <c:v>1093146.0605478361</c:v>
                      </c:pt>
                      <c:pt idx="30">
                        <c:v>1039876.4744001781</c:v>
                      </c:pt>
                      <c:pt idx="31">
                        <c:v>1060024.2376641228</c:v>
                      </c:pt>
                      <c:pt idx="32">
                        <c:v>1079541.0628294724</c:v>
                      </c:pt>
                      <c:pt idx="33">
                        <c:v>1099253.971710237</c:v>
                      </c:pt>
                      <c:pt idx="34">
                        <c:v>1118439.7713712531</c:v>
                      </c:pt>
                      <c:pt idx="35">
                        <c:v>1138327.1835955132</c:v>
                      </c:pt>
                      <c:pt idx="36">
                        <c:v>1160733.9758412323</c:v>
                      </c:pt>
                      <c:pt idx="37">
                        <c:v>1182990.3668701036</c:v>
                      </c:pt>
                      <c:pt idx="38">
                        <c:v>1206183.2449336557</c:v>
                      </c:pt>
                      <c:pt idx="39">
                        <c:v>1230070.2839204406</c:v>
                      </c:pt>
                      <c:pt idx="40">
                        <c:v>1254706.9904451822</c:v>
                      </c:pt>
                      <c:pt idx="41">
                        <c:v>1283191.4801196388</c:v>
                      </c:pt>
                      <c:pt idx="42">
                        <c:v>1310503.9105705922</c:v>
                      </c:pt>
                      <c:pt idx="43">
                        <c:v>1340528.1155183276</c:v>
                      </c:pt>
                      <c:pt idx="44">
                        <c:v>1372455.3848102211</c:v>
                      </c:pt>
                      <c:pt idx="45">
                        <c:v>1406391.6822988901</c:v>
                      </c:pt>
                      <c:pt idx="46">
                        <c:v>1440833.6633991885</c:v>
                      </c:pt>
                      <c:pt idx="47">
                        <c:v>1476644.8314501231</c:v>
                      </c:pt>
                      <c:pt idx="48">
                        <c:v>1512988.5107055516</c:v>
                      </c:pt>
                      <c:pt idx="49">
                        <c:v>1550731.8062002438</c:v>
                      </c:pt>
                      <c:pt idx="50">
                        <c:v>1590636.0001191262</c:v>
                      </c:pt>
                      <c:pt idx="51">
                        <c:v>1631684.0423377198</c:v>
                      </c:pt>
                      <c:pt idx="52">
                        <c:v>1674394.7219202605</c:v>
                      </c:pt>
                      <c:pt idx="53">
                        <c:v>1718672.1602356909</c:v>
                      </c:pt>
                      <c:pt idx="54">
                        <c:v>1764736.2742763669</c:v>
                      </c:pt>
                      <c:pt idx="55">
                        <c:v>1813533.3794325164</c:v>
                      </c:pt>
                      <c:pt idx="56">
                        <c:v>1864207.0394883587</c:v>
                      </c:pt>
                      <c:pt idx="57">
                        <c:v>1917221.6493588095</c:v>
                      </c:pt>
                      <c:pt idx="58">
                        <c:v>1970834.4293722461</c:v>
                      </c:pt>
                      <c:pt idx="59">
                        <c:v>2026997.8507529795</c:v>
                      </c:pt>
                      <c:pt idx="60">
                        <c:v>2085924.7975858962</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3947755.277433191</c:v>
                      </c:pt>
                      <c:pt idx="23">
                        <c:v>4023732.2005602545</c:v>
                      </c:pt>
                      <c:pt idx="24">
                        <c:v>4057522.7025835784</c:v>
                      </c:pt>
                      <c:pt idx="25">
                        <c:v>4047389.8093683417</c:v>
                      </c:pt>
                      <c:pt idx="26">
                        <c:v>4002263.442204901</c:v>
                      </c:pt>
                      <c:pt idx="27">
                        <c:v>3986601.3870784948</c:v>
                      </c:pt>
                      <c:pt idx="28">
                        <c:v>3959759.0334523111</c:v>
                      </c:pt>
                      <c:pt idx="29">
                        <c:v>3922375.9183182344</c:v>
                      </c:pt>
                      <c:pt idx="30">
                        <c:v>3278031.3811519211</c:v>
                      </c:pt>
                      <c:pt idx="31">
                        <c:v>3355833.2890048563</c:v>
                      </c:pt>
                      <c:pt idx="32">
                        <c:v>3426406.9922677921</c:v>
                      </c:pt>
                      <c:pt idx="33">
                        <c:v>3497225.8879429838</c:v>
                      </c:pt>
                      <c:pt idx="34">
                        <c:v>3561863.6749763889</c:v>
                      </c:pt>
                      <c:pt idx="35">
                        <c:v>3631468.5695504281</c:v>
                      </c:pt>
                      <c:pt idx="36">
                        <c:v>3733874.9805885563</c:v>
                      </c:pt>
                      <c:pt idx="37">
                        <c:v>3833204.6507756142</c:v>
                      </c:pt>
                      <c:pt idx="38">
                        <c:v>3939281.7475638092</c:v>
                      </c:pt>
                      <c:pt idx="39">
                        <c:v>4049646.779168094</c:v>
                      </c:pt>
                      <c:pt idx="40">
                        <c:v>4164813.3919761865</c:v>
                      </c:pt>
                      <c:pt idx="41">
                        <c:v>4320626.5619099094</c:v>
                      </c:pt>
                      <c:pt idx="42">
                        <c:v>4464329.0810679942</c:v>
                      </c:pt>
                      <c:pt idx="43">
                        <c:v>4629206.8987402981</c:v>
                      </c:pt>
                      <c:pt idx="44">
                        <c:v>4807860.7303476892</c:v>
                      </c:pt>
                      <c:pt idx="45">
                        <c:v>5001163.2930597775</c:v>
                      </c:pt>
                      <c:pt idx="46">
                        <c:v>5204986.5439486951</c:v>
                      </c:pt>
                      <c:pt idx="47">
                        <c:v>5417856.4141609073</c:v>
                      </c:pt>
                      <c:pt idx="48">
                        <c:v>5632555.7902852912</c:v>
                      </c:pt>
                      <c:pt idx="49">
                        <c:v>5856384.8122702949</c:v>
                      </c:pt>
                      <c:pt idx="50">
                        <c:v>6095415.340510929</c:v>
                      </c:pt>
                      <c:pt idx="51">
                        <c:v>6349068.9884596197</c:v>
                      </c:pt>
                      <c:pt idx="52">
                        <c:v>6613592.7154854834</c:v>
                      </c:pt>
                      <c:pt idx="53">
                        <c:v>6887978.6922372943</c:v>
                      </c:pt>
                      <c:pt idx="54">
                        <c:v>7173958.9797495753</c:v>
                      </c:pt>
                      <c:pt idx="55">
                        <c:v>7478689.0567169217</c:v>
                      </c:pt>
                      <c:pt idx="56">
                        <c:v>7803533.7579386635</c:v>
                      </c:pt>
                      <c:pt idx="57">
                        <c:v>8143648.2967987554</c:v>
                      </c:pt>
                      <c:pt idx="58">
                        <c:v>8485335.3371963371</c:v>
                      </c:pt>
                      <c:pt idx="59">
                        <c:v>8843880.5605924763</c:v>
                      </c:pt>
                      <c:pt idx="60">
                        <c:v>9220531.9091688246</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27629.448280943023</c:v>
                </c:pt>
                <c:pt idx="1">
                  <c:v>27424.096407305718</c:v>
                </c:pt>
                <c:pt idx="2">
                  <c:v>26825.229400476012</c:v>
                </c:pt>
                <c:pt idx="3">
                  <c:v>26709.579829216844</c:v>
                </c:pt>
                <c:pt idx="4">
                  <c:v>26432.464383636714</c:v>
                </c:pt>
                <c:pt idx="5">
                  <c:v>26595.350385441219</c:v>
                </c:pt>
                <c:pt idx="6">
                  <c:v>26479.412842674486</c:v>
                </c:pt>
                <c:pt idx="7">
                  <c:v>27035.11042818617</c:v>
                </c:pt>
                <c:pt idx="8">
                  <c:v>27433.818228421755</c:v>
                </c:pt>
                <c:pt idx="9">
                  <c:v>27328.318200449448</c:v>
                </c:pt>
                <c:pt idx="10">
                  <c:v>27113.764127220973</c:v>
                </c:pt>
                <c:pt idx="11">
                  <c:v>26967.422428924667</c:v>
                </c:pt>
                <c:pt idx="12">
                  <c:v>26378.010062499543</c:v>
                </c:pt>
                <c:pt idx="13">
                  <c:v>26418.651162112586</c:v>
                </c:pt>
                <c:pt idx="14">
                  <c:v>26316.093926837064</c:v>
                </c:pt>
                <c:pt idx="15">
                  <c:v>26070.150188527947</c:v>
                </c:pt>
                <c:pt idx="16">
                  <c:v>25717.692524346177</c:v>
                </c:pt>
                <c:pt idx="17">
                  <c:v>25480.216866417566</c:v>
                </c:pt>
                <c:pt idx="18">
                  <c:v>25212.390112603443</c:v>
                </c:pt>
                <c:pt idx="19">
                  <c:v>24918.128819882433</c:v>
                </c:pt>
                <c:pt idx="20">
                  <c:v>22679.681022866989</c:v>
                </c:pt>
                <c:pt idx="21">
                  <c:v>22775.017761492687</c:v>
                </c:pt>
                <c:pt idx="22">
                  <c:v>22845.32769283342</c:v>
                </c:pt>
                <c:pt idx="23">
                  <c:v>22914.826045996193</c:v>
                </c:pt>
                <c:pt idx="24">
                  <c:v>22963.402212340661</c:v>
                </c:pt>
                <c:pt idx="25">
                  <c:v>23025.202402929455</c:v>
                </c:pt>
                <c:pt idx="26">
                  <c:v>23159.969931244272</c:v>
                </c:pt>
                <c:pt idx="27">
                  <c:v>23281.193680867145</c:v>
                </c:pt>
                <c:pt idx="28">
                  <c:v>23417.173691775002</c:v>
                </c:pt>
                <c:pt idx="29">
                  <c:v>23560.425982224046</c:v>
                </c:pt>
                <c:pt idx="30">
                  <c:v>23711.632689876296</c:v>
                </c:pt>
                <c:pt idx="31">
                  <c:v>23887.893450488638</c:v>
                </c:pt>
                <c:pt idx="32">
                  <c:v>24019.461437828464</c:v>
                </c:pt>
                <c:pt idx="33">
                  <c:v>24197.124416053852</c:v>
                </c:pt>
                <c:pt idx="34">
                  <c:v>24398.833006155583</c:v>
                </c:pt>
                <c:pt idx="35">
                  <c:v>24624.615725187239</c:v>
                </c:pt>
                <c:pt idx="36">
                  <c:v>24847.327887077907</c:v>
                </c:pt>
                <c:pt idx="37">
                  <c:v>25076.983388707726</c:v>
                </c:pt>
                <c:pt idx="38">
                  <c:v>25295.082088703526</c:v>
                </c:pt>
                <c:pt idx="39">
                  <c:v>25518.721207584065</c:v>
                </c:pt>
                <c:pt idx="40">
                  <c:v>25761.170210100623</c:v>
                </c:pt>
                <c:pt idx="41">
                  <c:v>26341.730697728792</c:v>
                </c:pt>
                <c:pt idx="42">
                  <c:v>26946.640387185886</c:v>
                </c:pt>
                <c:pt idx="43">
                  <c:v>27573.526570239654</c:v>
                </c:pt>
                <c:pt idx="44">
                  <c:v>28226.142959093599</c:v>
                </c:pt>
                <c:pt idx="45">
                  <c:v>28921.413320784151</c:v>
                </c:pt>
                <c:pt idx="46">
                  <c:v>29648.724004603097</c:v>
                </c:pt>
                <c:pt idx="47">
                  <c:v>30410.025012542857</c:v>
                </c:pt>
                <c:pt idx="48">
                  <c:v>31173.040341216103</c:v>
                </c:pt>
                <c:pt idx="49">
                  <c:v>31973.131901207187</c:v>
                </c:pt>
                <c:pt idx="50">
                  <c:v>32813.291883754144</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713.35311300030867</c:v>
                </c:pt>
                <c:pt idx="1">
                  <c:v>720.34418176840609</c:v>
                </c:pt>
                <c:pt idx="2">
                  <c:v>714.73228240089168</c:v>
                </c:pt>
                <c:pt idx="3">
                  <c:v>681.44891258688676</c:v>
                </c:pt>
                <c:pt idx="4">
                  <c:v>676.41197219263938</c:v>
                </c:pt>
                <c:pt idx="5">
                  <c:v>687.03406260979614</c:v>
                </c:pt>
                <c:pt idx="6">
                  <c:v>679.72518885212241</c:v>
                </c:pt>
                <c:pt idx="7">
                  <c:v>691.48982712430336</c:v>
                </c:pt>
                <c:pt idx="8">
                  <c:v>710.38932173011779</c:v>
                </c:pt>
                <c:pt idx="9">
                  <c:v>711.75339462820045</c:v>
                </c:pt>
                <c:pt idx="10">
                  <c:v>707.61128356064876</c:v>
                </c:pt>
                <c:pt idx="11">
                  <c:v>700.47515521974833</c:v>
                </c:pt>
                <c:pt idx="12">
                  <c:v>726.83145379435894</c:v>
                </c:pt>
                <c:pt idx="13">
                  <c:v>728.68458702611588</c:v>
                </c:pt>
                <c:pt idx="14">
                  <c:v>726.16023149129785</c:v>
                </c:pt>
                <c:pt idx="15">
                  <c:v>719.19130482743924</c:v>
                </c:pt>
                <c:pt idx="16">
                  <c:v>708.87802889798718</c:v>
                </c:pt>
                <c:pt idx="17">
                  <c:v>702.23182145357532</c:v>
                </c:pt>
                <c:pt idx="18">
                  <c:v>694.70481027285189</c:v>
                </c:pt>
                <c:pt idx="19">
                  <c:v>686.3888053792175</c:v>
                </c:pt>
                <c:pt idx="20">
                  <c:v>615.18940695491119</c:v>
                </c:pt>
                <c:pt idx="21">
                  <c:v>618.8376268361917</c:v>
                </c:pt>
                <c:pt idx="22">
                  <c:v>621.773314229883</c:v>
                </c:pt>
                <c:pt idx="23">
                  <c:v>624.77293633933459</c:v>
                </c:pt>
                <c:pt idx="24">
                  <c:v>627.18038339065652</c:v>
                </c:pt>
                <c:pt idx="25">
                  <c:v>630.11108887559192</c:v>
                </c:pt>
                <c:pt idx="26">
                  <c:v>635.86549196396697</c:v>
                </c:pt>
                <c:pt idx="27">
                  <c:v>641.27624525021133</c:v>
                </c:pt>
                <c:pt idx="28">
                  <c:v>647.28672483592413</c:v>
                </c:pt>
                <c:pt idx="29">
                  <c:v>653.64857628118421</c:v>
                </c:pt>
                <c:pt idx="30">
                  <c:v>660.3926863786495</c:v>
                </c:pt>
                <c:pt idx="31">
                  <c:v>670.55700073548155</c:v>
                </c:pt>
                <c:pt idx="32">
                  <c:v>679.44887084982383</c:v>
                </c:pt>
                <c:pt idx="33">
                  <c:v>690.15872065629731</c:v>
                </c:pt>
                <c:pt idx="34">
                  <c:v>701.96660161549926</c:v>
                </c:pt>
                <c:pt idx="35">
                  <c:v>714.91166131905425</c:v>
                </c:pt>
                <c:pt idx="36">
                  <c:v>728.30553367918833</c:v>
                </c:pt>
                <c:pt idx="37">
                  <c:v>742.28185036442346</c:v>
                </c:pt>
                <c:pt idx="38">
                  <c:v>756.19269726545735</c:v>
                </c:pt>
                <c:pt idx="39">
                  <c:v>770.66661949307593</c:v>
                </c:pt>
                <c:pt idx="40">
                  <c:v>786.21093643200584</c:v>
                </c:pt>
                <c:pt idx="41">
                  <c:v>802.43106591777712</c:v>
                </c:pt>
                <c:pt idx="42">
                  <c:v>819.28797902913198</c:v>
                </c:pt>
                <c:pt idx="43">
                  <c:v>836.67888086507435</c:v>
                </c:pt>
                <c:pt idx="44">
                  <c:v>854.72698077662255</c:v>
                </c:pt>
                <c:pt idx="45">
                  <c:v>874.01029378193425</c:v>
                </c:pt>
                <c:pt idx="46">
                  <c:v>894.34134967732803</c:v>
                </c:pt>
                <c:pt idx="47">
                  <c:v>915.55147302476894</c:v>
                </c:pt>
                <c:pt idx="48">
                  <c:v>936.5023271451945</c:v>
                </c:pt>
                <c:pt idx="49">
                  <c:v>958.41668781821045</c:v>
                </c:pt>
                <c:pt idx="50">
                  <c:v>981.3693573636898</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1417.7898469087118</c:v>
                </c:pt>
                <c:pt idx="1">
                  <c:v>1401.0728381245563</c:v>
                </c:pt>
                <c:pt idx="2">
                  <c:v>1437.2610928109304</c:v>
                </c:pt>
                <c:pt idx="3">
                  <c:v>1405.7242795914206</c:v>
                </c:pt>
                <c:pt idx="4">
                  <c:v>1408.3889017737956</c:v>
                </c:pt>
                <c:pt idx="5">
                  <c:v>1458.5718256713433</c:v>
                </c:pt>
                <c:pt idx="6">
                  <c:v>1499.5207039661334</c:v>
                </c:pt>
                <c:pt idx="7">
                  <c:v>1546.2448621631374</c:v>
                </c:pt>
                <c:pt idx="8">
                  <c:v>1580.5139400675853</c:v>
                </c:pt>
                <c:pt idx="9">
                  <c:v>1549.8433620371968</c:v>
                </c:pt>
                <c:pt idx="10">
                  <c:v>1559.3802865680004</c:v>
                </c:pt>
                <c:pt idx="11">
                  <c:v>1608.5216654632586</c:v>
                </c:pt>
                <c:pt idx="12">
                  <c:v>1720.1468320743586</c:v>
                </c:pt>
                <c:pt idx="13">
                  <c:v>1746.7028781123629</c:v>
                </c:pt>
                <c:pt idx="14">
                  <c:v>1760.5921557091458</c:v>
                </c:pt>
                <c:pt idx="15">
                  <c:v>1761.2962872307128</c:v>
                </c:pt>
                <c:pt idx="16">
                  <c:v>1751.6175112515994</c:v>
                </c:pt>
                <c:pt idx="17">
                  <c:v>1751.5135144508808</c:v>
                </c:pt>
                <c:pt idx="18">
                  <c:v>1748.1408705013175</c:v>
                </c:pt>
                <c:pt idx="19">
                  <c:v>1741.7309037712789</c:v>
                </c:pt>
                <c:pt idx="20">
                  <c:v>1548.1220792429149</c:v>
                </c:pt>
                <c:pt idx="21">
                  <c:v>1575.3532917791281</c:v>
                </c:pt>
                <c:pt idx="22">
                  <c:v>1600.4691907429096</c:v>
                </c:pt>
                <c:pt idx="23">
                  <c:v>1625.7938781792802</c:v>
                </c:pt>
                <c:pt idx="24">
                  <c:v>1649.3293959691591</c:v>
                </c:pt>
                <c:pt idx="25">
                  <c:v>1674.5093843788363</c:v>
                </c:pt>
                <c:pt idx="26">
                  <c:v>1708.7600770540228</c:v>
                </c:pt>
                <c:pt idx="27">
                  <c:v>1742.1667253690769</c:v>
                </c:pt>
                <c:pt idx="28">
                  <c:v>1777.7307295164201</c:v>
                </c:pt>
                <c:pt idx="29">
                  <c:v>1814.7122018124417</c:v>
                </c:pt>
                <c:pt idx="30">
                  <c:v>1853.2552244793544</c:v>
                </c:pt>
                <c:pt idx="31">
                  <c:v>1902.5317115826574</c:v>
                </c:pt>
                <c:pt idx="32">
                  <c:v>1948.1326134465189</c:v>
                </c:pt>
                <c:pt idx="33">
                  <c:v>2000.2772330261382</c:v>
                </c:pt>
                <c:pt idx="34">
                  <c:v>2056.7026655312579</c:v>
                </c:pt>
                <c:pt idx="35">
                  <c:v>2117.648301826744</c:v>
                </c:pt>
                <c:pt idx="36">
                  <c:v>2181.0041609653317</c:v>
                </c:pt>
                <c:pt idx="37">
                  <c:v>2247.1522410452194</c:v>
                </c:pt>
                <c:pt idx="38">
                  <c:v>2313.900566596265</c:v>
                </c:pt>
                <c:pt idx="39">
                  <c:v>2383.4636371275915</c:v>
                </c:pt>
                <c:pt idx="40">
                  <c:v>2457.6961556707374</c:v>
                </c:pt>
                <c:pt idx="41">
                  <c:v>2540.1680610363583</c:v>
                </c:pt>
                <c:pt idx="42">
                  <c:v>2626.1619307417964</c:v>
                </c:pt>
                <c:pt idx="43">
                  <c:v>2715.3866891101975</c:v>
                </c:pt>
                <c:pt idx="44">
                  <c:v>2808.3716409497251</c:v>
                </c:pt>
                <c:pt idx="45">
                  <c:v>2907.346091012404</c:v>
                </c:pt>
                <c:pt idx="46">
                  <c:v>3011.9218412761697</c:v>
                </c:pt>
                <c:pt idx="47">
                  <c:v>3121.4417049308008</c:v>
                </c:pt>
                <c:pt idx="48">
                  <c:v>3231.6811712440986</c:v>
                </c:pt>
                <c:pt idx="49">
                  <c:v>3347.3506073625954</c:v>
                </c:pt>
                <c:pt idx="50">
                  <c:v>3468.8688521732952</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1055.8259819961679</c:v>
                </c:pt>
                <c:pt idx="13">
                  <c:v>1101.1056735802656</c:v>
                </c:pt>
                <c:pt idx="14">
                  <c:v>1091.636238284364</c:v>
                </c:pt>
                <c:pt idx="15">
                  <c:v>1083.1185868284617</c:v>
                </c:pt>
                <c:pt idx="16">
                  <c:v>1097.0988502525597</c:v>
                </c:pt>
                <c:pt idx="17">
                  <c:v>1109.9615138366578</c:v>
                </c:pt>
                <c:pt idx="18">
                  <c:v>1116.4468940607558</c:v>
                </c:pt>
                <c:pt idx="19">
                  <c:v>1122.9252457313003</c:v>
                </c:pt>
                <c:pt idx="20">
                  <c:v>1129.8739572880033</c:v>
                </c:pt>
                <c:pt idx="21">
                  <c:v>1136.8226688447062</c:v>
                </c:pt>
                <c:pt idx="22">
                  <c:v>1143.7713804014095</c:v>
                </c:pt>
                <c:pt idx="23">
                  <c:v>1150.7200919581123</c:v>
                </c:pt>
                <c:pt idx="24">
                  <c:v>1157.6688035148154</c:v>
                </c:pt>
                <c:pt idx="25">
                  <c:v>1164.6175150715185</c:v>
                </c:pt>
                <c:pt idx="26">
                  <c:v>1171.5662266282213</c:v>
                </c:pt>
                <c:pt idx="27">
                  <c:v>1178.5149381849244</c:v>
                </c:pt>
                <c:pt idx="28">
                  <c:v>1185.4636497416275</c:v>
                </c:pt>
                <c:pt idx="29">
                  <c:v>1192.4123612983306</c:v>
                </c:pt>
                <c:pt idx="30">
                  <c:v>1198.8907129688751</c:v>
                </c:pt>
                <c:pt idx="31">
                  <c:v>1205.376093192973</c:v>
                </c:pt>
                <c:pt idx="32">
                  <c:v>1211.861473417071</c:v>
                </c:pt>
                <c:pt idx="33">
                  <c:v>1218.3468536411692</c:v>
                </c:pt>
                <c:pt idx="34">
                  <c:v>1224.832233865267</c:v>
                </c:pt>
                <c:pt idx="35">
                  <c:v>1231.317614089365</c:v>
                </c:pt>
                <c:pt idx="36">
                  <c:v>1237.8029943134632</c:v>
                </c:pt>
                <c:pt idx="37">
                  <c:v>1244.2883745375611</c:v>
                </c:pt>
                <c:pt idx="38">
                  <c:v>1250.7737547616593</c:v>
                </c:pt>
                <c:pt idx="39">
                  <c:v>1257.2591349857573</c:v>
                </c:pt>
                <c:pt idx="40">
                  <c:v>1263.1100053731625</c:v>
                </c:pt>
                <c:pt idx="41">
                  <c:v>1268.9608757605674</c:v>
                </c:pt>
                <c:pt idx="42">
                  <c:v>1274.8117461479726</c:v>
                </c:pt>
                <c:pt idx="43">
                  <c:v>1280.6626165353778</c:v>
                </c:pt>
                <c:pt idx="44">
                  <c:v>1286.5134869227827</c:v>
                </c:pt>
                <c:pt idx="45">
                  <c:v>1292.3643573101876</c:v>
                </c:pt>
                <c:pt idx="46">
                  <c:v>1298.215227697593</c:v>
                </c:pt>
                <c:pt idx="47">
                  <c:v>1304.066098084998</c:v>
                </c:pt>
                <c:pt idx="48">
                  <c:v>1309.9169684724029</c:v>
                </c:pt>
                <c:pt idx="49">
                  <c:v>1315.7678388598083</c:v>
                </c:pt>
                <c:pt idx="50">
                  <c:v>1322.2532190839061</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1170.3435687097283</c:v>
                </c:pt>
                <c:pt idx="13">
                  <c:v>1211.2977615716325</c:v>
                </c:pt>
                <c:pt idx="14">
                  <c:v>1207.5429409935366</c:v>
                </c:pt>
                <c:pt idx="15">
                  <c:v>1204.5653623354403</c:v>
                </c:pt>
                <c:pt idx="16">
                  <c:v>1219.9599411173447</c:v>
                </c:pt>
                <c:pt idx="17">
                  <c:v>1234.4418699792488</c:v>
                </c:pt>
                <c:pt idx="18">
                  <c:v>1243.7160071611527</c:v>
                </c:pt>
                <c:pt idx="19">
                  <c:v>1252.9691303809789</c:v>
                </c:pt>
                <c:pt idx="20">
                  <c:v>1262.5191589052458</c:v>
                </c:pt>
                <c:pt idx="21">
                  <c:v>1272.0691874295126</c:v>
                </c:pt>
                <c:pt idx="22">
                  <c:v>1281.6192159537795</c:v>
                </c:pt>
                <c:pt idx="23">
                  <c:v>1291.169244478046</c:v>
                </c:pt>
                <c:pt idx="24">
                  <c:v>1300.719273002313</c:v>
                </c:pt>
                <c:pt idx="25">
                  <c:v>1310.2693015265797</c:v>
                </c:pt>
                <c:pt idx="26">
                  <c:v>1319.8193300508465</c:v>
                </c:pt>
                <c:pt idx="27">
                  <c:v>1329.3693585751132</c:v>
                </c:pt>
                <c:pt idx="28">
                  <c:v>1338.9193870993802</c:v>
                </c:pt>
                <c:pt idx="29">
                  <c:v>1348.4694156236471</c:v>
                </c:pt>
                <c:pt idx="30">
                  <c:v>1357.7225388434731</c:v>
                </c:pt>
                <c:pt idx="31">
                  <c:v>1366.9966760253772</c:v>
                </c:pt>
                <c:pt idx="32">
                  <c:v>1376.2708132072817</c:v>
                </c:pt>
                <c:pt idx="33">
                  <c:v>1385.5449503891855</c:v>
                </c:pt>
                <c:pt idx="34">
                  <c:v>1394.8190875710895</c:v>
                </c:pt>
                <c:pt idx="35">
                  <c:v>1404.0932247529934</c:v>
                </c:pt>
                <c:pt idx="36">
                  <c:v>1413.3673619348976</c:v>
                </c:pt>
                <c:pt idx="37">
                  <c:v>1422.6414991168017</c:v>
                </c:pt>
                <c:pt idx="38">
                  <c:v>1431.915636298706</c:v>
                </c:pt>
                <c:pt idx="39">
                  <c:v>1441.1897734806103</c:v>
                </c:pt>
                <c:pt idx="40">
                  <c:v>1449.9457597725705</c:v>
                </c:pt>
                <c:pt idx="41">
                  <c:v>1458.7017460645311</c:v>
                </c:pt>
                <c:pt idx="42">
                  <c:v>1467.4577323564915</c:v>
                </c:pt>
                <c:pt idx="43">
                  <c:v>1476.2137186484517</c:v>
                </c:pt>
                <c:pt idx="44">
                  <c:v>1484.9697049404124</c:v>
                </c:pt>
                <c:pt idx="45">
                  <c:v>1493.7256912323724</c:v>
                </c:pt>
                <c:pt idx="46">
                  <c:v>1502.4816775243326</c:v>
                </c:pt>
                <c:pt idx="47">
                  <c:v>1511.237663816293</c:v>
                </c:pt>
                <c:pt idx="48">
                  <c:v>1519.9936501082534</c:v>
                </c:pt>
                <c:pt idx="49">
                  <c:v>1528.7496364002136</c:v>
                </c:pt>
                <c:pt idx="50">
                  <c:v>1538.0237735821179</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1759.9198894099782</c:v>
                </c:pt>
                <c:pt idx="13">
                  <c:v>1769.2112251132455</c:v>
                </c:pt>
                <c:pt idx="14">
                  <c:v>1774.9413029242692</c:v>
                </c:pt>
                <c:pt idx="15">
                  <c:v>1779.2307812323552</c:v>
                </c:pt>
                <c:pt idx="16">
                  <c:v>1782.0363309044251</c:v>
                </c:pt>
                <c:pt idx="17">
                  <c:v>1783.656098603544</c:v>
                </c:pt>
                <c:pt idx="18">
                  <c:v>1786.2429333544746</c:v>
                </c:pt>
                <c:pt idx="19">
                  <c:v>1788.4066687130251</c:v>
                </c:pt>
                <c:pt idx="20">
                  <c:v>1790.1760508797067</c:v>
                </c:pt>
                <c:pt idx="21">
                  <c:v>1770.6769053688936</c:v>
                </c:pt>
                <c:pt idx="22">
                  <c:v>1775.9024113880384</c:v>
                </c:pt>
                <c:pt idx="23">
                  <c:v>1780.822814630726</c:v>
                </c:pt>
                <c:pt idx="24">
                  <c:v>1785.7129920388593</c:v>
                </c:pt>
                <c:pt idx="25">
                  <c:v>1790.3457078227352</c:v>
                </c:pt>
                <c:pt idx="26">
                  <c:v>1795.1155688797844</c:v>
                </c:pt>
                <c:pt idx="27">
                  <c:v>1800.788514638065</c:v>
                </c:pt>
                <c:pt idx="28">
                  <c:v>1806.3035115041425</c:v>
                </c:pt>
                <c:pt idx="29">
                  <c:v>1811.9935942383029</c:v>
                </c:pt>
                <c:pt idx="30">
                  <c:v>1817.7734547696191</c:v>
                </c:pt>
                <c:pt idx="31">
                  <c:v>1823.6543155637701</c:v>
                </c:pt>
                <c:pt idx="32">
                  <c:v>1830.6572468205061</c:v>
                </c:pt>
                <c:pt idx="33">
                  <c:v>1837.1800765978503</c:v>
                </c:pt>
                <c:pt idx="34">
                  <c:v>1844.2944025137833</c:v>
                </c:pt>
                <c:pt idx="35">
                  <c:v>1851.7433543836214</c:v>
                </c:pt>
                <c:pt idx="36">
                  <c:v>1859.5310538826882</c:v>
                </c:pt>
                <c:pt idx="37">
                  <c:v>1867.3893437980246</c:v>
                </c:pt>
                <c:pt idx="38">
                  <c:v>1875.3885849221897</c:v>
                </c:pt>
                <c:pt idx="39">
                  <c:v>1883.3119266944134</c:v>
                </c:pt>
                <c:pt idx="40">
                  <c:v>1891.3642116114574</c:v>
                </c:pt>
                <c:pt idx="41">
                  <c:v>1899.7031527992056</c:v>
                </c:pt>
                <c:pt idx="42">
                  <c:v>1908.1901641166214</c:v>
                </c:pt>
                <c:pt idx="43">
                  <c:v>1916.8117380404462</c:v>
                </c:pt>
                <c:pt idx="44">
                  <c:v>1925.5301265839119</c:v>
                </c:pt>
                <c:pt idx="45">
                  <c:v>1934.3774895333661</c:v>
                </c:pt>
                <c:pt idx="46">
                  <c:v>1943.5209926507084</c:v>
                </c:pt>
                <c:pt idx="47">
                  <c:v>1952.8716922977223</c:v>
                </c:pt>
                <c:pt idx="48">
                  <c:v>1962.3889758468481</c:v>
                </c:pt>
                <c:pt idx="49">
                  <c:v>1971.7376085749563</c:v>
                </c:pt>
                <c:pt idx="50">
                  <c:v>1981.2673710505451</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469.95350236924179</c:v>
                </c:pt>
                <c:pt idx="14">
                  <c:v>469.8659250537674</c:v>
                </c:pt>
                <c:pt idx="15">
                  <c:v>469.80036556096525</c:v>
                </c:pt>
                <c:pt idx="16">
                  <c:v>469.75748612427816</c:v>
                </c:pt>
                <c:pt idx="17">
                  <c:v>469.73272993222292</c:v>
                </c:pt>
                <c:pt idx="18">
                  <c:v>469.69319328882415</c:v>
                </c:pt>
                <c:pt idx="19">
                  <c:v>469.66012320839093</c:v>
                </c:pt>
                <c:pt idx="20">
                  <c:v>469.63308033998368</c:v>
                </c:pt>
                <c:pt idx="21">
                  <c:v>469.93110121757047</c:v>
                </c:pt>
                <c:pt idx="22">
                  <c:v>469.8512356722419</c:v>
                </c:pt>
                <c:pt idx="23">
                  <c:v>469.7760332541846</c:v>
                </c:pt>
                <c:pt idx="24">
                  <c:v>469.70129280148535</c:v>
                </c:pt>
                <c:pt idx="25">
                  <c:v>469.63048733861234</c:v>
                </c:pt>
                <c:pt idx="26">
                  <c:v>469.55758577595662</c:v>
                </c:pt>
                <c:pt idx="27">
                  <c:v>469.47088165487366</c:v>
                </c:pt>
                <c:pt idx="28">
                  <c:v>469.38659159175251</c:v>
                </c:pt>
                <c:pt idx="29">
                  <c:v>469.29962555270038</c:v>
                </c:pt>
                <c:pt idx="30">
                  <c:v>469.21128736850062</c:v>
                </c:pt>
                <c:pt idx="31">
                  <c:v>469.12140551732591</c:v>
                </c:pt>
                <c:pt idx="32">
                  <c:v>469.01437417497016</c:v>
                </c:pt>
                <c:pt idx="33">
                  <c:v>468.91468060360245</c:v>
                </c:pt>
                <c:pt idx="34">
                  <c:v>468.80594672848309</c:v>
                </c:pt>
                <c:pt idx="35">
                  <c:v>468.69209849999953</c:v>
                </c:pt>
                <c:pt idx="36">
                  <c:v>468.57307292332462</c:v>
                </c:pt>
                <c:pt idx="37">
                  <c:v>468.452968457434</c:v>
                </c:pt>
                <c:pt idx="38">
                  <c:v>468.330709722633</c:v>
                </c:pt>
                <c:pt idx="39">
                  <c:v>468.20961101771445</c:v>
                </c:pt>
                <c:pt idx="40">
                  <c:v>468.08654157263413</c:v>
                </c:pt>
                <c:pt idx="41">
                  <c:v>467.95909093283365</c:v>
                </c:pt>
                <c:pt idx="42">
                  <c:v>467.82937722001981</c:v>
                </c:pt>
                <c:pt idx="43">
                  <c:v>467.69760688036416</c:v>
                </c:pt>
                <c:pt idx="44">
                  <c:v>467.56435684623182</c:v>
                </c:pt>
                <c:pt idx="45">
                  <c:v>467.42913559414859</c:v>
                </c:pt>
                <c:pt idx="46">
                  <c:v>467.28938819743655</c:v>
                </c:pt>
                <c:pt idx="47">
                  <c:v>467.14647405213157</c:v>
                </c:pt>
                <c:pt idx="48">
                  <c:v>467.00101387317255</c:v>
                </c:pt>
                <c:pt idx="49">
                  <c:v>466.85813131822573</c:v>
                </c:pt>
                <c:pt idx="50">
                  <c:v>466.71248041395432</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18113.190451598559</c:v>
                </c:pt>
                <c:pt idx="1">
                  <c:v>17640.8378689036</c:v>
                </c:pt>
                <c:pt idx="2">
                  <c:v>17922.508491689736</c:v>
                </c:pt>
                <c:pt idx="3">
                  <c:v>17612.787822932667</c:v>
                </c:pt>
                <c:pt idx="4">
                  <c:v>17383.837388146709</c:v>
                </c:pt>
                <c:pt idx="5">
                  <c:v>17067.609685579024</c:v>
                </c:pt>
                <c:pt idx="6">
                  <c:v>17080.135744037285</c:v>
                </c:pt>
                <c:pt idx="7">
                  <c:v>17699.440726172412</c:v>
                </c:pt>
                <c:pt idx="8">
                  <c:v>17918.363271714075</c:v>
                </c:pt>
                <c:pt idx="9">
                  <c:v>17838.804809917405</c:v>
                </c:pt>
                <c:pt idx="10">
                  <c:v>17525.299292932283</c:v>
                </c:pt>
                <c:pt idx="11">
                  <c:v>17482.401238950326</c:v>
                </c:pt>
                <c:pt idx="12">
                  <c:v>17012.538674358872</c:v>
                </c:pt>
                <c:pt idx="13">
                  <c:v>17030.004675252003</c:v>
                </c:pt>
                <c:pt idx="14">
                  <c:v>16971.397033758149</c:v>
                </c:pt>
                <c:pt idx="15">
                  <c:v>16837.665804268203</c:v>
                </c:pt>
                <c:pt idx="16">
                  <c:v>16648.10919303706</c:v>
                </c:pt>
                <c:pt idx="17">
                  <c:v>16518.068800513029</c:v>
                </c:pt>
                <c:pt idx="18">
                  <c:v>16372.830072462828</c:v>
                </c:pt>
                <c:pt idx="19">
                  <c:v>16213.855369738902</c:v>
                </c:pt>
                <c:pt idx="20">
                  <c:v>15046.733095837497</c:v>
                </c:pt>
                <c:pt idx="21">
                  <c:v>15081.538187070486</c:v>
                </c:pt>
                <c:pt idx="22">
                  <c:v>15113.963891021371</c:v>
                </c:pt>
                <c:pt idx="23">
                  <c:v>15145.757931521997</c:v>
                </c:pt>
                <c:pt idx="24">
                  <c:v>15166.630431756803</c:v>
                </c:pt>
                <c:pt idx="25">
                  <c:v>15194.1422826005</c:v>
                </c:pt>
                <c:pt idx="26">
                  <c:v>15259.101059869521</c:v>
                </c:pt>
                <c:pt idx="27">
                  <c:v>15317.291318241656</c:v>
                </c:pt>
                <c:pt idx="28">
                  <c:v>15382.847876543985</c:v>
                </c:pt>
                <c:pt idx="29">
                  <c:v>15452.035821114918</c:v>
                </c:pt>
                <c:pt idx="30">
                  <c:v>15525.149156513946</c:v>
                </c:pt>
                <c:pt idx="31">
                  <c:v>15609.539790775114</c:v>
                </c:pt>
                <c:pt idx="32">
                  <c:v>15671.067276282813</c:v>
                </c:pt>
                <c:pt idx="33">
                  <c:v>15755.680049013812</c:v>
                </c:pt>
                <c:pt idx="34">
                  <c:v>15852.448071554023</c:v>
                </c:pt>
                <c:pt idx="35">
                  <c:v>15961.209850622885</c:v>
                </c:pt>
                <c:pt idx="36">
                  <c:v>16067.853411466012</c:v>
                </c:pt>
                <c:pt idx="37">
                  <c:v>16177.515235711122</c:v>
                </c:pt>
                <c:pt idx="38">
                  <c:v>16280.747555537646</c:v>
                </c:pt>
                <c:pt idx="39">
                  <c:v>16386.159283681623</c:v>
                </c:pt>
                <c:pt idx="40">
                  <c:v>16500.552340677099</c:v>
                </c:pt>
                <c:pt idx="41">
                  <c:v>16794.868877681271</c:v>
                </c:pt>
                <c:pt idx="42">
                  <c:v>17101.419894237861</c:v>
                </c:pt>
                <c:pt idx="43">
                  <c:v>17418.9794215611</c:v>
                </c:pt>
                <c:pt idx="44">
                  <c:v>17749.422324575142</c:v>
                </c:pt>
                <c:pt idx="45">
                  <c:v>18101.346100279919</c:v>
                </c:pt>
                <c:pt idx="46">
                  <c:v>18469.226509599554</c:v>
                </c:pt>
                <c:pt idx="47">
                  <c:v>18854.171084476362</c:v>
                </c:pt>
                <c:pt idx="48">
                  <c:v>19239.766821997146</c:v>
                </c:pt>
                <c:pt idx="49">
                  <c:v>19643.796327335611</c:v>
                </c:pt>
                <c:pt idx="50">
                  <c:v>20067.908001853022</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2288.4906741052469</c:v>
                </c:pt>
                <c:pt idx="1">
                  <c:v>2250.2484757843149</c:v>
                </c:pt>
                <c:pt idx="2">
                  <c:v>2267.9829681920751</c:v>
                </c:pt>
                <c:pt idx="3">
                  <c:v>2231.0158009221354</c:v>
                </c:pt>
                <c:pt idx="4">
                  <c:v>2208.7007119224099</c:v>
                </c:pt>
                <c:pt idx="5">
                  <c:v>2178.1923037072047</c:v>
                </c:pt>
                <c:pt idx="6">
                  <c:v>2206.3116504424297</c:v>
                </c:pt>
                <c:pt idx="7">
                  <c:v>2256.0859310530518</c:v>
                </c:pt>
                <c:pt idx="8">
                  <c:v>2280.5546770006667</c:v>
                </c:pt>
                <c:pt idx="9">
                  <c:v>2277.8360050272963</c:v>
                </c:pt>
                <c:pt idx="10">
                  <c:v>2234.0255413999621</c:v>
                </c:pt>
                <c:pt idx="11">
                  <c:v>2232.3177708144603</c:v>
                </c:pt>
                <c:pt idx="12">
                  <c:v>2176.8521895686163</c:v>
                </c:pt>
                <c:pt idx="13">
                  <c:v>2180.21305928026</c:v>
                </c:pt>
                <c:pt idx="14">
                  <c:v>2174.5928164105194</c:v>
                </c:pt>
                <c:pt idx="15">
                  <c:v>2159.9749547882657</c:v>
                </c:pt>
                <c:pt idx="16">
                  <c:v>2138.6918933372231</c:v>
                </c:pt>
                <c:pt idx="17">
                  <c:v>2124.8736266172223</c:v>
                </c:pt>
                <c:pt idx="18">
                  <c:v>2109.2038204926203</c:v>
                </c:pt>
                <c:pt idx="19">
                  <c:v>2091.9171307299516</c:v>
                </c:pt>
                <c:pt idx="20">
                  <c:v>1950.2974815926871</c:v>
                </c:pt>
                <c:pt idx="21">
                  <c:v>1956.9530391035339</c:v>
                </c:pt>
                <c:pt idx="22">
                  <c:v>1962.3223686427082</c:v>
                </c:pt>
                <c:pt idx="23">
                  <c:v>1967.7078744562043</c:v>
                </c:pt>
                <c:pt idx="24">
                  <c:v>1971.8170649724968</c:v>
                </c:pt>
                <c:pt idx="25">
                  <c:v>1976.8328168276889</c:v>
                </c:pt>
                <c:pt idx="26">
                  <c:v>1986.330973488426</c:v>
                </c:pt>
                <c:pt idx="27">
                  <c:v>1995.0308413281557</c:v>
                </c:pt>
                <c:pt idx="28">
                  <c:v>2004.7314789216152</c:v>
                </c:pt>
                <c:pt idx="29">
                  <c:v>2014.9598338318722</c:v>
                </c:pt>
                <c:pt idx="30">
                  <c:v>2025.7556740096618</c:v>
                </c:pt>
                <c:pt idx="31">
                  <c:v>2038.2467636870367</c:v>
                </c:pt>
                <c:pt idx="32">
                  <c:v>2047.9404252659181</c:v>
                </c:pt>
                <c:pt idx="33">
                  <c:v>2060.6627310289973</c:v>
                </c:pt>
                <c:pt idx="34">
                  <c:v>2075.0138584768861</c:v>
                </c:pt>
                <c:pt idx="35">
                  <c:v>2090.9924055905872</c:v>
                </c:pt>
                <c:pt idx="36">
                  <c:v>2106.6576822979655</c:v>
                </c:pt>
                <c:pt idx="37">
                  <c:v>2122.8463126172146</c:v>
                </c:pt>
                <c:pt idx="38">
                  <c:v>2138.3685395928665</c:v>
                </c:pt>
                <c:pt idx="39">
                  <c:v>2154.3243335989673</c:v>
                </c:pt>
                <c:pt idx="40">
                  <c:v>2171.5785349178454</c:v>
                </c:pt>
                <c:pt idx="41">
                  <c:v>2209.3086671162969</c:v>
                </c:pt>
                <c:pt idx="42">
                  <c:v>2248.6308522115814</c:v>
                </c:pt>
                <c:pt idx="43">
                  <c:v>2289.3923292281675</c:v>
                </c:pt>
                <c:pt idx="44">
                  <c:v>2331.8327636477861</c:v>
                </c:pt>
                <c:pt idx="45">
                  <c:v>2377.0527834908721</c:v>
                </c:pt>
                <c:pt idx="46">
                  <c:v>2424.1779104310522</c:v>
                </c:pt>
                <c:pt idx="47">
                  <c:v>2473.5188216250081</c:v>
                </c:pt>
                <c:pt idx="48">
                  <c:v>2522.9804956758667</c:v>
                </c:pt>
                <c:pt idx="49">
                  <c:v>2574.8480035955286</c:v>
                </c:pt>
                <c:pt idx="50">
                  <c:v>2629.3220469644925</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381.22002137759119</c:v>
                </c:pt>
                <c:pt idx="1">
                  <c:v>378.42757132703781</c:v>
                </c:pt>
                <c:pt idx="2">
                  <c:v>373.60637453942206</c:v>
                </c:pt>
                <c:pt idx="3">
                  <c:v>352.94072649340978</c:v>
                </c:pt>
                <c:pt idx="4">
                  <c:v>350.22785204925646</c:v>
                </c:pt>
                <c:pt idx="5">
                  <c:v>368.25805567670307</c:v>
                </c:pt>
                <c:pt idx="6">
                  <c:v>374.44644193893237</c:v>
                </c:pt>
                <c:pt idx="7">
                  <c:v>383.53288631987965</c:v>
                </c:pt>
                <c:pt idx="8">
                  <c:v>408.84155116792982</c:v>
                </c:pt>
                <c:pt idx="9">
                  <c:v>406.10099885948449</c:v>
                </c:pt>
                <c:pt idx="10">
                  <c:v>408.67506055520323</c:v>
                </c:pt>
                <c:pt idx="11">
                  <c:v>414.16619188069478</c:v>
                </c:pt>
                <c:pt idx="12">
                  <c:v>440.65840719072065</c:v>
                </c:pt>
                <c:pt idx="13">
                  <c:v>447.0014379532272</c:v>
                </c:pt>
                <c:pt idx="14">
                  <c:v>450.58500434098806</c:v>
                </c:pt>
                <c:pt idx="15">
                  <c:v>451.27812546634732</c:v>
                </c:pt>
                <c:pt idx="16">
                  <c:v>449.6917678268232</c:v>
                </c:pt>
                <c:pt idx="17">
                  <c:v>450.27756491541243</c:v>
                </c:pt>
                <c:pt idx="18">
                  <c:v>450.15729980538242</c:v>
                </c:pt>
                <c:pt idx="19">
                  <c:v>449.37893842879669</c:v>
                </c:pt>
                <c:pt idx="20">
                  <c:v>406.56442913525194</c:v>
                </c:pt>
                <c:pt idx="21">
                  <c:v>413.05605822707508</c:v>
                </c:pt>
                <c:pt idx="22">
                  <c:v>419.10091198333282</c:v>
                </c:pt>
                <c:pt idx="23">
                  <c:v>425.22094975843373</c:v>
                </c:pt>
                <c:pt idx="24">
                  <c:v>430.96417913441883</c:v>
                </c:pt>
                <c:pt idx="25">
                  <c:v>437.10375227934873</c:v>
                </c:pt>
                <c:pt idx="26">
                  <c:v>445.27354402126832</c:v>
                </c:pt>
                <c:pt idx="27">
                  <c:v>453.27992143662595</c:v>
                </c:pt>
                <c:pt idx="28">
                  <c:v>461.80050242067836</c:v>
                </c:pt>
                <c:pt idx="29">
                  <c:v>470.66921951556276</c:v>
                </c:pt>
                <c:pt idx="30">
                  <c:v>479.91869080716026</c:v>
                </c:pt>
                <c:pt idx="31">
                  <c:v>491.84459666047678</c:v>
                </c:pt>
                <c:pt idx="32">
                  <c:v>502.97524931552857</c:v>
                </c:pt>
                <c:pt idx="33">
                  <c:v>515.63562035032305</c:v>
                </c:pt>
                <c:pt idx="34">
                  <c:v>529.31613769392914</c:v>
                </c:pt>
                <c:pt idx="35">
                  <c:v>544.07453390525416</c:v>
                </c:pt>
                <c:pt idx="36">
                  <c:v>559.39522480289975</c:v>
                </c:pt>
                <c:pt idx="37">
                  <c:v>575.40344917371897</c:v>
                </c:pt>
                <c:pt idx="38">
                  <c:v>591.59887360239748</c:v>
                </c:pt>
                <c:pt idx="39">
                  <c:v>608.49008591688653</c:v>
                </c:pt>
                <c:pt idx="40">
                  <c:v>626.50667379602578</c:v>
                </c:pt>
                <c:pt idx="41">
                  <c:v>645.15126417605097</c:v>
                </c:pt>
                <c:pt idx="42">
                  <c:v>664.591735273989</c:v>
                </c:pt>
                <c:pt idx="43">
                  <c:v>684.7602052773301</c:v>
                </c:pt>
                <c:pt idx="44">
                  <c:v>705.7766227053188</c:v>
                </c:pt>
                <c:pt idx="45">
                  <c:v>728.15243686718372</c:v>
                </c:pt>
                <c:pt idx="46">
                  <c:v>751.75857067843742</c:v>
                </c:pt>
                <c:pt idx="47">
                  <c:v>776.47944032047781</c:v>
                </c:pt>
                <c:pt idx="48">
                  <c:v>801.34436291784425</c:v>
                </c:pt>
                <c:pt idx="49">
                  <c:v>827.4320416724172</c:v>
                </c:pt>
                <c:pt idx="50">
                  <c:v>854.8373524847932</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'Emissions summary'!$E$71</c:f>
              <c:strCache>
                <c:ptCount val="1"/>
                <c:pt idx="0">
                  <c:v>Livestock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summary'!$F$71:$AG$71</c15:sqref>
                  </c15:fullRef>
                </c:ext>
              </c:extLst>
              <c:f>'Emissions summary'!$Z$71:$AG$71</c:f>
              <c:numCache>
                <c:formatCode>General</c:formatCode>
                <c:ptCount val="8"/>
                <c:pt idx="0">
                  <c:v>29380.755697349621</c:v>
                </c:pt>
                <c:pt idx="1">
                  <c:v>29276.419249607672</c:v>
                </c:pt>
                <c:pt idx="2">
                  <c:v>28824.988348368261</c:v>
                </c:pt>
                <c:pt idx="3">
                  <c:v>28894.038627251066</c:v>
                </c:pt>
                <c:pt idx="4">
                  <c:v>28802.846314037506</c:v>
                </c:pt>
                <c:pt idx="5">
                  <c:v>28550.637780586101</c:v>
                </c:pt>
                <c:pt idx="6">
                  <c:v>28178.188064495764</c:v>
                </c:pt>
                <c:pt idx="7">
                  <c:v>27933.962202322022</c:v>
                </c:pt>
              </c:numCache>
            </c:numRef>
          </c:val>
          <c:smooth val="0"/>
          <c:extLst xmlns:c15="http://schemas.microsoft.com/office/drawing/2012/chart">
            <c:ext xmlns:c16="http://schemas.microsoft.com/office/drawing/2014/chart" uri="{C3380CC4-5D6E-409C-BE32-E72D297353CC}">
              <c16:uniqueId val="{00000000-CC99-489C-98D5-1E78AF22B1ED}"/>
            </c:ext>
          </c:extLst>
        </c:ser>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23551.529565130637</c:v>
                </c:pt>
                <c:pt idx="1">
                  <c:v>23627.166113625077</c:v>
                </c:pt>
                <c:pt idx="2">
                  <c:v>24086.234220442482</c:v>
                </c:pt>
                <c:pt idx="3">
                  <c:v>24208.787335119872</c:v>
                </c:pt>
                <c:pt idx="4">
                  <c:v>24140.561261765593</c:v>
                </c:pt>
                <c:pt idx="5">
                  <c:v>23985.633980480041</c:v>
                </c:pt>
                <c:pt idx="6">
                  <c:v>23805.345462599711</c:v>
                </c:pt>
                <c:pt idx="7">
                  <c:v>23691.012204397339</c:v>
                </c:pt>
              </c:numCache>
            </c:numRef>
          </c:val>
          <c:smooth val="0"/>
          <c:extLst xmlns:c15="http://schemas.microsoft.com/office/drawing/2012/chart">
            <c:ext xmlns:c16="http://schemas.microsoft.com/office/drawing/2014/chart" uri="{C3380CC4-5D6E-409C-BE32-E72D297353CC}">
              <c16:uniqueId val="{00000001-CC99-489C-98D5-1E78AF22B1ED}"/>
            </c:ext>
          </c:extLst>
        </c:ser>
        <c:ser>
          <c:idx val="3"/>
          <c:order val="3"/>
          <c:tx>
            <c:strRef>
              <c:f>'Emissions summary'!$E$74</c:f>
              <c:strCache>
                <c:ptCount val="1"/>
                <c:pt idx="0">
                  <c:v>Livestock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ext>
              </c:extLst>
              <c:f>'Emissions summary'!$Z$74:$AG$74</c:f>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2"/>
                <c:order val="2"/>
                <c:tx>
                  <c:strRef>
                    <c:extLst>
                      <c:ex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summary'!$F$73:$AG$73</c15:sqref>
                        </c15:fullRef>
                        <c15:formulaRef>
                          <c15:sqref>'Emissions summary'!$Z$73:$AG$73</c15:sqref>
                        </c15:formulaRef>
                      </c:ext>
                    </c:extLst>
                    <c:numCache>
                      <c:formatCode>General</c:formatCode>
                      <c:ptCount val="8"/>
                      <c:pt idx="0">
                        <c:v>52932.285262480262</c:v>
                      </c:pt>
                      <c:pt idx="1">
                        <c:v>52903.585363232749</c:v>
                      </c:pt>
                      <c:pt idx="2">
                        <c:v>52911.222568810743</c:v>
                      </c:pt>
                      <c:pt idx="3">
                        <c:v>53102.825962370938</c:v>
                      </c:pt>
                      <c:pt idx="4">
                        <c:v>52943.407575803096</c:v>
                      </c:pt>
                      <c:pt idx="5">
                        <c:v>52536.271761066142</c:v>
                      </c:pt>
                      <c:pt idx="6">
                        <c:v>51983.533527095475</c:v>
                      </c:pt>
                      <c:pt idx="7">
                        <c:v>51624.974406719361</c:v>
                      </c:pt>
                    </c:numCache>
                  </c:numRef>
                </c:val>
                <c:smooth val="0"/>
                <c:extLst>
                  <c:ext xmlns:c16="http://schemas.microsoft.com/office/drawing/2014/chart" uri="{C3380CC4-5D6E-409C-BE32-E72D297353CC}">
                    <c16:uniqueId val="{00000002-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(inventory)</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summary'!$E$115</c:f>
              <c:strCache>
                <c:ptCount val="1"/>
                <c:pt idx="0">
                  <c:v>Direct N2O</c:v>
                </c:pt>
              </c:strCache>
            </c:strRef>
          </c:tx>
          <c:spPr>
            <a:ln w="28575" cap="rnd">
              <a:solidFill>
                <a:schemeClr val="accent5"/>
              </a:solidFill>
              <a:round/>
            </a:ln>
            <a:effectLst/>
          </c:spPr>
          <c:marker>
            <c:symbol val="none"/>
          </c:marker>
          <c:cat>
            <c:numRef>
              <c:f>'Emissions summary'!$F$110:$AG$110</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summary'!$F$115:$AG$115</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summary'!$E$122</c:f>
              <c:strCache>
                <c:ptCount val="1"/>
                <c:pt idx="0">
                  <c:v>Direct N2O (inventory)</c:v>
                </c:pt>
              </c:strCache>
            </c:strRef>
          </c:tx>
          <c:spPr>
            <a:ln w="28575" cap="rnd">
              <a:solidFill>
                <a:schemeClr val="accent6">
                  <a:lumMod val="60000"/>
                </a:schemeClr>
              </a:solidFill>
              <a:round/>
            </a:ln>
            <a:effectLst/>
          </c:spPr>
          <c:marker>
            <c:symbol val="none"/>
          </c:marker>
          <c:cat>
            <c:numRef>
              <c:f>'Emissions summary'!$F$110:$AG$110</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summary'!$F$122:$AG$122</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summary'!$E$111</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summary'!$F$111:$AG$111</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summary'!$E$112</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summary'!$F$112:$AG$112</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summary'!$E$113</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summary'!$E$114</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summary'!$F$114:$AG$114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summary'!$E$118</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summary'!$F$118:$AG$118</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summary'!$F$110:$AG$110</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Data!$A$36:$B$36</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Data!$M$35:$AD$35</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Data!$M$36:$AD$36</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52.68900873422038</c:v>
                </c:pt>
                <c:pt idx="1">
                  <c:v>53.946579623197437</c:v>
                </c:pt>
                <c:pt idx="2">
                  <c:v>52.4869954758082</c:v>
                </c:pt>
                <c:pt idx="3">
                  <c:v>53.321785243355158</c:v>
                </c:pt>
                <c:pt idx="4">
                  <c:v>54.316664267734303</c:v>
                </c:pt>
                <c:pt idx="5">
                  <c:v>55.300143334925941</c:v>
                </c:pt>
                <c:pt idx="6">
                  <c:v>55.838919855378116</c:v>
                </c:pt>
                <c:pt idx="7">
                  <c:v>56.035020032645797</c:v>
                </c:pt>
                <c:pt idx="8">
                  <c:v>55.88036529680366</c:v>
                </c:pt>
                <c:pt idx="9">
                  <c:v>55.446242358863721</c:v>
                </c:pt>
                <c:pt idx="10">
                  <c:v>55.209299034004452</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1.6531294792164357E-2</c:v>
                </c:pt>
                <c:pt idx="6">
                  <c:v>1.7136185598071708E-2</c:v>
                </c:pt>
                <c:pt idx="7">
                  <c:v>1.8196319928772815E-2</c:v>
                </c:pt>
                <c:pt idx="8">
                  <c:v>1.8684931506849314E-2</c:v>
                </c:pt>
                <c:pt idx="9">
                  <c:v>1.9273642574613448E-2</c:v>
                </c:pt>
                <c:pt idx="10">
                  <c:v>1.8134531686776829E-2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1685.2168019951691</c:v>
                </c:pt>
                <c:pt idx="13">
                  <c:v>1738.7918196597261</c:v>
                </c:pt>
                <c:pt idx="14">
                  <c:v>1773.9041359235466</c:v>
                </c:pt>
                <c:pt idx="15">
                  <c:v>1789.2067301447585</c:v>
                </c:pt>
                <c:pt idx="16">
                  <c:v>1788.120082659372</c:v>
                </c:pt>
                <c:pt idx="17">
                  <c:v>1799.3210807055309</c:v>
                </c:pt>
                <c:pt idx="18">
                  <c:v>1804.7459430483952</c:v>
                </c:pt>
                <c:pt idx="19">
                  <c:v>1804.5943243695983</c:v>
                </c:pt>
                <c:pt idx="20">
                  <c:v>1521.882778464108</c:v>
                </c:pt>
                <c:pt idx="21">
                  <c:v>1571.7097060123137</c:v>
                </c:pt>
                <c:pt idx="22">
                  <c:v>1618.4192533200724</c:v>
                </c:pt>
                <c:pt idx="23">
                  <c:v>1665.4866903436434</c:v>
                </c:pt>
                <c:pt idx="24">
                  <c:v>1709.8320364088058</c:v>
                </c:pt>
                <c:pt idx="25">
                  <c:v>1756.7808426037311</c:v>
                </c:pt>
                <c:pt idx="26">
                  <c:v>1819.9570502087136</c:v>
                </c:pt>
                <c:pt idx="27">
                  <c:v>1882.0978831426978</c:v>
                </c:pt>
                <c:pt idx="28">
                  <c:v>1948.0232199550749</c:v>
                </c:pt>
                <c:pt idx="29">
                  <c:v>2016.5731287290653</c:v>
                </c:pt>
                <c:pt idx="30">
                  <c:v>2088.0426693977624</c:v>
                </c:pt>
                <c:pt idx="31">
                  <c:v>2180.5638084105476</c:v>
                </c:pt>
                <c:pt idx="32">
                  <c:v>2267.7305426442495</c:v>
                </c:pt>
                <c:pt idx="33">
                  <c:v>2366.4282290432534</c:v>
                </c:pt>
                <c:pt idx="34">
                  <c:v>2473.0423607036428</c:v>
                </c:pt>
                <c:pt idx="35">
                  <c:v>2588.1411416435112</c:v>
                </c:pt>
                <c:pt idx="36">
                  <c:v>2709.6971741257198</c:v>
                </c:pt>
                <c:pt idx="37">
                  <c:v>2837.019486706828</c:v>
                </c:pt>
                <c:pt idx="38">
                  <c:v>2966.3730353183664</c:v>
                </c:pt>
                <c:pt idx="39">
                  <c:v>3101.6243591174025</c:v>
                </c:pt>
                <c:pt idx="40">
                  <c:v>3246.0717932429025</c:v>
                </c:pt>
                <c:pt idx="41">
                  <c:v>3399.521933355265</c:v>
                </c:pt>
                <c:pt idx="42">
                  <c:v>3560.0634583602969</c:v>
                </c:pt>
                <c:pt idx="43">
                  <c:v>3727.2259815401067</c:v>
                </c:pt>
                <c:pt idx="44">
                  <c:v>3902.0168278910214</c:v>
                </c:pt>
                <c:pt idx="45">
                  <c:v>4088.4262897996414</c:v>
                </c:pt>
                <c:pt idx="46">
                  <c:v>4287.3401692935522</c:v>
                </c:pt>
                <c:pt idx="47">
                  <c:v>4496.2281717214619</c:v>
                </c:pt>
                <c:pt idx="48">
                  <c:v>4707.5942730171009</c:v>
                </c:pt>
                <c:pt idx="49">
                  <c:v>4929.95197615087</c:v>
                </c:pt>
                <c:pt idx="50">
                  <c:v>5164.1137755349373</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2031.5384226290626</c:v>
                </c:pt>
                <c:pt idx="13">
                  <c:v>2104.4524430598963</c:v>
                </c:pt>
                <c:pt idx="14">
                  <c:v>2152.2392708956581</c:v>
                </c:pt>
                <c:pt idx="15">
                  <c:v>2173.0656507332956</c:v>
                </c:pt>
                <c:pt idx="16">
                  <c:v>2171.5867555242135</c:v>
                </c:pt>
                <c:pt idx="17">
                  <c:v>2186.8309838228756</c:v>
                </c:pt>
                <c:pt idx="18">
                  <c:v>2194.2140616256434</c:v>
                </c:pt>
                <c:pt idx="19">
                  <c:v>2194.0077130713094</c:v>
                </c:pt>
                <c:pt idx="20">
                  <c:v>1809.2456293095979</c:v>
                </c:pt>
                <c:pt idx="21">
                  <c:v>1877.058609531143</c:v>
                </c:pt>
                <c:pt idx="22">
                  <c:v>1940.6289271003711</c:v>
                </c:pt>
                <c:pt idx="23">
                  <c:v>2004.6863220274479</c:v>
                </c:pt>
                <c:pt idx="24">
                  <c:v>2065.0390313676953</c:v>
                </c:pt>
                <c:pt idx="25">
                  <c:v>2128.9349732324927</c:v>
                </c:pt>
                <c:pt idx="26">
                  <c:v>2214.9159302691096</c:v>
                </c:pt>
                <c:pt idx="27">
                  <c:v>2299.4877728862521</c:v>
                </c:pt>
                <c:pt idx="28">
                  <c:v>2389.2102137698744</c:v>
                </c:pt>
                <c:pt idx="29">
                  <c:v>2482.5046197591259</c:v>
                </c:pt>
                <c:pt idx="30">
                  <c:v>2579.772558728881</c:v>
                </c:pt>
                <c:pt idx="31">
                  <c:v>2705.6911027506617</c:v>
                </c:pt>
                <c:pt idx="32">
                  <c:v>2824.3224596379191</c:v>
                </c:pt>
                <c:pt idx="33">
                  <c:v>2958.6471026577533</c:v>
                </c:pt>
                <c:pt idx="34">
                  <c:v>3103.7457944169159</c:v>
                </c:pt>
                <c:pt idx="35">
                  <c:v>3260.3918438416576</c:v>
                </c:pt>
                <c:pt idx="36">
                  <c:v>3425.8260223498673</c:v>
                </c:pt>
                <c:pt idx="37">
                  <c:v>3599.1079381667896</c:v>
                </c:pt>
                <c:pt idx="38">
                  <c:v>3775.1543063698955</c:v>
                </c:pt>
                <c:pt idx="39">
                  <c:v>3959.2273728227383</c:v>
                </c:pt>
                <c:pt idx="40">
                  <c:v>4155.8160744626048</c:v>
                </c:pt>
                <c:pt idx="41">
                  <c:v>4364.6571936820392</c:v>
                </c:pt>
                <c:pt idx="42">
                  <c:v>4583.1494787897318</c:v>
                </c:pt>
                <c:pt idx="43">
                  <c:v>4810.652747322777</c:v>
                </c:pt>
                <c:pt idx="44">
                  <c:v>5048.537938919917</c:v>
                </c:pt>
                <c:pt idx="45">
                  <c:v>5302.2357239436551</c:v>
                </c:pt>
                <c:pt idx="46">
                  <c:v>5572.9516528530066</c:v>
                </c:pt>
                <c:pt idx="47">
                  <c:v>5857.2420691837624</c:v>
                </c:pt>
                <c:pt idx="48">
                  <c:v>6144.9051050552662</c:v>
                </c:pt>
                <c:pt idx="49">
                  <c:v>6447.5273871562522</c:v>
                </c:pt>
                <c:pt idx="50">
                  <c:v>6766.2146964411886</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450.5878939996943</c:v>
                </c:pt>
                <c:pt idx="13">
                  <c:v>460.69539774058376</c:v>
                </c:pt>
                <c:pt idx="14">
                  <c:v>469.02988954417646</c:v>
                </c:pt>
                <c:pt idx="15">
                  <c:v>475.45559697717988</c:v>
                </c:pt>
                <c:pt idx="16">
                  <c:v>480.34338413818364</c:v>
                </c:pt>
                <c:pt idx="17">
                  <c:v>486.70612604844814</c:v>
                </c:pt>
                <c:pt idx="18">
                  <c:v>492.5310032376712</c:v>
                </c:pt>
                <c:pt idx="19">
                  <c:v>497.85624010762842</c:v>
                </c:pt>
                <c:pt idx="20">
                  <c:v>473.58117104410695</c:v>
                </c:pt>
                <c:pt idx="21">
                  <c:v>482.74295012997237</c:v>
                </c:pt>
                <c:pt idx="22">
                  <c:v>491.617454017809</c:v>
                </c:pt>
                <c:pt idx="23">
                  <c:v>500.5813031589413</c:v>
                </c:pt>
                <c:pt idx="24">
                  <c:v>509.3051566857107</c:v>
                </c:pt>
                <c:pt idx="25">
                  <c:v>518.3485320839153</c:v>
                </c:pt>
                <c:pt idx="26">
                  <c:v>528.53911519013297</c:v>
                </c:pt>
                <c:pt idx="27">
                  <c:v>538.66116450223467</c:v>
                </c:pt>
                <c:pt idx="28">
                  <c:v>549.20957137290577</c:v>
                </c:pt>
                <c:pt idx="29">
                  <c:v>560.07396881212856</c:v>
                </c:pt>
                <c:pt idx="30">
                  <c:v>571.27960728069206</c:v>
                </c:pt>
                <c:pt idx="31">
                  <c:v>584.23703657497401</c:v>
                </c:pt>
                <c:pt idx="32">
                  <c:v>596.66066379170377</c:v>
                </c:pt>
                <c:pt idx="33">
                  <c:v>610.31876299968985</c:v>
                </c:pt>
                <c:pt idx="34">
                  <c:v>624.84308260640739</c:v>
                </c:pt>
                <c:pt idx="35">
                  <c:v>640.28182099234107</c:v>
                </c:pt>
                <c:pt idx="36">
                  <c:v>655.9505255234651</c:v>
                </c:pt>
                <c:pt idx="37">
                  <c:v>672.24229989419507</c:v>
                </c:pt>
                <c:pt idx="38">
                  <c:v>688.77622853598837</c:v>
                </c:pt>
                <c:pt idx="39">
                  <c:v>705.94704226395049</c:v>
                </c:pt>
                <c:pt idx="40">
                  <c:v>724.1012735127008</c:v>
                </c:pt>
                <c:pt idx="41">
                  <c:v>742.7759010494326</c:v>
                </c:pt>
                <c:pt idx="42">
                  <c:v>762.20706831796906</c:v>
                </c:pt>
                <c:pt idx="43">
                  <c:v>782.35110452876984</c:v>
                </c:pt>
                <c:pt idx="44">
                  <c:v>803.30809272817362</c:v>
                </c:pt>
                <c:pt idx="45">
                  <c:v>825.50876308320971</c:v>
                </c:pt>
                <c:pt idx="46">
                  <c:v>848.56323323737502</c:v>
                </c:pt>
                <c:pt idx="47">
                  <c:v>872.68286112115879</c:v>
                </c:pt>
                <c:pt idx="48">
                  <c:v>897.07434383649843</c:v>
                </c:pt>
                <c:pt idx="49">
                  <c:v>922.62638475436529</c:v>
                </c:pt>
                <c:pt idx="50">
                  <c:v>949.43584558318389</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420.76235368881282</c:v>
                </c:pt>
                <c:pt idx="13">
                  <c:v>430.05487416934579</c:v>
                </c:pt>
                <c:pt idx="14">
                  <c:v>437.71734333731706</c:v>
                </c:pt>
                <c:pt idx="15">
                  <c:v>443.6249362953626</c:v>
                </c:pt>
                <c:pt idx="16">
                  <c:v>448.11861381084742</c:v>
                </c:pt>
                <c:pt idx="17">
                  <c:v>453.96831825115231</c:v>
                </c:pt>
                <c:pt idx="18">
                  <c:v>459.32352681352694</c:v>
                </c:pt>
                <c:pt idx="19">
                  <c:v>464.21938180862111</c:v>
                </c:pt>
                <c:pt idx="20">
                  <c:v>441.90164815035229</c:v>
                </c:pt>
                <c:pt idx="21">
                  <c:v>450.32469918016386</c:v>
                </c:pt>
                <c:pt idx="22">
                  <c:v>458.48363844413637</c:v>
                </c:pt>
                <c:pt idx="23">
                  <c:v>466.72471891897277</c:v>
                </c:pt>
                <c:pt idx="24">
                  <c:v>474.74515498754664</c:v>
                </c:pt>
                <c:pt idx="25">
                  <c:v>483.05934939748801</c:v>
                </c:pt>
                <c:pt idx="26">
                  <c:v>492.42825042890809</c:v>
                </c:pt>
                <c:pt idx="27">
                  <c:v>501.73414364932381</c:v>
                </c:pt>
                <c:pt idx="28">
                  <c:v>511.43201657576816</c:v>
                </c:pt>
                <c:pt idx="29">
                  <c:v>521.42040127497035</c:v>
                </c:pt>
                <c:pt idx="30">
                  <c:v>531.72251222500904</c:v>
                </c:pt>
                <c:pt idx="31">
                  <c:v>543.63516446624158</c:v>
                </c:pt>
                <c:pt idx="32">
                  <c:v>555.0570558959655</c:v>
                </c:pt>
                <c:pt idx="33">
                  <c:v>567.61388197973156</c:v>
                </c:pt>
                <c:pt idx="34">
                  <c:v>580.96708380593759</c:v>
                </c:pt>
                <c:pt idx="35">
                  <c:v>595.16097344700688</c:v>
                </c:pt>
                <c:pt idx="36">
                  <c:v>609.5662867163818</c:v>
                </c:pt>
                <c:pt idx="37">
                  <c:v>624.5444307651228</c:v>
                </c:pt>
                <c:pt idx="38">
                  <c:v>639.74520382108369</c:v>
                </c:pt>
                <c:pt idx="39">
                  <c:v>655.53150895882129</c:v>
                </c:pt>
                <c:pt idx="40">
                  <c:v>672.22193718046833</c:v>
                </c:pt>
                <c:pt idx="41">
                  <c:v>689.3908013530712</c:v>
                </c:pt>
                <c:pt idx="42">
                  <c:v>707.25520431866903</c:v>
                </c:pt>
                <c:pt idx="43">
                  <c:v>725.77499652930192</c:v>
                </c:pt>
                <c:pt idx="44">
                  <c:v>745.04219118443939</c:v>
                </c:pt>
                <c:pt idx="45">
                  <c:v>765.45278802855989</c:v>
                </c:pt>
                <c:pt idx="46">
                  <c:v>786.64834150718423</c:v>
                </c:pt>
                <c:pt idx="47">
                  <c:v>808.823167442314</c:v>
                </c:pt>
                <c:pt idx="48">
                  <c:v>831.2479281441997</c:v>
                </c:pt>
                <c:pt idx="49">
                  <c:v>854.7396694915841</c:v>
                </c:pt>
                <c:pt idx="50">
                  <c:v>879.38744308735443</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37</xdr:row>
      <xdr:rowOff>152400</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36</xdr:row>
      <xdr:rowOff>171450</xdr:rowOff>
    </xdr:from>
    <xdr:to>
      <xdr:col>9</xdr:col>
      <xdr:colOff>295281</xdr:colOff>
      <xdr:row>53</xdr:row>
      <xdr:rowOff>57150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78</xdr:row>
      <xdr:rowOff>33337</xdr:rowOff>
    </xdr:from>
    <xdr:to>
      <xdr:col>15</xdr:col>
      <xdr:colOff>219074</xdr:colOff>
      <xdr:row>103</xdr:row>
      <xdr:rowOff>171450</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77</xdr:row>
      <xdr:rowOff>176211</xdr:rowOff>
    </xdr:from>
    <xdr:to>
      <xdr:col>25</xdr:col>
      <xdr:colOff>438150</xdr:colOff>
      <xdr:row>97</xdr:row>
      <xdr:rowOff>47624</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117</xdr:row>
      <xdr:rowOff>14286</xdr:rowOff>
    </xdr:from>
    <xdr:to>
      <xdr:col>35</xdr:col>
      <xdr:colOff>447674</xdr:colOff>
      <xdr:row>142</xdr:row>
      <xdr:rowOff>152399</xdr:rowOff>
    </xdr:to>
    <xdr:graphicFrame macro="">
      <xdr:nvGraphicFramePr>
        <xdr:cNvPr id="5" name="Chart 4">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odels\SATIMGE\AFOLU\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y%20Drive/Consulting/2020Projects/AFOLU%20NDC/Land%20modelling/Land%20model_v1.12_b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5">
          <cell r="E5">
            <v>1E-3</v>
          </cell>
        </row>
        <row r="8">
          <cell r="E8">
            <v>21</v>
          </cell>
        </row>
        <row r="52">
          <cell r="E52">
            <v>0.47</v>
          </cell>
        </row>
      </sheetData>
      <sheetData sheetId="6" refreshError="1"/>
      <sheetData sheetId="7" refreshError="1"/>
      <sheetData sheetId="8"/>
      <sheetData sheetId="9"/>
      <sheetData sheetId="10" refreshError="1"/>
      <sheetData sheetId="11">
        <row r="113">
          <cell r="X113">
            <v>1956357.8999999997</v>
          </cell>
        </row>
      </sheetData>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Emissions &amp; Removals"/>
      <sheetName val="Mitigation summary"/>
      <sheetName val="Costs"/>
      <sheetName val="Jobs"/>
      <sheetName val="Inventory comparison"/>
      <sheetName val="Inventory"/>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sheetData sheetId="14"/>
      <sheetData sheetId="15">
        <row r="4">
          <cell r="H4">
            <v>0.55000000000000004</v>
          </cell>
        </row>
        <row r="5">
          <cell r="H5">
            <v>1</v>
          </cell>
        </row>
        <row r="6">
          <cell r="H6">
            <v>0.53</v>
          </cell>
        </row>
        <row r="7">
          <cell r="H7">
            <v>5.1100000000000003</v>
          </cell>
        </row>
        <row r="13">
          <cell r="H13">
            <v>0.35</v>
          </cell>
        </row>
        <row r="14">
          <cell r="H14">
            <v>0.5</v>
          </cell>
        </row>
        <row r="17">
          <cell r="H17">
            <v>3.0526873059490693</v>
          </cell>
        </row>
        <row r="22">
          <cell r="H22">
            <v>15.36</v>
          </cell>
        </row>
        <row r="91">
          <cell r="H91">
            <v>1.0640000000000001</v>
          </cell>
        </row>
        <row r="92">
          <cell r="H92">
            <v>0.39200000000000002</v>
          </cell>
        </row>
        <row r="96">
          <cell r="H96">
            <v>0.12</v>
          </cell>
        </row>
        <row r="97">
          <cell r="H97">
            <v>8.0828531999999995E-2</v>
          </cell>
        </row>
        <row r="98">
          <cell r="H98">
            <v>0.15409999999999999</v>
          </cell>
        </row>
        <row r="99">
          <cell r="H99">
            <v>17.29</v>
          </cell>
        </row>
        <row r="100">
          <cell r="H100">
            <v>6.37</v>
          </cell>
        </row>
      </sheetData>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Emissions &amp; Removals"/>
      <sheetName val="Mitigation summary"/>
      <sheetName val="Costs"/>
      <sheetName val="Jobs"/>
      <sheetName val="Inventory comparison"/>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45">
          <cell r="AE545">
            <v>13870.884424005459</v>
          </cell>
          <cell r="AF545">
            <v>13877.845004552402</v>
          </cell>
          <cell r="AG545">
            <v>13884.805585099348</v>
          </cell>
          <cell r="AH545">
            <v>13891.766165646293</v>
          </cell>
          <cell r="AI545">
            <v>13898.726746193237</v>
          </cell>
          <cell r="AJ545">
            <v>13905.687326740182</v>
          </cell>
          <cell r="AK545">
            <v>13912.647907287126</v>
          </cell>
          <cell r="AL545">
            <v>13919.608487834072</v>
          </cell>
          <cell r="AM545">
            <v>13926.569068381015</v>
          </cell>
          <cell r="AN545">
            <v>13933.529648927961</v>
          </cell>
          <cell r="AO545">
            <v>13940.490229474904</v>
          </cell>
          <cell r="AP545">
            <v>13947.45081002185</v>
          </cell>
          <cell r="AQ545">
            <v>13954.411390568794</v>
          </cell>
          <cell r="AR545">
            <v>13961.371971115739</v>
          </cell>
          <cell r="AS545">
            <v>13968.332551662685</v>
          </cell>
          <cell r="AT545">
            <v>13975.293132209628</v>
          </cell>
          <cell r="AU545">
            <v>13982.253712756574</v>
          </cell>
          <cell r="AV545">
            <v>13989.214293303517</v>
          </cell>
          <cell r="AW545">
            <v>13996.174873850463</v>
          </cell>
          <cell r="AX545">
            <v>14003.135454397407</v>
          </cell>
          <cell r="AY545">
            <v>14010.096034944352</v>
          </cell>
          <cell r="AZ545">
            <v>14017.056615491296</v>
          </cell>
          <cell r="BA545">
            <v>14024.017196038241</v>
          </cell>
          <cell r="BB545">
            <v>14030.977776585187</v>
          </cell>
          <cell r="BC545">
            <v>14037.93835713213</v>
          </cell>
          <cell r="BD545">
            <v>14044.898937679076</v>
          </cell>
          <cell r="BE545">
            <v>14051.85951822602</v>
          </cell>
          <cell r="BF545">
            <v>14058.820098772965</v>
          </cell>
          <cell r="BG545">
            <v>14065.780679319909</v>
          </cell>
          <cell r="BH545">
            <v>14072.741259866854</v>
          </cell>
          <cell r="BI545">
            <v>14079.701840413798</v>
          </cell>
          <cell r="BJ545">
            <v>14086.662420960743</v>
          </cell>
          <cell r="BK545">
            <v>14093.623001507689</v>
          </cell>
          <cell r="BL545">
            <v>14100.583582054633</v>
          </cell>
          <cell r="BM545">
            <v>14107.544162601578</v>
          </cell>
          <cell r="BN545">
            <v>14114.504743148522</v>
          </cell>
          <cell r="BO545">
            <v>14121.465323695467</v>
          </cell>
          <cell r="BP545">
            <v>14128.425904242411</v>
          </cell>
          <cell r="BQ545">
            <v>14135.386484789356</v>
          </cell>
        </row>
        <row r="546">
          <cell r="AE546">
            <v>116921.37808242753</v>
          </cell>
          <cell r="AF546">
            <v>114768.64562918147</v>
          </cell>
          <cell r="AG546">
            <v>112615.91317593542</v>
          </cell>
          <cell r="AH546">
            <v>110463.18072268936</v>
          </cell>
          <cell r="AI546">
            <v>108310.4482694433</v>
          </cell>
          <cell r="AJ546">
            <v>106157.71581619725</v>
          </cell>
          <cell r="AK546">
            <v>104004.98336295118</v>
          </cell>
          <cell r="AL546">
            <v>102065.3049480773</v>
          </cell>
          <cell r="AM546">
            <v>100125.62653320341</v>
          </cell>
          <cell r="AN546">
            <v>98185.948118329514</v>
          </cell>
          <cell r="AO546">
            <v>96246.269703455633</v>
          </cell>
          <cell r="AP546">
            <v>94306.591288581738</v>
          </cell>
          <cell r="AQ546">
            <v>92366.912873707843</v>
          </cell>
          <cell r="AR546">
            <v>90427.234458833947</v>
          </cell>
          <cell r="AS546">
            <v>88487.556043960052</v>
          </cell>
          <cell r="AT546">
            <v>86547.877629086172</v>
          </cell>
          <cell r="AU546">
            <v>84608.199214212276</v>
          </cell>
          <cell r="AV546">
            <v>82668.520799338381</v>
          </cell>
          <cell r="AW546">
            <v>80728.8423844645</v>
          </cell>
          <cell r="AX546">
            <v>78576.109931218438</v>
          </cell>
          <cell r="AY546">
            <v>76423.377477972361</v>
          </cell>
          <cell r="AZ546">
            <v>74270.645024726298</v>
          </cell>
          <cell r="BA546">
            <v>72117.912571480236</v>
          </cell>
          <cell r="BB546">
            <v>69965.180118234173</v>
          </cell>
          <cell r="BC546">
            <v>67812.447664988082</v>
          </cell>
          <cell r="BD546">
            <v>65659.715211742005</v>
          </cell>
          <cell r="BE546">
            <v>63506.982758495928</v>
          </cell>
          <cell r="BF546">
            <v>61354.250305249865</v>
          </cell>
          <cell r="BG546">
            <v>59201.517852003795</v>
          </cell>
          <cell r="BH546">
            <v>57048.785398757725</v>
          </cell>
          <cell r="BI546">
            <v>54896.052945511663</v>
          </cell>
          <cell r="BJ546">
            <v>52743.3204922656</v>
          </cell>
          <cell r="BK546">
            <v>50590.588039019538</v>
          </cell>
          <cell r="BL546">
            <v>48437.855585773475</v>
          </cell>
          <cell r="BM546">
            <v>46285.123132527413</v>
          </cell>
          <cell r="BN546">
            <v>44132.39067928135</v>
          </cell>
          <cell r="BO546">
            <v>41979.658226035295</v>
          </cell>
          <cell r="BP546">
            <v>39826.925772789225</v>
          </cell>
          <cell r="BQ546">
            <v>37674.193319543163</v>
          </cell>
        </row>
        <row r="547">
          <cell r="AE547">
            <v>887496.61286240304</v>
          </cell>
          <cell r="AF547">
            <v>889525.7499569119</v>
          </cell>
          <cell r="AG547">
            <v>891554.88705142087</v>
          </cell>
          <cell r="AH547">
            <v>893584.02414592972</v>
          </cell>
          <cell r="AI547">
            <v>895613.1612404387</v>
          </cell>
          <cell r="AJ547">
            <v>897642.29833494755</v>
          </cell>
          <cell r="AK547">
            <v>899671.43542945641</v>
          </cell>
          <cell r="AL547">
            <v>901700.57252396538</v>
          </cell>
          <cell r="AM547">
            <v>903729.70961847424</v>
          </cell>
          <cell r="AN547">
            <v>905758.8467129831</v>
          </cell>
          <cell r="AO547">
            <v>907787.98380749207</v>
          </cell>
          <cell r="AP547">
            <v>909817.12090200093</v>
          </cell>
          <cell r="AQ547">
            <v>911846.25799650978</v>
          </cell>
          <cell r="AR547">
            <v>913875.39509101876</v>
          </cell>
          <cell r="AS547">
            <v>915904.53218552761</v>
          </cell>
          <cell r="AT547">
            <v>917933.66928003647</v>
          </cell>
          <cell r="AU547">
            <v>919962.80637454544</v>
          </cell>
          <cell r="AV547">
            <v>921991.9434690543</v>
          </cell>
          <cell r="AW547">
            <v>924021.08056356327</v>
          </cell>
          <cell r="AX547">
            <v>926050.21765807213</v>
          </cell>
          <cell r="AY547">
            <v>928079.35475258098</v>
          </cell>
          <cell r="AZ547">
            <v>930108.49184708996</v>
          </cell>
          <cell r="BA547">
            <v>932137.62894159881</v>
          </cell>
          <cell r="BB547">
            <v>934166.76603610767</v>
          </cell>
          <cell r="BC547">
            <v>936195.90313061664</v>
          </cell>
          <cell r="BD547">
            <v>938225.0402251255</v>
          </cell>
          <cell r="BE547">
            <v>940254.17731963436</v>
          </cell>
          <cell r="BF547">
            <v>942283.31441414333</v>
          </cell>
          <cell r="BG547">
            <v>944312.45150865219</v>
          </cell>
          <cell r="BH547">
            <v>946341.58860316116</v>
          </cell>
          <cell r="BI547">
            <v>948370.72569767013</v>
          </cell>
          <cell r="BJ547">
            <v>950399.86279217899</v>
          </cell>
          <cell r="BK547">
            <v>952428.99988668784</v>
          </cell>
          <cell r="BL547">
            <v>954458.13698119682</v>
          </cell>
          <cell r="BM547">
            <v>956487.27407570567</v>
          </cell>
          <cell r="BN547">
            <v>958516.41117021465</v>
          </cell>
          <cell r="BO547">
            <v>960545.5482647235</v>
          </cell>
          <cell r="BP547">
            <v>962574.68535923236</v>
          </cell>
          <cell r="BQ547">
            <v>964603.82245374133</v>
          </cell>
        </row>
        <row r="548">
          <cell r="AE548">
            <v>12811.148922737033</v>
          </cell>
          <cell r="AF548">
            <v>24509.148922737033</v>
          </cell>
          <cell r="AG548">
            <v>19698.148922737033</v>
          </cell>
          <cell r="AH548">
            <v>15174.148922737033</v>
          </cell>
          <cell r="AI548">
            <v>17434.148922737033</v>
          </cell>
          <cell r="AJ548">
            <v>19357.148922737033</v>
          </cell>
          <cell r="AK548">
            <v>19357.148922737033</v>
          </cell>
          <cell r="AL548">
            <v>19357.148922737033</v>
          </cell>
          <cell r="AM548">
            <v>19548.478419496387</v>
          </cell>
          <cell r="AN548">
            <v>19739.807916255741</v>
          </cell>
          <cell r="AO548">
            <v>19931.137413015094</v>
          </cell>
          <cell r="AP548">
            <v>20122.466909774448</v>
          </cell>
          <cell r="AQ548">
            <v>20313.796406533802</v>
          </cell>
          <cell r="AR548">
            <v>20505.125903293156</v>
          </cell>
          <cell r="AS548">
            <v>20696.45540005251</v>
          </cell>
          <cell r="AT548">
            <v>20887.784896811863</v>
          </cell>
          <cell r="AU548">
            <v>21079.114393571217</v>
          </cell>
          <cell r="AV548">
            <v>21270.443890330571</v>
          </cell>
          <cell r="AW548">
            <v>21270.443890330571</v>
          </cell>
          <cell r="AX548">
            <v>21270.443890330571</v>
          </cell>
          <cell r="AY548">
            <v>21270.443890330571</v>
          </cell>
          <cell r="AZ548">
            <v>21270.443890330571</v>
          </cell>
          <cell r="BA548">
            <v>21270.443890330571</v>
          </cell>
          <cell r="BB548">
            <v>21270.443890330571</v>
          </cell>
          <cell r="BC548">
            <v>21270.443890330571</v>
          </cell>
          <cell r="BD548">
            <v>21270.443890330571</v>
          </cell>
          <cell r="BE548">
            <v>21270.443890330571</v>
          </cell>
          <cell r="BF548">
            <v>21270.443890330571</v>
          </cell>
          <cell r="BG548">
            <v>21079.114393571217</v>
          </cell>
          <cell r="BH548">
            <v>20887.784896811863</v>
          </cell>
          <cell r="BI548">
            <v>20696.45540005251</v>
          </cell>
          <cell r="BJ548">
            <v>20505.125903293156</v>
          </cell>
          <cell r="BK548">
            <v>20313.796406533802</v>
          </cell>
          <cell r="BL548">
            <v>20122.466909774448</v>
          </cell>
          <cell r="BM548">
            <v>19931.137413015094</v>
          </cell>
          <cell r="BN548">
            <v>19739.807916255741</v>
          </cell>
          <cell r="BO548">
            <v>19548.478419496387</v>
          </cell>
          <cell r="BP548">
            <v>19357.148922737033</v>
          </cell>
          <cell r="BQ548">
            <v>19357.148922737033</v>
          </cell>
        </row>
        <row r="549">
          <cell r="AE549">
            <v>326907.90189517371</v>
          </cell>
          <cell r="AF549">
            <v>325611.51074722892</v>
          </cell>
          <cell r="AG549">
            <v>324315.1195992842</v>
          </cell>
          <cell r="AH549">
            <v>323018.72845133947</v>
          </cell>
          <cell r="AI549">
            <v>321722.33730339474</v>
          </cell>
          <cell r="AJ549">
            <v>320425.94615545002</v>
          </cell>
          <cell r="AK549">
            <v>319129.55500750529</v>
          </cell>
          <cell r="AL549">
            <v>317833.16385956056</v>
          </cell>
          <cell r="AM549">
            <v>316536.77271161583</v>
          </cell>
          <cell r="AN549">
            <v>315240.38156367105</v>
          </cell>
          <cell r="AO549">
            <v>313943.99041572632</v>
          </cell>
          <cell r="AP549">
            <v>312647.5992677816</v>
          </cell>
          <cell r="AQ549">
            <v>311351.20811983687</v>
          </cell>
          <cell r="AR549">
            <v>310054.81697189214</v>
          </cell>
          <cell r="AS549">
            <v>308758.42582394741</v>
          </cell>
          <cell r="AT549">
            <v>307462.03467600269</v>
          </cell>
          <cell r="AU549">
            <v>306165.6435280579</v>
          </cell>
          <cell r="AV549">
            <v>304869.25238011318</v>
          </cell>
          <cell r="AW549">
            <v>303572.86123216845</v>
          </cell>
          <cell r="AX549">
            <v>302276.47008422372</v>
          </cell>
          <cell r="AY549">
            <v>300980.07893627899</v>
          </cell>
          <cell r="AZ549">
            <v>299683.68778833427</v>
          </cell>
          <cell r="BA549">
            <v>298387.29664038954</v>
          </cell>
          <cell r="BB549">
            <v>297090.90549244476</v>
          </cell>
          <cell r="BC549">
            <v>295794.51434450003</v>
          </cell>
          <cell r="BD549">
            <v>294498.1231965553</v>
          </cell>
          <cell r="BE549">
            <v>293201.73204861057</v>
          </cell>
          <cell r="BF549">
            <v>291905.34090066585</v>
          </cell>
          <cell r="BG549">
            <v>290608.94975272112</v>
          </cell>
          <cell r="BH549">
            <v>289312.55860477634</v>
          </cell>
          <cell r="BI549">
            <v>288016.16745683167</v>
          </cell>
          <cell r="BJ549">
            <v>286719.77630888688</v>
          </cell>
          <cell r="BK549">
            <v>285423.38516094215</v>
          </cell>
          <cell r="BL549">
            <v>284126.99401299743</v>
          </cell>
          <cell r="BM549">
            <v>282830.60286505276</v>
          </cell>
          <cell r="BN549">
            <v>281534.21171710803</v>
          </cell>
          <cell r="BO549">
            <v>280237.82056916325</v>
          </cell>
          <cell r="BP549">
            <v>278941.42942121852</v>
          </cell>
          <cell r="BQ549">
            <v>277645.03827327379</v>
          </cell>
        </row>
        <row r="550">
          <cell r="AE550">
            <v>27351.468067788541</v>
          </cell>
          <cell r="AF550">
            <v>28181.336786013042</v>
          </cell>
          <cell r="AG550">
            <v>29011.205504237543</v>
          </cell>
          <cell r="AH550">
            <v>29841.074222462041</v>
          </cell>
          <cell r="AI550">
            <v>30670.942940686542</v>
          </cell>
          <cell r="AJ550">
            <v>31500.811658911043</v>
          </cell>
          <cell r="AK550">
            <v>32330.680377135537</v>
          </cell>
          <cell r="AL550">
            <v>33160.549095360067</v>
          </cell>
          <cell r="AM550">
            <v>33990.417813584558</v>
          </cell>
          <cell r="AN550">
            <v>34820.286531809063</v>
          </cell>
          <cell r="AO550">
            <v>35650.155250033553</v>
          </cell>
          <cell r="AP550">
            <v>36480.02396825805</v>
          </cell>
          <cell r="AQ550">
            <v>37309.892686482548</v>
          </cell>
          <cell r="AR550">
            <v>38139.76140470706</v>
          </cell>
          <cell r="AS550">
            <v>38969.630122931558</v>
          </cell>
          <cell r="AT550">
            <v>39799.498841156055</v>
          </cell>
          <cell r="AU550">
            <v>40629.36755938056</v>
          </cell>
          <cell r="AV550">
            <v>41459.236277605058</v>
          </cell>
          <cell r="AW550">
            <v>42289.104995829563</v>
          </cell>
          <cell r="AX550">
            <v>43118.973714054067</v>
          </cell>
          <cell r="AY550">
            <v>43948.842432278572</v>
          </cell>
          <cell r="AZ550">
            <v>44778.711150503077</v>
          </cell>
          <cell r="BA550">
            <v>45608.579868727567</v>
          </cell>
          <cell r="BB550">
            <v>46438.448586952079</v>
          </cell>
          <cell r="BC550">
            <v>47268.317305176577</v>
          </cell>
          <cell r="BD550">
            <v>48098.186023401082</v>
          </cell>
          <cell r="BE550">
            <v>48928.054741625579</v>
          </cell>
          <cell r="BF550">
            <v>49757.923459850084</v>
          </cell>
          <cell r="BG550">
            <v>50587.792178074582</v>
          </cell>
          <cell r="BH550">
            <v>51417.660896299094</v>
          </cell>
          <cell r="BI550">
            <v>52247.529614523584</v>
          </cell>
          <cell r="BJ550">
            <v>53077.398332748067</v>
          </cell>
          <cell r="BK550">
            <v>53907.267050972587</v>
          </cell>
          <cell r="BL550">
            <v>54737.135769197099</v>
          </cell>
          <cell r="BM550">
            <v>55567.004487421589</v>
          </cell>
          <cell r="BN550">
            <v>56396.873205646094</v>
          </cell>
          <cell r="BO550">
            <v>57226.741923870577</v>
          </cell>
          <cell r="BP550">
            <v>58056.610642095082</v>
          </cell>
          <cell r="BQ550">
            <v>58886.479360319587</v>
          </cell>
        </row>
        <row r="551">
          <cell r="AE551">
            <v>2859.1537156084778</v>
          </cell>
          <cell r="AF551">
            <v>2853.3594325223635</v>
          </cell>
          <cell r="AG551">
            <v>2847.5651494362496</v>
          </cell>
          <cell r="AH551">
            <v>2841.7708663501357</v>
          </cell>
          <cell r="AI551">
            <v>2835.9765832640219</v>
          </cell>
          <cell r="AJ551">
            <v>2830.182300177908</v>
          </cell>
          <cell r="AK551">
            <v>2824.3880170917942</v>
          </cell>
          <cell r="AL551">
            <v>2818.5937340056803</v>
          </cell>
          <cell r="AM551">
            <v>2812.799450919566</v>
          </cell>
          <cell r="AN551">
            <v>2807.0051678334521</v>
          </cell>
          <cell r="AO551">
            <v>2801.2108847473382</v>
          </cell>
          <cell r="AP551">
            <v>2795.4166016612244</v>
          </cell>
          <cell r="AQ551">
            <v>2789.6223185751105</v>
          </cell>
          <cell r="AR551">
            <v>2783.8280354889966</v>
          </cell>
          <cell r="AS551">
            <v>2778.0337524028823</v>
          </cell>
          <cell r="AT551">
            <v>2772.2394693167685</v>
          </cell>
          <cell r="AU551">
            <v>2766.4451862306546</v>
          </cell>
          <cell r="AV551">
            <v>2760.6509031445407</v>
          </cell>
          <cell r="AW551">
            <v>2754.8566200584269</v>
          </cell>
          <cell r="AX551">
            <v>2749.062336972313</v>
          </cell>
          <cell r="AY551">
            <v>2743.2680538861991</v>
          </cell>
          <cell r="AZ551">
            <v>2737.4737708000848</v>
          </cell>
          <cell r="BA551">
            <v>2731.679487713971</v>
          </cell>
          <cell r="BB551">
            <v>2725.8852046278571</v>
          </cell>
          <cell r="BC551">
            <v>2720.0909215417432</v>
          </cell>
          <cell r="BD551">
            <v>2714.2966384556294</v>
          </cell>
          <cell r="BE551">
            <v>2708.5023553695155</v>
          </cell>
          <cell r="BF551">
            <v>2702.7080722834016</v>
          </cell>
          <cell r="BG551">
            <v>2696.9137891972878</v>
          </cell>
          <cell r="BH551">
            <v>2691.1195061111735</v>
          </cell>
          <cell r="BI551">
            <v>2685.3252230250596</v>
          </cell>
          <cell r="BJ551">
            <v>2679.5309399389457</v>
          </cell>
          <cell r="BK551">
            <v>2673.7366568528319</v>
          </cell>
          <cell r="BL551">
            <v>2667.942373766718</v>
          </cell>
          <cell r="BM551">
            <v>2662.1480906806041</v>
          </cell>
          <cell r="BN551">
            <v>2656.3538075944898</v>
          </cell>
          <cell r="BO551">
            <v>2650.5595245083759</v>
          </cell>
          <cell r="BP551">
            <v>2644.7652414222621</v>
          </cell>
          <cell r="BQ551">
            <v>2638.9709583361482</v>
          </cell>
        </row>
        <row r="552">
          <cell r="AE552">
            <v>703.76654109081028</v>
          </cell>
          <cell r="AF552">
            <v>700.38380404555346</v>
          </cell>
          <cell r="AG552">
            <v>697.00106700029687</v>
          </cell>
          <cell r="AH552">
            <v>693.61832995504005</v>
          </cell>
          <cell r="AI552">
            <v>690.23559290978324</v>
          </cell>
          <cell r="AJ552">
            <v>686.85285586452642</v>
          </cell>
          <cell r="AK552">
            <v>683.4701188192696</v>
          </cell>
          <cell r="AL552">
            <v>680.08738177401278</v>
          </cell>
          <cell r="AM552">
            <v>676.70464472875597</v>
          </cell>
          <cell r="AN552">
            <v>673.32190768349915</v>
          </cell>
          <cell r="AO552">
            <v>669.93917063824233</v>
          </cell>
          <cell r="AP552">
            <v>666.55643359298551</v>
          </cell>
          <cell r="AQ552">
            <v>663.1736965477287</v>
          </cell>
          <cell r="AR552">
            <v>659.79095950247211</v>
          </cell>
          <cell r="AS552">
            <v>656.40822245721529</v>
          </cell>
          <cell r="AT552">
            <v>653.02548541195847</v>
          </cell>
          <cell r="AU552">
            <v>649.64274836670165</v>
          </cell>
          <cell r="AV552">
            <v>646.26001132144484</v>
          </cell>
          <cell r="AW552">
            <v>642.87727427618802</v>
          </cell>
          <cell r="AX552">
            <v>639.4945372309312</v>
          </cell>
          <cell r="AY552">
            <v>636.11180018567438</v>
          </cell>
          <cell r="AZ552">
            <v>632.72906314041757</v>
          </cell>
          <cell r="BA552">
            <v>629.34632609516075</v>
          </cell>
          <cell r="BB552">
            <v>625.96358904990416</v>
          </cell>
          <cell r="BC552">
            <v>622.58085200464734</v>
          </cell>
          <cell r="BD552">
            <v>619.19811495939052</v>
          </cell>
          <cell r="BE552">
            <v>615.81537791413371</v>
          </cell>
          <cell r="BF552">
            <v>612.43264086887689</v>
          </cell>
          <cell r="BG552">
            <v>609.04990382362007</v>
          </cell>
          <cell r="BH552">
            <v>605.66716677836325</v>
          </cell>
          <cell r="BI552">
            <v>602.28442973310644</v>
          </cell>
          <cell r="BJ552">
            <v>598.90169268784962</v>
          </cell>
          <cell r="BK552">
            <v>595.51895564259303</v>
          </cell>
          <cell r="BL552">
            <v>592.13621859733598</v>
          </cell>
          <cell r="BM552">
            <v>588.75348155207939</v>
          </cell>
          <cell r="BN552">
            <v>585.37074450682258</v>
          </cell>
          <cell r="BO552">
            <v>581.98800746156576</v>
          </cell>
          <cell r="BP552">
            <v>578.60527041630894</v>
          </cell>
          <cell r="BQ552">
            <v>575.22253337105212</v>
          </cell>
        </row>
        <row r="553">
          <cell r="AE553">
            <v>116045.75246758238</v>
          </cell>
          <cell r="AF553">
            <v>116212.94288132206</v>
          </cell>
          <cell r="AG553">
            <v>116380.13329506174</v>
          </cell>
          <cell r="AH553">
            <v>116547.32370880144</v>
          </cell>
          <cell r="AI553">
            <v>116714.51412254112</v>
          </cell>
          <cell r="AJ553">
            <v>116881.7045362808</v>
          </cell>
          <cell r="AK553">
            <v>117048.89495002048</v>
          </cell>
          <cell r="AL553">
            <v>117216.08536376018</v>
          </cell>
          <cell r="AM553">
            <v>117383.27577749986</v>
          </cell>
          <cell r="AN553">
            <v>117550.46619123954</v>
          </cell>
          <cell r="AO553">
            <v>117717.65660497922</v>
          </cell>
          <cell r="AP553">
            <v>117884.84701871892</v>
          </cell>
          <cell r="AQ553">
            <v>118052.0374324586</v>
          </cell>
          <cell r="AR553">
            <v>118219.22784619828</v>
          </cell>
          <cell r="AS553">
            <v>118386.41825993796</v>
          </cell>
          <cell r="AT553">
            <v>118553.60867367766</v>
          </cell>
          <cell r="AU553">
            <v>118720.79908741734</v>
          </cell>
          <cell r="AV553">
            <v>118887.98950115702</v>
          </cell>
          <cell r="AW553">
            <v>119055.1799148967</v>
          </cell>
          <cell r="AX553">
            <v>119222.37032863637</v>
          </cell>
          <cell r="AY553">
            <v>119389.56074237608</v>
          </cell>
          <cell r="AZ553">
            <v>119556.75115611576</v>
          </cell>
          <cell r="BA553">
            <v>119723.94156985544</v>
          </cell>
          <cell r="BB553">
            <v>119891.13198359511</v>
          </cell>
          <cell r="BC553">
            <v>120058.32239733482</v>
          </cell>
          <cell r="BD553">
            <v>120225.5128110745</v>
          </cell>
          <cell r="BE553">
            <v>120392.70322481418</v>
          </cell>
          <cell r="BF553">
            <v>120559.89363855385</v>
          </cell>
          <cell r="BG553">
            <v>120727.08405229356</v>
          </cell>
          <cell r="BH553">
            <v>120894.27446603324</v>
          </cell>
          <cell r="BI553">
            <v>121061.46487977292</v>
          </cell>
          <cell r="BJ553">
            <v>121228.65529351259</v>
          </cell>
          <cell r="BK553">
            <v>121395.8457072523</v>
          </cell>
          <cell r="BL553">
            <v>121563.03612099198</v>
          </cell>
          <cell r="BM553">
            <v>121730.22653473166</v>
          </cell>
          <cell r="BN553">
            <v>121897.41694847133</v>
          </cell>
          <cell r="BO553">
            <v>122064.60736221104</v>
          </cell>
          <cell r="BP553">
            <v>122231.79777595072</v>
          </cell>
          <cell r="BQ553">
            <v>122398.9881896904</v>
          </cell>
        </row>
        <row r="554">
          <cell r="AE554">
            <v>2833380.7880396848</v>
          </cell>
          <cell r="AF554">
            <v>2869597.2355559515</v>
          </cell>
          <cell r="AG554">
            <v>2905813.6830722182</v>
          </cell>
          <cell r="AH554">
            <v>2942030.1305884849</v>
          </cell>
          <cell r="AI554">
            <v>2978246.5781047517</v>
          </cell>
          <cell r="AJ554">
            <v>3014463.0256210188</v>
          </cell>
          <cell r="AK554">
            <v>3050679.4731372856</v>
          </cell>
          <cell r="AL554">
            <v>3086895.9206535523</v>
          </cell>
          <cell r="AM554">
            <v>3122283.4536087196</v>
          </cell>
          <cell r="AN554">
            <v>3157670.986563887</v>
          </cell>
          <cell r="AO554">
            <v>3193058.5195190543</v>
          </cell>
          <cell r="AP554">
            <v>3228446.0524742217</v>
          </cell>
          <cell r="AQ554">
            <v>3263833.585429389</v>
          </cell>
          <cell r="AR554">
            <v>3299221.1183845564</v>
          </cell>
          <cell r="AS554">
            <v>3334608.6513397237</v>
          </cell>
          <cell r="AT554">
            <v>3369996.1842948915</v>
          </cell>
          <cell r="AU554">
            <v>3405383.7172500589</v>
          </cell>
          <cell r="AV554">
            <v>3440771.2502052262</v>
          </cell>
          <cell r="AW554">
            <v>3476987.697721493</v>
          </cell>
          <cell r="AX554">
            <v>3513204.1452377597</v>
          </cell>
          <cell r="AY554">
            <v>3549420.5927540264</v>
          </cell>
          <cell r="AZ554">
            <v>3585637.0402702931</v>
          </cell>
          <cell r="BA554">
            <v>3621853.4877865603</v>
          </cell>
          <cell r="BB554">
            <v>3658069.9353028275</v>
          </cell>
          <cell r="BC554">
            <v>3694286.3828190947</v>
          </cell>
          <cell r="BD554">
            <v>3730502.8303353619</v>
          </cell>
          <cell r="BE554">
            <v>3766719.2778516291</v>
          </cell>
          <cell r="BF554">
            <v>3802935.7253678958</v>
          </cell>
          <cell r="BG554">
            <v>3839152.172884163</v>
          </cell>
          <cell r="BH554">
            <v>3875368.6204004302</v>
          </cell>
          <cell r="BI554">
            <v>3911585.0679166974</v>
          </cell>
          <cell r="BJ554">
            <v>3947801.5154329645</v>
          </cell>
          <cell r="BK554">
            <v>3984017.9629492317</v>
          </cell>
          <cell r="BL554">
            <v>4020234.4104654985</v>
          </cell>
          <cell r="BM554">
            <v>4056450.8579817656</v>
          </cell>
          <cell r="BN554">
            <v>4092667.3054980328</v>
          </cell>
          <cell r="BO554">
            <v>4128883.7530143</v>
          </cell>
          <cell r="BP554">
            <v>4165100.2005305672</v>
          </cell>
          <cell r="BQ554">
            <v>4201316.6480468344</v>
          </cell>
        </row>
        <row r="555">
          <cell r="AE555">
            <v>227828.75565744966</v>
          </cell>
          <cell r="AF555">
            <v>225454.18028342791</v>
          </cell>
          <cell r="AG555">
            <v>223079.60490940613</v>
          </cell>
          <cell r="AH555">
            <v>220705.02953538438</v>
          </cell>
          <cell r="AI555">
            <v>218330.45416136264</v>
          </cell>
          <cell r="AJ555">
            <v>215955.87878734086</v>
          </cell>
          <cell r="AK555">
            <v>213581.30341331911</v>
          </cell>
          <cell r="AL555">
            <v>211177.76857935105</v>
          </cell>
          <cell r="AM555">
            <v>208774.23374538301</v>
          </cell>
          <cell r="AN555">
            <v>206370.69891141498</v>
          </cell>
          <cell r="AO555">
            <v>203967.16407744691</v>
          </cell>
          <cell r="AP555">
            <v>201563.62924347888</v>
          </cell>
          <cell r="AQ555">
            <v>199160.09440951084</v>
          </cell>
          <cell r="AR555">
            <v>196756.55957554278</v>
          </cell>
          <cell r="AS555">
            <v>194353.02474157474</v>
          </cell>
          <cell r="AT555">
            <v>191949.48990760668</v>
          </cell>
          <cell r="AU555">
            <v>189545.95507363864</v>
          </cell>
          <cell r="AV555">
            <v>187142.42023967061</v>
          </cell>
          <cell r="AW555">
            <v>184738.88540570255</v>
          </cell>
          <cell r="AX555">
            <v>182364.3100316808</v>
          </cell>
          <cell r="AY555">
            <v>179989.73465765902</v>
          </cell>
          <cell r="AZ555">
            <v>177615.15928363727</v>
          </cell>
          <cell r="BA555">
            <v>175240.58390961553</v>
          </cell>
          <cell r="BB555">
            <v>172866.00853559375</v>
          </cell>
          <cell r="BC555">
            <v>170491.433161572</v>
          </cell>
          <cell r="BD555">
            <v>168116.85778755022</v>
          </cell>
          <cell r="BE555">
            <v>165742.28241352848</v>
          </cell>
          <cell r="BF555">
            <v>163367.7070395067</v>
          </cell>
          <cell r="BG555">
            <v>160993.13166548495</v>
          </cell>
          <cell r="BH555">
            <v>158618.5562914632</v>
          </cell>
          <cell r="BI555">
            <v>156243.98091744143</v>
          </cell>
          <cell r="BJ555">
            <v>153869.40554341968</v>
          </cell>
          <cell r="BK555">
            <v>151494.83016939793</v>
          </cell>
          <cell r="BL555">
            <v>149120.25479537615</v>
          </cell>
          <cell r="BM555">
            <v>146745.67942135441</v>
          </cell>
          <cell r="BN555">
            <v>144371.10404733263</v>
          </cell>
          <cell r="BO555">
            <v>141996.52867331088</v>
          </cell>
          <cell r="BP555">
            <v>139621.9532992891</v>
          </cell>
          <cell r="BQ555">
            <v>137247.37792526736</v>
          </cell>
        </row>
        <row r="556">
          <cell r="AE556">
            <v>12022.465789938509</v>
          </cell>
          <cell r="AF556">
            <v>11911.577985973076</v>
          </cell>
          <cell r="AG556">
            <v>11800.690182007642</v>
          </cell>
          <cell r="AH556">
            <v>11689.802378042212</v>
          </cell>
          <cell r="AI556">
            <v>11578.914574076778</v>
          </cell>
          <cell r="AJ556">
            <v>11468.026770111344</v>
          </cell>
          <cell r="AK556">
            <v>11357.138966145911</v>
          </cell>
          <cell r="AL556">
            <v>10948.592302232075</v>
          </cell>
          <cell r="AM556">
            <v>10540.045638318243</v>
          </cell>
          <cell r="AN556">
            <v>10131.498974404407</v>
          </cell>
          <cell r="AO556">
            <v>9722.9523104905711</v>
          </cell>
          <cell r="AP556">
            <v>9314.4056465767371</v>
          </cell>
          <cell r="AQ556">
            <v>8905.8589826629031</v>
          </cell>
          <cell r="AR556">
            <v>8497.3123187490673</v>
          </cell>
          <cell r="AS556">
            <v>8088.7656548352315</v>
          </cell>
          <cell r="AT556">
            <v>7680.2189909213976</v>
          </cell>
          <cell r="AU556">
            <v>7271.6723270075618</v>
          </cell>
          <cell r="AV556">
            <v>6863.1256630937278</v>
          </cell>
          <cell r="AW556">
            <v>6454.578999179892</v>
          </cell>
          <cell r="AX556">
            <v>6343.6911952144601</v>
          </cell>
          <cell r="AY556">
            <v>6232.8033912490264</v>
          </cell>
          <cell r="AZ556">
            <v>6121.9155872835927</v>
          </cell>
          <cell r="BA556">
            <v>6011.0277833181608</v>
          </cell>
          <cell r="BB556">
            <v>5900.1399793527271</v>
          </cell>
          <cell r="BC556">
            <v>5789.2521753872934</v>
          </cell>
          <cell r="BD556">
            <v>5678.3643714218615</v>
          </cell>
          <cell r="BE556">
            <v>5567.4765674564278</v>
          </cell>
          <cell r="BF556">
            <v>5456.5887634909959</v>
          </cell>
          <cell r="BG556">
            <v>5345.7009595255622</v>
          </cell>
          <cell r="BH556">
            <v>5234.8131555601285</v>
          </cell>
          <cell r="BI556">
            <v>5123.9253515946966</v>
          </cell>
          <cell r="BJ556">
            <v>5013.0375476292629</v>
          </cell>
          <cell r="BK556">
            <v>4902.1497436638292</v>
          </cell>
          <cell r="BL556">
            <v>4791.2619396983973</v>
          </cell>
          <cell r="BM556">
            <v>4680.3741357329636</v>
          </cell>
          <cell r="BN556">
            <v>4569.4863317675317</v>
          </cell>
          <cell r="BO556">
            <v>4458.598527802098</v>
          </cell>
          <cell r="BP556">
            <v>4347.7107238366643</v>
          </cell>
          <cell r="BQ556">
            <v>4236.8229198712306</v>
          </cell>
        </row>
        <row r="557">
          <cell r="AE557">
            <v>55340.5783975714</v>
          </cell>
          <cell r="AF557">
            <v>54538.482254917537</v>
          </cell>
          <cell r="AG557">
            <v>53736.386112263674</v>
          </cell>
          <cell r="AH557">
            <v>52934.289969609803</v>
          </cell>
          <cell r="AI557">
            <v>52132.19382695594</v>
          </cell>
          <cell r="AJ557">
            <v>51330.097684302076</v>
          </cell>
          <cell r="AK557">
            <v>50528.001541648213</v>
          </cell>
          <cell r="AL557">
            <v>49725.90539899435</v>
          </cell>
          <cell r="AM557">
            <v>48923.809256340486</v>
          </cell>
          <cell r="AN557">
            <v>48121.713113686623</v>
          </cell>
          <cell r="AO557">
            <v>47319.616971032759</v>
          </cell>
          <cell r="AP557">
            <v>46517.520828378889</v>
          </cell>
          <cell r="AQ557">
            <v>45715.424685725025</v>
          </cell>
          <cell r="AR557">
            <v>44913.328543071162</v>
          </cell>
          <cell r="AS557">
            <v>44111.232400417299</v>
          </cell>
          <cell r="AT557">
            <v>43309.136257763435</v>
          </cell>
          <cell r="AU557">
            <v>42507.040115109572</v>
          </cell>
          <cell r="AV557">
            <v>41704.943972455709</v>
          </cell>
          <cell r="AW557">
            <v>40902.847829801845</v>
          </cell>
          <cell r="AX557">
            <v>40100.751687147989</v>
          </cell>
          <cell r="AY557">
            <v>39298.655544494126</v>
          </cell>
          <cell r="AZ557">
            <v>38496.55940184027</v>
          </cell>
          <cell r="BA557">
            <v>37694.463259186414</v>
          </cell>
          <cell r="BB557">
            <v>36892.36711653255</v>
          </cell>
          <cell r="BC557">
            <v>36090.270973878694</v>
          </cell>
          <cell r="BD557">
            <v>35288.174831224838</v>
          </cell>
          <cell r="BE557">
            <v>34486.078688570975</v>
          </cell>
          <cell r="BF557">
            <v>33683.982545917119</v>
          </cell>
          <cell r="BG557">
            <v>32881.886403263263</v>
          </cell>
          <cell r="BH557">
            <v>32079.790260609403</v>
          </cell>
          <cell r="BI557">
            <v>31277.694117955543</v>
          </cell>
          <cell r="BJ557">
            <v>30475.597975301687</v>
          </cell>
          <cell r="BK557">
            <v>29673.501832647828</v>
          </cell>
          <cell r="BL557">
            <v>28871.405689993968</v>
          </cell>
          <cell r="BM557">
            <v>28069.309547340112</v>
          </cell>
          <cell r="BN557">
            <v>27267.213404686252</v>
          </cell>
          <cell r="BO557">
            <v>26465.117262032392</v>
          </cell>
          <cell r="BP557">
            <v>25663.021119378536</v>
          </cell>
          <cell r="BQ557">
            <v>24860.924976724677</v>
          </cell>
        </row>
        <row r="558">
          <cell r="AE558">
            <v>48435.844496377838</v>
          </cell>
          <cell r="AF558">
            <v>48644.415786748526</v>
          </cell>
          <cell r="AG558">
            <v>48852.987077119222</v>
          </cell>
          <cell r="AH558">
            <v>49061.55836748991</v>
          </cell>
          <cell r="AI558">
            <v>49270.129657860598</v>
          </cell>
          <cell r="AJ558">
            <v>49478.700948231293</v>
          </cell>
          <cell r="AK558">
            <v>49687.272238601981</v>
          </cell>
          <cell r="AL558">
            <v>49895.843528972677</v>
          </cell>
          <cell r="AM558">
            <v>50104.414819343365</v>
          </cell>
          <cell r="AN558">
            <v>50312.986109714053</v>
          </cell>
          <cell r="AO558">
            <v>50521.557400084748</v>
          </cell>
          <cell r="AP558">
            <v>50730.128690455436</v>
          </cell>
          <cell r="AQ558">
            <v>50938.699980826124</v>
          </cell>
          <cell r="AR558">
            <v>51147.27127119682</v>
          </cell>
          <cell r="AS558">
            <v>51355.842561567508</v>
          </cell>
          <cell r="AT558">
            <v>51564.413851938196</v>
          </cell>
          <cell r="AU558">
            <v>51772.985142308891</v>
          </cell>
          <cell r="AV558">
            <v>51981.556432679579</v>
          </cell>
          <cell r="AW558">
            <v>52190.127723050267</v>
          </cell>
          <cell r="AX558">
            <v>52398.699013420963</v>
          </cell>
          <cell r="AY558">
            <v>52607.270303791651</v>
          </cell>
          <cell r="AZ558">
            <v>52815.841594162339</v>
          </cell>
          <cell r="BA558">
            <v>53024.412884533034</v>
          </cell>
          <cell r="BB558">
            <v>53232.984174903722</v>
          </cell>
          <cell r="BC558">
            <v>53441.555465274418</v>
          </cell>
          <cell r="BD558">
            <v>53650.126755645106</v>
          </cell>
          <cell r="BE558">
            <v>53858.698046015794</v>
          </cell>
          <cell r="BF558">
            <v>54067.269336386489</v>
          </cell>
          <cell r="BG558">
            <v>54275.840626757177</v>
          </cell>
          <cell r="BH558">
            <v>54484.411917127865</v>
          </cell>
          <cell r="BI558">
            <v>54692.983207498561</v>
          </cell>
          <cell r="BJ558">
            <v>54901.554497869249</v>
          </cell>
          <cell r="BK558">
            <v>55110.125788239937</v>
          </cell>
          <cell r="BL558">
            <v>55318.697078610632</v>
          </cell>
          <cell r="BM558">
            <v>55527.26836898132</v>
          </cell>
          <cell r="BN558">
            <v>55735.839659352008</v>
          </cell>
          <cell r="BO558">
            <v>55944.410949722704</v>
          </cell>
          <cell r="BP558">
            <v>56152.982240093392</v>
          </cell>
          <cell r="BQ558">
            <v>56361.55353046408</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sheetData sheetId="16"/>
      <sheetData sheetId="17"/>
      <sheetData sheetId="18"/>
      <sheetData sheetId="19"/>
      <sheetData sheetId="20"/>
      <sheetData sheetId="21">
        <row r="11">
          <cell r="AC11">
            <v>0</v>
          </cell>
        </row>
      </sheetData>
      <sheetData sheetId="22"/>
      <sheetData sheetId="23"/>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row>
        <row r="16">
          <cell r="AC16">
            <v>-1057.8306876692382</v>
          </cell>
          <cell r="AD16">
            <v>-1057.8306876692382</v>
          </cell>
          <cell r="AE16">
            <v>-1057.8306876692382</v>
          </cell>
          <cell r="AF16">
            <v>-1057.8306876692382</v>
          </cell>
          <cell r="AG16">
            <v>-1057.8306876692382</v>
          </cell>
          <cell r="AH16">
            <v>-1057.8306876692382</v>
          </cell>
          <cell r="AI16">
            <v>-1057.8306876692382</v>
          </cell>
          <cell r="AJ16">
            <v>-1057.8306876692382</v>
          </cell>
          <cell r="AK16">
            <v>-1057.8306876692382</v>
          </cell>
          <cell r="AL16">
            <v>-1057.8306876692382</v>
          </cell>
          <cell r="AM16">
            <v>-1057.8306876692382</v>
          </cell>
          <cell r="AN16">
            <v>-1057.8306876692382</v>
          </cell>
          <cell r="AO16">
            <v>-1057.8306876692382</v>
          </cell>
          <cell r="AP16">
            <v>-1057.8306876692382</v>
          </cell>
          <cell r="AQ16">
            <v>-1057.8306876692382</v>
          </cell>
          <cell r="AR16">
            <v>-1057.8306876692382</v>
          </cell>
          <cell r="AS16">
            <v>-1057.8306876692382</v>
          </cell>
          <cell r="AT16">
            <v>-1057.8306876692382</v>
          </cell>
          <cell r="AU16">
            <v>-1057.8306876692382</v>
          </cell>
          <cell r="AV16">
            <v>-1057.8306876692382</v>
          </cell>
          <cell r="AW16">
            <v>-1057.8306876692382</v>
          </cell>
          <cell r="AX16">
            <v>-1057.8306876692382</v>
          </cell>
          <cell r="AY16">
            <v>-1057.8306876692382</v>
          </cell>
          <cell r="AZ16">
            <v>-1057.8306876692382</v>
          </cell>
          <cell r="BA16">
            <v>-1057.8306876692382</v>
          </cell>
          <cell r="BB16">
            <v>-1057.8306876692382</v>
          </cell>
          <cell r="BC16">
            <v>-1057.8306876692382</v>
          </cell>
          <cell r="BD16">
            <v>-1057.8306876692382</v>
          </cell>
          <cell r="BE16">
            <v>-1057.8306876692382</v>
          </cell>
          <cell r="BF16">
            <v>-1057.8306876692382</v>
          </cell>
          <cell r="BG16">
            <v>-1057.8306876692382</v>
          </cell>
          <cell r="BH16">
            <v>-1057.8306876692382</v>
          </cell>
          <cell r="BI16">
            <v>-1057.8306876692382</v>
          </cell>
          <cell r="BJ16">
            <v>-1057.8306876692382</v>
          </cell>
          <cell r="BK16">
            <v>-1057.8306876692382</v>
          </cell>
          <cell r="BL16">
            <v>-1057.8306876692382</v>
          </cell>
          <cell r="BM16">
            <v>-1057.8306876692382</v>
          </cell>
          <cell r="BN16">
            <v>-1057.8306876692382</v>
          </cell>
          <cell r="BO16">
            <v>-1057.8306876692382</v>
          </cell>
        </row>
        <row r="24">
          <cell r="AC24">
            <v>-3.5148376259499399</v>
          </cell>
          <cell r="AD24">
            <v>-3.532718741142987</v>
          </cell>
          <cell r="AE24">
            <v>-3.5505998563360346</v>
          </cell>
          <cell r="AF24">
            <v>-3.5684809715290822</v>
          </cell>
          <cell r="AG24">
            <v>-3.5863620867221289</v>
          </cell>
          <cell r="AH24">
            <v>-3.6042432019151769</v>
          </cell>
          <cell r="AI24">
            <v>-3.6221243171082249</v>
          </cell>
          <cell r="AJ24">
            <v>-3.6400054323012712</v>
          </cell>
          <cell r="AK24">
            <v>-3.6578865474943192</v>
          </cell>
          <cell r="AL24">
            <v>-3.6757676626873668</v>
          </cell>
          <cell r="AM24">
            <v>-3.6936487778804148</v>
          </cell>
          <cell r="AN24">
            <v>-3.7115298930734615</v>
          </cell>
          <cell r="AO24">
            <v>-3.7294110082665095</v>
          </cell>
          <cell r="AP24">
            <v>-3.7472921234595562</v>
          </cell>
          <cell r="AQ24">
            <v>-3.7651732386526033</v>
          </cell>
          <cell r="AR24">
            <v>-3.7830543538456518</v>
          </cell>
          <cell r="AS24">
            <v>-3.8009354690386998</v>
          </cell>
          <cell r="AT24">
            <v>-3.818816584231747</v>
          </cell>
          <cell r="AU24">
            <v>-3.8366976994247937</v>
          </cell>
          <cell r="AV24">
            <v>-3.8545788146178408</v>
          </cell>
          <cell r="AW24">
            <v>-3.8724599298108884</v>
          </cell>
          <cell r="AX24">
            <v>-3.8903410450039364</v>
          </cell>
          <cell r="AY24">
            <v>-3.9082221601969835</v>
          </cell>
          <cell r="AZ24">
            <v>-3.9261032753900311</v>
          </cell>
          <cell r="BA24">
            <v>-3.9439843905830791</v>
          </cell>
          <cell r="BB24">
            <v>-3.9618655057761267</v>
          </cell>
          <cell r="BC24">
            <v>-3.9797466209691748</v>
          </cell>
          <cell r="BD24">
            <v>-3.9976277361622214</v>
          </cell>
          <cell r="BE24">
            <v>-4.0155088513552686</v>
          </cell>
          <cell r="BF24">
            <v>-4.0333899665483166</v>
          </cell>
          <cell r="BG24">
            <v>-4.0512710817413637</v>
          </cell>
          <cell r="BH24">
            <v>-4.0691521969344127</v>
          </cell>
          <cell r="BI24">
            <v>-4.0870333121274589</v>
          </cell>
          <cell r="BJ24">
            <v>-4.1049144273205069</v>
          </cell>
          <cell r="BK24">
            <v>-4.122795542513555</v>
          </cell>
          <cell r="BL24">
            <v>-4.1406766577066021</v>
          </cell>
          <cell r="BM24">
            <v>-4.158557772899651</v>
          </cell>
          <cell r="BN24">
            <v>-4.1764388880926973</v>
          </cell>
          <cell r="BO24">
            <v>-4.1943200032857444</v>
          </cell>
        </row>
        <row r="29">
          <cell r="AC29">
            <v>1216.5725330073537</v>
          </cell>
          <cell r="AD29">
            <v>1220.6125153152373</v>
          </cell>
          <cell r="AE29">
            <v>1224.6524976231206</v>
          </cell>
          <cell r="AF29">
            <v>1228.6924799310034</v>
          </cell>
          <cell r="AG29">
            <v>1232.7324622388869</v>
          </cell>
          <cell r="AH29">
            <v>1236.77244454677</v>
          </cell>
          <cell r="AI29">
            <v>1240.8124268546533</v>
          </cell>
          <cell r="AJ29">
            <v>1244.8524091625366</v>
          </cell>
          <cell r="AK29">
            <v>1248.8923914704199</v>
          </cell>
          <cell r="AL29">
            <v>1252.9323737783034</v>
          </cell>
          <cell r="AM29">
            <v>1256.9723560861864</v>
          </cell>
          <cell r="AN29">
            <v>1261.0123383940697</v>
          </cell>
          <cell r="AO29">
            <v>1265.052320701953</v>
          </cell>
          <cell r="AP29">
            <v>1269.0923030098356</v>
          </cell>
          <cell r="AQ29">
            <v>1273.1322853177196</v>
          </cell>
          <cell r="AR29">
            <v>1277.1722676256031</v>
          </cell>
          <cell r="AS29">
            <v>1281.2122499334862</v>
          </cell>
          <cell r="AT29">
            <v>1285.2522322413693</v>
          </cell>
          <cell r="AU29">
            <v>1289.2922145492525</v>
          </cell>
          <cell r="AV29">
            <v>1293.3321968571361</v>
          </cell>
          <cell r="AW29">
            <v>1297.3721791650191</v>
          </cell>
          <cell r="AX29">
            <v>1301.4121614729024</v>
          </cell>
          <cell r="AY29">
            <v>1305.4521437807855</v>
          </cell>
          <cell r="AZ29">
            <v>1309.4921260886688</v>
          </cell>
          <cell r="BA29">
            <v>1313.5321083965523</v>
          </cell>
          <cell r="BB29">
            <v>1317.5720907044354</v>
          </cell>
          <cell r="BC29">
            <v>1321.6120730123191</v>
          </cell>
          <cell r="BD29">
            <v>1325.6520553202022</v>
          </cell>
          <cell r="BE29">
            <v>1329.6920376280857</v>
          </cell>
          <cell r="BF29">
            <v>1333.7320199359688</v>
          </cell>
          <cell r="BG29">
            <v>1337.7720022438518</v>
          </cell>
          <cell r="BH29">
            <v>1341.8119845517351</v>
          </cell>
          <cell r="BI29">
            <v>1345.8519668596182</v>
          </cell>
          <cell r="BJ29">
            <v>1349.8919491675019</v>
          </cell>
          <cell r="BK29">
            <v>1353.931931475385</v>
          </cell>
          <cell r="BL29">
            <v>1357.9719137832683</v>
          </cell>
          <cell r="BM29">
            <v>1362.0118960911516</v>
          </cell>
          <cell r="BN29">
            <v>1366.0518783990351</v>
          </cell>
          <cell r="BO29">
            <v>1370.0918607069184</v>
          </cell>
        </row>
        <row r="37">
          <cell r="AC37">
            <v>4846.6213946536764</v>
          </cell>
          <cell r="AD37">
            <v>4846.6213946536764</v>
          </cell>
          <cell r="AE37">
            <v>4846.6213946536764</v>
          </cell>
          <cell r="AF37">
            <v>4846.6213946536764</v>
          </cell>
          <cell r="AG37">
            <v>4846.6213946536764</v>
          </cell>
          <cell r="AH37">
            <v>4846.6213946536764</v>
          </cell>
          <cell r="AI37">
            <v>4846.6213946536764</v>
          </cell>
          <cell r="AJ37">
            <v>4846.6213946536764</v>
          </cell>
          <cell r="AK37">
            <v>4846.6213946536764</v>
          </cell>
          <cell r="AL37">
            <v>4846.6213946536764</v>
          </cell>
          <cell r="AM37">
            <v>4846.6213946536764</v>
          </cell>
          <cell r="AN37">
            <v>4846.6213946536764</v>
          </cell>
          <cell r="AO37">
            <v>4846.6213946536764</v>
          </cell>
          <cell r="AP37">
            <v>4846.6213946536764</v>
          </cell>
          <cell r="AQ37">
            <v>4846.6213946536764</v>
          </cell>
          <cell r="AR37">
            <v>4846.6213946536764</v>
          </cell>
          <cell r="AS37">
            <v>4846.6213946536764</v>
          </cell>
          <cell r="AT37">
            <v>4846.6213946536764</v>
          </cell>
          <cell r="AU37">
            <v>4846.6213946536764</v>
          </cell>
          <cell r="AV37">
            <v>4846.6213946536764</v>
          </cell>
          <cell r="AW37">
            <v>4846.6213946536764</v>
          </cell>
          <cell r="AX37">
            <v>4846.6213946536764</v>
          </cell>
          <cell r="AY37">
            <v>4846.6213946536764</v>
          </cell>
          <cell r="AZ37">
            <v>4846.6213946536764</v>
          </cell>
          <cell r="BA37">
            <v>4846.6213946536764</v>
          </cell>
          <cell r="BB37">
            <v>4846.6213946536764</v>
          </cell>
          <cell r="BC37">
            <v>4846.6213946536764</v>
          </cell>
          <cell r="BD37">
            <v>4846.6213946536764</v>
          </cell>
          <cell r="BE37">
            <v>4846.6213946536764</v>
          </cell>
          <cell r="BF37">
            <v>4846.6213946536764</v>
          </cell>
          <cell r="BG37">
            <v>4846.6213946536764</v>
          </cell>
          <cell r="BH37">
            <v>4846.6213946536764</v>
          </cell>
          <cell r="BI37">
            <v>4846.6213946536764</v>
          </cell>
          <cell r="BJ37">
            <v>4846.6213946536764</v>
          </cell>
          <cell r="BK37">
            <v>4846.6213946536764</v>
          </cell>
          <cell r="BL37">
            <v>4846.6213946536764</v>
          </cell>
          <cell r="BM37">
            <v>4846.6213946536764</v>
          </cell>
          <cell r="BN37">
            <v>4846.6213946536764</v>
          </cell>
          <cell r="BO37">
            <v>4846.6213946536764</v>
          </cell>
        </row>
        <row r="42">
          <cell r="AC42">
            <v>-16866.685781467972</v>
          </cell>
          <cell r="AD42">
            <v>-16866.685781467972</v>
          </cell>
          <cell r="AE42">
            <v>-16866.685781467972</v>
          </cell>
          <cell r="AF42">
            <v>-16866.685781467972</v>
          </cell>
          <cell r="AG42">
            <v>-16866.685781467972</v>
          </cell>
          <cell r="AH42">
            <v>-16866.685781467972</v>
          </cell>
          <cell r="AI42">
            <v>-16866.685781467972</v>
          </cell>
          <cell r="AJ42">
            <v>-16866.685781467972</v>
          </cell>
          <cell r="AK42">
            <v>-16866.685781467972</v>
          </cell>
          <cell r="AL42">
            <v>-16866.685781467972</v>
          </cell>
          <cell r="AM42">
            <v>-16866.685781467972</v>
          </cell>
          <cell r="AN42">
            <v>-16866.685781467972</v>
          </cell>
          <cell r="AO42">
            <v>-16866.685781467972</v>
          </cell>
          <cell r="AP42">
            <v>-16866.685781467972</v>
          </cell>
          <cell r="AQ42">
            <v>-16866.685781467972</v>
          </cell>
          <cell r="AR42">
            <v>-16866.685781467972</v>
          </cell>
          <cell r="AS42">
            <v>-16866.685781467972</v>
          </cell>
          <cell r="AT42">
            <v>-16866.685781467972</v>
          </cell>
          <cell r="AU42">
            <v>-16866.685781467972</v>
          </cell>
          <cell r="AV42">
            <v>-16866.685781467972</v>
          </cell>
          <cell r="AW42">
            <v>-16866.685781467972</v>
          </cell>
          <cell r="AX42">
            <v>-16866.685781467972</v>
          </cell>
          <cell r="AY42">
            <v>-16866.685781467972</v>
          </cell>
          <cell r="AZ42">
            <v>-16866.685781467972</v>
          </cell>
          <cell r="BA42">
            <v>-16866.685781467972</v>
          </cell>
          <cell r="BB42">
            <v>-16866.685781467972</v>
          </cell>
          <cell r="BC42">
            <v>-16866.685781467972</v>
          </cell>
          <cell r="BD42">
            <v>-16866.685781467972</v>
          </cell>
          <cell r="BE42">
            <v>-16866.685781467972</v>
          </cell>
          <cell r="BF42">
            <v>-16866.685781467972</v>
          </cell>
          <cell r="BG42">
            <v>-16866.685781467972</v>
          </cell>
          <cell r="BH42">
            <v>-16866.685781467972</v>
          </cell>
          <cell r="BI42">
            <v>-16866.685781467972</v>
          </cell>
          <cell r="BJ42">
            <v>-16866.685781467972</v>
          </cell>
          <cell r="BK42">
            <v>-16866.685781467972</v>
          </cell>
          <cell r="BL42">
            <v>-16866.685781467972</v>
          </cell>
          <cell r="BM42">
            <v>-16866.685781467972</v>
          </cell>
          <cell r="BN42">
            <v>-16866.685781467972</v>
          </cell>
          <cell r="BO42">
            <v>-16866.685781467972</v>
          </cell>
        </row>
        <row r="50">
          <cell r="G50">
            <v>2.7655459746661304</v>
          </cell>
        </row>
        <row r="55">
          <cell r="AC55">
            <v>251.29650558571467</v>
          </cell>
          <cell r="AD55">
            <v>251.29650558571467</v>
          </cell>
          <cell r="AE55">
            <v>251.29650558571467</v>
          </cell>
          <cell r="AF55">
            <v>251.29650558571467</v>
          </cell>
          <cell r="AG55">
            <v>251.29650558571467</v>
          </cell>
          <cell r="AH55">
            <v>251.29650558571467</v>
          </cell>
          <cell r="AI55">
            <v>251.29650558571467</v>
          </cell>
          <cell r="AJ55">
            <v>251.29650558571467</v>
          </cell>
          <cell r="AK55">
            <v>251.29650558571467</v>
          </cell>
          <cell r="AL55">
            <v>251.29650558571467</v>
          </cell>
          <cell r="AM55">
            <v>251.29650558571467</v>
          </cell>
          <cell r="AN55">
            <v>251.29650558571467</v>
          </cell>
          <cell r="AO55">
            <v>251.29650558571467</v>
          </cell>
          <cell r="AP55">
            <v>251.29650558571467</v>
          </cell>
          <cell r="AQ55">
            <v>251.29650558571467</v>
          </cell>
          <cell r="AR55">
            <v>251.29650558571467</v>
          </cell>
          <cell r="AS55">
            <v>251.29650558571467</v>
          </cell>
          <cell r="AT55">
            <v>251.29650558571467</v>
          </cell>
          <cell r="AU55">
            <v>251.29650558571467</v>
          </cell>
          <cell r="AV55">
            <v>251.29650558571467</v>
          </cell>
          <cell r="AW55">
            <v>251.29650558571467</v>
          </cell>
          <cell r="AX55">
            <v>251.29650558571467</v>
          </cell>
          <cell r="AY55">
            <v>251.29650558571467</v>
          </cell>
          <cell r="AZ55">
            <v>251.29650558571467</v>
          </cell>
          <cell r="BA55">
            <v>251.29650558571467</v>
          </cell>
          <cell r="BB55">
            <v>251.29650558571467</v>
          </cell>
          <cell r="BC55">
            <v>251.29650558571467</v>
          </cell>
          <cell r="BD55">
            <v>251.29650558571467</v>
          </cell>
          <cell r="BE55">
            <v>251.29650558571467</v>
          </cell>
          <cell r="BF55">
            <v>251.29650558571467</v>
          </cell>
          <cell r="BG55">
            <v>251.29650558571467</v>
          </cell>
          <cell r="BH55">
            <v>251.29650558571467</v>
          </cell>
          <cell r="BI55">
            <v>251.29650558571467</v>
          </cell>
          <cell r="BJ55">
            <v>251.29650558571467</v>
          </cell>
          <cell r="BK55">
            <v>251.29650558571467</v>
          </cell>
          <cell r="BL55">
            <v>251.29650558571467</v>
          </cell>
          <cell r="BM55">
            <v>251.29650558571467</v>
          </cell>
          <cell r="BN55">
            <v>251.29650558571467</v>
          </cell>
          <cell r="BO55">
            <v>251.29650558571467</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row>
        <row r="68">
          <cell r="AC68">
            <v>10738.537356357998</v>
          </cell>
          <cell r="AD68">
            <v>10738.537356357998</v>
          </cell>
          <cell r="AE68">
            <v>10738.537356357998</v>
          </cell>
          <cell r="AF68">
            <v>10738.537356357998</v>
          </cell>
          <cell r="AG68">
            <v>10738.537356357998</v>
          </cell>
          <cell r="AH68">
            <v>10738.537356357998</v>
          </cell>
          <cell r="AI68">
            <v>10738.537356357998</v>
          </cell>
          <cell r="AJ68">
            <v>10738.537356357998</v>
          </cell>
          <cell r="AK68">
            <v>10738.537356357998</v>
          </cell>
          <cell r="AL68">
            <v>10738.537356357998</v>
          </cell>
          <cell r="AM68">
            <v>10738.537356357998</v>
          </cell>
          <cell r="AN68">
            <v>10738.537356357998</v>
          </cell>
          <cell r="AO68">
            <v>10738.537356357998</v>
          </cell>
          <cell r="AP68">
            <v>10738.537356357998</v>
          </cell>
          <cell r="AQ68">
            <v>10738.537356357998</v>
          </cell>
          <cell r="AR68">
            <v>10738.537356357998</v>
          </cell>
          <cell r="AS68">
            <v>10738.537356357998</v>
          </cell>
          <cell r="AT68">
            <v>10738.537356357998</v>
          </cell>
          <cell r="AU68">
            <v>10738.537356357998</v>
          </cell>
          <cell r="AV68">
            <v>10738.537356357998</v>
          </cell>
          <cell r="AW68">
            <v>10738.537356357998</v>
          </cell>
          <cell r="AX68">
            <v>10738.537356357998</v>
          </cell>
          <cell r="AY68">
            <v>10738.537356357998</v>
          </cell>
          <cell r="AZ68">
            <v>10738.537356357998</v>
          </cell>
          <cell r="BA68">
            <v>10738.537356357998</v>
          </cell>
          <cell r="BB68">
            <v>10738.537356357998</v>
          </cell>
          <cell r="BC68">
            <v>10738.537356357998</v>
          </cell>
          <cell r="BD68">
            <v>10738.537356357998</v>
          </cell>
          <cell r="BE68">
            <v>10738.537356357998</v>
          </cell>
          <cell r="BF68">
            <v>10738.537356357998</v>
          </cell>
          <cell r="BG68">
            <v>10738.537356357998</v>
          </cell>
          <cell r="BH68">
            <v>10738.537356357998</v>
          </cell>
          <cell r="BI68">
            <v>10738.537356357998</v>
          </cell>
          <cell r="BJ68">
            <v>10738.537356357998</v>
          </cell>
          <cell r="BK68">
            <v>10738.537356357998</v>
          </cell>
          <cell r="BL68">
            <v>10738.537356357998</v>
          </cell>
          <cell r="BM68">
            <v>10738.537356357998</v>
          </cell>
          <cell r="BN68">
            <v>10738.537356357998</v>
          </cell>
          <cell r="BO68">
            <v>10738.537356357998</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802</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737</v>
      </c>
      <c r="D6" s="14" t="s">
        <v>710</v>
      </c>
    </row>
    <row r="7" spans="1:4" ht="75" x14ac:dyDescent="0.25">
      <c r="A7" t="s">
        <v>799</v>
      </c>
      <c r="B7" t="s">
        <v>696</v>
      </c>
      <c r="C7" t="s">
        <v>800</v>
      </c>
      <c r="D7" s="14" t="s">
        <v>801</v>
      </c>
    </row>
    <row r="8" spans="1:4" x14ac:dyDescent="0.25">
      <c r="A8" t="s">
        <v>804</v>
      </c>
      <c r="B8" t="s">
        <v>696</v>
      </c>
      <c r="C8" t="s">
        <v>805</v>
      </c>
      <c r="D8" s="14" t="s">
        <v>806</v>
      </c>
    </row>
    <row r="9" spans="1:4" ht="30" x14ac:dyDescent="0.25">
      <c r="A9" t="s">
        <v>821</v>
      </c>
      <c r="B9" t="s">
        <v>696</v>
      </c>
      <c r="C9" t="s">
        <v>822</v>
      </c>
      <c r="D9" s="14" t="s">
        <v>823</v>
      </c>
    </row>
    <row r="10" spans="1:4" ht="60" x14ac:dyDescent="0.25">
      <c r="A10" t="s">
        <v>824</v>
      </c>
      <c r="B10" t="s">
        <v>696</v>
      </c>
      <c r="C10" t="s">
        <v>825</v>
      </c>
      <c r="D10" s="14" t="s">
        <v>827</v>
      </c>
    </row>
    <row r="11" spans="1:4" ht="30" x14ac:dyDescent="0.25">
      <c r="A11" t="s">
        <v>826</v>
      </c>
      <c r="B11" t="s">
        <v>696</v>
      </c>
      <c r="C11" t="s">
        <v>825</v>
      </c>
      <c r="D11" s="14" t="s">
        <v>834</v>
      </c>
    </row>
    <row r="12" spans="1:4" ht="30" x14ac:dyDescent="0.25">
      <c r="A12" t="s">
        <v>881</v>
      </c>
      <c r="B12" t="s">
        <v>696</v>
      </c>
      <c r="C12" t="s">
        <v>882</v>
      </c>
      <c r="D12" s="14" t="s">
        <v>883</v>
      </c>
    </row>
    <row r="17" spans="1:4" ht="15.75" x14ac:dyDescent="0.25">
      <c r="A17" s="20" t="s">
        <v>697</v>
      </c>
      <c r="B17" s="20"/>
      <c r="C17" s="20"/>
      <c r="D17" s="20"/>
    </row>
    <row r="18" spans="1:4" x14ac:dyDescent="0.25">
      <c r="A18" s="42" t="s">
        <v>691</v>
      </c>
      <c r="B18" s="101" t="s">
        <v>700</v>
      </c>
      <c r="C18" s="101"/>
      <c r="D18" s="42" t="s">
        <v>283</v>
      </c>
    </row>
    <row r="19" spans="1:4" ht="51" customHeight="1" x14ac:dyDescent="0.25">
      <c r="A19" s="58" t="s">
        <v>7</v>
      </c>
      <c r="B19" s="97" t="s">
        <v>701</v>
      </c>
      <c r="C19" s="97"/>
      <c r="D19" s="29"/>
    </row>
    <row r="20" spans="1:4" ht="75" x14ac:dyDescent="0.25">
      <c r="A20" s="59" t="s">
        <v>316</v>
      </c>
      <c r="B20" s="97" t="s">
        <v>829</v>
      </c>
      <c r="C20" s="97"/>
      <c r="D20" s="60" t="s">
        <v>830</v>
      </c>
    </row>
    <row r="21" spans="1:4" ht="45" customHeight="1" x14ac:dyDescent="0.25">
      <c r="A21" s="63" t="s">
        <v>828</v>
      </c>
      <c r="B21" s="97" t="s">
        <v>783</v>
      </c>
      <c r="C21" s="97"/>
      <c r="D21" s="60"/>
    </row>
    <row r="22" spans="1:4" ht="99" customHeight="1" x14ac:dyDescent="0.25">
      <c r="A22" s="90" t="s">
        <v>831</v>
      </c>
      <c r="B22" s="102" t="s">
        <v>832</v>
      </c>
      <c r="C22" s="103"/>
      <c r="D22" s="60"/>
    </row>
    <row r="23" spans="1:4" x14ac:dyDescent="0.25">
      <c r="A23" s="61" t="s">
        <v>8</v>
      </c>
      <c r="B23" s="97" t="s">
        <v>730</v>
      </c>
      <c r="C23" s="97"/>
      <c r="D23" s="29"/>
    </row>
    <row r="24" spans="1:4" ht="60" customHeight="1" x14ac:dyDescent="0.25">
      <c r="A24" s="92" t="s">
        <v>878</v>
      </c>
      <c r="B24" s="102" t="s">
        <v>880</v>
      </c>
      <c r="C24" s="103"/>
      <c r="D24" s="91"/>
    </row>
    <row r="25" spans="1:4" ht="75" x14ac:dyDescent="0.25">
      <c r="A25" s="62" t="s">
        <v>785</v>
      </c>
      <c r="B25" s="97" t="s">
        <v>784</v>
      </c>
      <c r="C25" s="97"/>
      <c r="D25" s="84" t="s">
        <v>731</v>
      </c>
    </row>
    <row r="26" spans="1:4" ht="90" x14ac:dyDescent="0.25">
      <c r="A26" s="64" t="s">
        <v>142</v>
      </c>
      <c r="B26" s="97" t="s">
        <v>833</v>
      </c>
      <c r="C26" s="97"/>
      <c r="D26" s="60" t="s">
        <v>803</v>
      </c>
    </row>
    <row r="27" spans="1:4" ht="63" customHeight="1" x14ac:dyDescent="0.25">
      <c r="A27" s="64" t="s">
        <v>279</v>
      </c>
      <c r="B27" s="97" t="s">
        <v>732</v>
      </c>
      <c r="C27" s="97"/>
      <c r="D27" s="60" t="s">
        <v>733</v>
      </c>
    </row>
    <row r="28" spans="1:4" ht="46.5" customHeight="1" x14ac:dyDescent="0.25">
      <c r="A28" s="64" t="s">
        <v>699</v>
      </c>
      <c r="B28" s="97" t="s">
        <v>734</v>
      </c>
      <c r="C28" s="97"/>
      <c r="D28" s="29"/>
    </row>
    <row r="29" spans="1:4" x14ac:dyDescent="0.25">
      <c r="A29" s="64" t="s">
        <v>786</v>
      </c>
      <c r="B29" s="97" t="s">
        <v>735</v>
      </c>
      <c r="C29" s="97"/>
      <c r="D29" s="29"/>
    </row>
    <row r="30" spans="1:4" x14ac:dyDescent="0.25">
      <c r="A30" s="65" t="s">
        <v>787</v>
      </c>
      <c r="B30" s="97" t="s">
        <v>736</v>
      </c>
      <c r="C30" s="97"/>
      <c r="D30" s="29"/>
    </row>
    <row r="33" spans="1:3" ht="15.75" x14ac:dyDescent="0.25">
      <c r="A33" s="20" t="s">
        <v>702</v>
      </c>
      <c r="B33" s="99" t="s">
        <v>283</v>
      </c>
      <c r="C33" s="99"/>
    </row>
    <row r="34" spans="1:3" ht="50.25" customHeight="1" x14ac:dyDescent="0.25">
      <c r="A34" s="66" t="s">
        <v>324</v>
      </c>
      <c r="B34" s="100" t="s">
        <v>707</v>
      </c>
      <c r="C34" s="100"/>
    </row>
    <row r="35" spans="1:3" x14ac:dyDescent="0.25">
      <c r="A35" s="67" t="s">
        <v>703</v>
      </c>
      <c r="B35" s="98"/>
      <c r="C35" s="98"/>
    </row>
    <row r="36" spans="1:3" x14ac:dyDescent="0.25">
      <c r="A36" s="68" t="s">
        <v>704</v>
      </c>
      <c r="B36" s="98" t="s">
        <v>706</v>
      </c>
      <c r="C36" s="98"/>
    </row>
    <row r="37" spans="1:3" x14ac:dyDescent="0.25">
      <c r="A37" s="69" t="s">
        <v>708</v>
      </c>
      <c r="B37" s="95"/>
      <c r="C37" s="96"/>
    </row>
    <row r="38" spans="1:3" x14ac:dyDescent="0.25">
      <c r="A38" s="70" t="s">
        <v>714</v>
      </c>
      <c r="B38" s="95"/>
      <c r="C38" s="96"/>
    </row>
    <row r="39" spans="1:3" x14ac:dyDescent="0.25">
      <c r="A39" s="71" t="s">
        <v>715</v>
      </c>
      <c r="B39" s="95"/>
      <c r="C39" s="96"/>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59999389629810485"/>
  </sheetPr>
  <dimension ref="A1:BO65"/>
  <sheetViews>
    <sheetView workbookViewId="0">
      <pane xSplit="1" ySplit="3" topLeftCell="Y4" activePane="bottomRight" state="frozen"/>
      <selection pane="topRight" activeCell="B1" sqref="B1"/>
      <selection pane="bottomLeft" activeCell="A4" sqref="A4"/>
      <selection pane="bottomRight" activeCell="Y8" sqref="Y8"/>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809</v>
      </c>
      <c r="B4" t="s">
        <v>810</v>
      </c>
      <c r="C4" s="22">
        <f>(Drivers!D5*1000000)/Drivers!D4</f>
        <v>38.966888066021262</v>
      </c>
      <c r="D4" s="22">
        <f>(Drivers!E5*1000000)/Drivers!E4</f>
        <v>39.158602093241633</v>
      </c>
      <c r="E4" s="22">
        <f>(Drivers!F5*1000000)/Drivers!F4</f>
        <v>39.338749390689451</v>
      </c>
      <c r="F4" s="22">
        <f>(Drivers!G5*1000000)/Drivers!G4</f>
        <v>39.536303148436659</v>
      </c>
      <c r="G4" s="22">
        <f>(Drivers!H5*1000000)/Drivers!H4</f>
        <v>39.788451978058511</v>
      </c>
      <c r="H4" s="22">
        <f>(Drivers!I5*1000000)/Drivers!I4</f>
        <v>40.119950188031581</v>
      </c>
      <c r="I4" s="22">
        <f>(Drivers!J5*1000000)/Drivers!J4</f>
        <v>41.008047130685178</v>
      </c>
      <c r="J4" s="22">
        <f>(Drivers!K5*1000000)/Drivers!K4</f>
        <v>41.343663575620845</v>
      </c>
      <c r="K4" s="22">
        <f>(Drivers!L5*1000000)/Drivers!L4</f>
        <v>40.970864131869561</v>
      </c>
      <c r="L4" s="22">
        <f>(Drivers!M5*1000000)/Drivers!M4</f>
        <v>41.45426785444193</v>
      </c>
      <c r="M4" s="22">
        <f>(Drivers!N5*1000000)/Drivers!N4</f>
        <v>42.67272858694043</v>
      </c>
      <c r="N4" s="22">
        <f>(Drivers!O5*1000000)/Drivers!O4</f>
        <v>43.32867121120978</v>
      </c>
      <c r="O4" s="22">
        <f>(Drivers!P5*1000000)/Drivers!P4</f>
        <v>44.410468563502604</v>
      </c>
      <c r="P4" s="22">
        <f>(Drivers!Q5*1000000)/Drivers!Q4</f>
        <v>45.178247190102006</v>
      </c>
      <c r="Q4" s="22">
        <f>(Drivers!R5*1000000)/Drivers!R4</f>
        <v>46.638790163097042</v>
      </c>
      <c r="R4" s="22">
        <f>(Drivers!S5*1000000)/Drivers!S4</f>
        <v>48.512249573798137</v>
      </c>
      <c r="S4" s="22">
        <f>(Drivers!T5*1000000)/Drivers!T4</f>
        <v>50.550314146375932</v>
      </c>
      <c r="T4" s="22">
        <f>(Drivers!U5*1000000)/Drivers!U4</f>
        <v>52.68900873422038</v>
      </c>
      <c r="U4" s="22">
        <f>(Drivers!V5*1000000)/Drivers!V4</f>
        <v>53.946579623197437</v>
      </c>
      <c r="V4" s="22">
        <f>(Drivers!W5*1000000)/Drivers!W4</f>
        <v>52.4869954758082</v>
      </c>
      <c r="W4" s="22">
        <f>(Drivers!X5*1000000)/Drivers!X4</f>
        <v>53.321785243355158</v>
      </c>
      <c r="X4" s="22">
        <f>(Drivers!Y5*1000000)/Drivers!Y4</f>
        <v>54.316664267734303</v>
      </c>
      <c r="Y4" s="22">
        <f>(Drivers!Z5*1000000)/Drivers!Z4</f>
        <v>55.300143334925941</v>
      </c>
      <c r="Z4" s="22">
        <f>(Drivers!AA5*1000000)/Drivers!AA4</f>
        <v>55.838919855378116</v>
      </c>
      <c r="AA4" s="22">
        <f>(Drivers!AB5*1000000)/Drivers!AB4</f>
        <v>56.035020032645797</v>
      </c>
      <c r="AB4" s="22">
        <f>(Drivers!AC5*1000000)/Drivers!AC4</f>
        <v>55.88036529680366</v>
      </c>
      <c r="AC4" s="22">
        <f>(Drivers!AD5*1000000)/Drivers!AD4</f>
        <v>55.446242358863721</v>
      </c>
      <c r="AD4" s="22">
        <f>(Drivers!AE5*1000000)/Drivers!AE4</f>
        <v>55.209299034004452</v>
      </c>
      <c r="AE4" s="22">
        <f>(Drivers!AF5*1000000)/Drivers!AF4</f>
        <v>54.882651995264297</v>
      </c>
      <c r="AF4" s="22">
        <f>(Drivers!AG5*1000000)/Drivers!AG4</f>
        <v>54.472543476398528</v>
      </c>
      <c r="AG4" s="22">
        <f>(Drivers!AH5*1000000)/Drivers!AH4</f>
        <v>49.721290192045046</v>
      </c>
      <c r="AH4" s="22">
        <f>(Drivers!AI5*1000000)/Drivers!AI4</f>
        <v>50.24636618215763</v>
      </c>
      <c r="AI4" s="22">
        <f>(Drivers!AJ5*1000000)/Drivers!AJ4</f>
        <v>50.71026004416467</v>
      </c>
      <c r="AJ4" s="22">
        <f>(Drivers!AK5*1000000)/Drivers!AK4</f>
        <v>51.165833075381634</v>
      </c>
      <c r="AK4" s="22">
        <f>(Drivers!AL5*1000000)/Drivers!AL4</f>
        <v>51.568257956448896</v>
      </c>
      <c r="AL4" s="22">
        <f>(Drivers!AM5*1000000)/Drivers!AM4</f>
        <v>51.996560673853175</v>
      </c>
      <c r="AM4" s="22">
        <f>(Drivers!AN5*1000000)/Drivers!AN4</f>
        <v>52.684126708818852</v>
      </c>
      <c r="AN4" s="22">
        <f>(Drivers!AO5*1000000)/Drivers!AO4</f>
        <v>53.341036130281353</v>
      </c>
      <c r="AO4" s="22">
        <f>(Drivers!AP5*1000000)/Drivers!AP4</f>
        <v>54.036736965798752</v>
      </c>
      <c r="AP4" s="22">
        <f>(Drivers!AQ5*1000000)/Drivers!AQ4</f>
        <v>54.752958829023321</v>
      </c>
      <c r="AQ4" s="22">
        <f>(Drivers!AR5*1000000)/Drivers!AR4</f>
        <v>55.493359209169739</v>
      </c>
      <c r="AR4" s="22">
        <f>(Drivers!AS5*1000000)/Drivers!AS4</f>
        <v>56.540687623085127</v>
      </c>
      <c r="AS4" s="22">
        <f>(Drivers!AT5*1000000)/Drivers!AT4</f>
        <v>57.495490929688323</v>
      </c>
      <c r="AT4" s="22">
        <f>(Drivers!AU5*1000000)/Drivers!AU4</f>
        <v>58.588066628238664</v>
      </c>
      <c r="AU4" s="22">
        <f>(Drivers!AV5*1000000)/Drivers!AV4</f>
        <v>59.765523103301717</v>
      </c>
      <c r="AV4" s="22">
        <f>(Drivers!AW5*1000000)/Drivers!AW4</f>
        <v>61.033871459916575</v>
      </c>
      <c r="AW4" s="22">
        <f>(Drivers!AX5*1000000)/Drivers!AX4</f>
        <v>62.403098538724521</v>
      </c>
      <c r="AX4" s="22">
        <f>(Drivers!AY5*1000000)/Drivers!AY4</f>
        <v>63.826435629385678</v>
      </c>
      <c r="AY4" s="22">
        <f>(Drivers!AZ5*1000000)/Drivers!AZ4</f>
        <v>65.25304938727929</v>
      </c>
      <c r="AZ4" s="22">
        <f>(Drivers!BA5*1000000)/Drivers!BA4</f>
        <v>66.733420833509754</v>
      </c>
      <c r="BA4" s="22">
        <f>(Drivers!BB5*1000000)/Drivers!BB4</f>
        <v>68.30837127845885</v>
      </c>
      <c r="BB4" s="22">
        <f>(Drivers!BC5*1000000)/Drivers!BC4</f>
        <v>70.016847909327609</v>
      </c>
      <c r="BC4" s="22">
        <f>(Drivers!BD5*1000000)/Drivers!BD4</f>
        <v>71.79270739638828</v>
      </c>
      <c r="BD4" s="22">
        <f>(Drivers!BE5*1000000)/Drivers!BE4</f>
        <v>73.628049619055474</v>
      </c>
      <c r="BE4" s="22">
        <f>(Drivers!BF5*1000000)/Drivers!BF4</f>
        <v>75.534750222100726</v>
      </c>
      <c r="BF4" s="22">
        <f>(Drivers!BG5*1000000)/Drivers!BG4</f>
        <v>77.559494702526507</v>
      </c>
      <c r="BG4" s="22">
        <f>(Drivers!BH5*1000000)/Drivers!BH4</f>
        <v>79.767957294411787</v>
      </c>
      <c r="BH4" s="22">
        <f>(Drivers!BI5*1000000)/Drivers!BI4</f>
        <v>82.074408723595923</v>
      </c>
      <c r="BI4" s="22">
        <f>(Drivers!BJ5*1000000)/Drivers!BJ4</f>
        <v>84.386312255026553</v>
      </c>
      <c r="BJ4" s="22">
        <f>(Drivers!BK5*1000000)/Drivers!BK4</f>
        <v>86.807570474086319</v>
      </c>
      <c r="BK4" s="22">
        <f>(Drivers!BL5*1000000)/Drivers!BL4</f>
        <v>89.344659551365254</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923249.32337252225</v>
      </c>
      <c r="Z5" s="28">
        <f>((Data!$AJ$5*'Intermediate calculations'!Z4)+Data!$AK$5)*Drivers!AA4</f>
        <v>947382.54919430288</v>
      </c>
      <c r="AA5" s="28">
        <f>((Data!$AJ$5*'Intermediate calculations'!AA4)+Data!$AK$5)*Drivers!AB4</f>
        <v>965635.91478484473</v>
      </c>
      <c r="AB5" s="28">
        <f>((Data!$AJ$5*'Intermediate calculations'!AB4)+Data!$AK$5)*Drivers!AC4</f>
        <v>977571.29040555889</v>
      </c>
      <c r="AC5" s="28">
        <f>((Data!$AJ$5*'Intermediate calculations'!AC4)+Data!$AK$5)*Drivers!AD4</f>
        <v>984338.40244140022</v>
      </c>
      <c r="AD5" s="28">
        <f>((Data!$AJ$5*'Intermediate calculations'!AD4)+Data!$AK$5)*Drivers!AE4</f>
        <v>995439.0519697835</v>
      </c>
      <c r="AE5" s="28">
        <f>((Data!$AJ$5*'Intermediate calculations'!AE4)+Data!$AK$5)*Drivers!AF4</f>
        <v>1004724.1421213074</v>
      </c>
      <c r="AF5" s="28">
        <f>((Data!$AJ$5*'Intermediate calculations'!AF4)+Data!$AK$5)*Drivers!AG4</f>
        <v>1012284.402907168</v>
      </c>
      <c r="AG5" s="28">
        <f>((Data!$AJ$5*'Intermediate calculations'!AG4)+Data!$AK$5)*Drivers!AH4</f>
        <v>926344.12709243037</v>
      </c>
      <c r="AH5" s="28">
        <f>((Data!$AJ$5*'Intermediate calculations'!AH4)+Data!$AK$5)*Drivers!AI4</f>
        <v>948449.0151236112</v>
      </c>
      <c r="AI5" s="28">
        <f>((Data!$AJ$5*'Intermediate calculations'!AI4)+Data!$AK$5)*Drivers!AJ4</f>
        <v>969578.33522945317</v>
      </c>
      <c r="AJ5" s="28">
        <f>((Data!$AJ$5*'Intermediate calculations'!AJ4)+Data!$AK$5)*Drivers!AK4</f>
        <v>990899.96779009153</v>
      </c>
      <c r="AK5" s="28">
        <f>((Data!$AJ$5*'Intermediate calculations'!AK4)+Data!$AK$5)*Drivers!AL4</f>
        <v>1011385.1997335391</v>
      </c>
      <c r="AL5" s="28">
        <f>((Data!$AJ$5*'Intermediate calculations'!AL4)+Data!$AK$5)*Drivers!AM4</f>
        <v>1032798.599391331</v>
      </c>
      <c r="AM5" s="28">
        <f>((Data!$AJ$5*'Intermediate calculations'!AM4)+Data!$AK$5)*Drivers!AN4</f>
        <v>1058794.1493584425</v>
      </c>
      <c r="AN5" s="28">
        <f>((Data!$AJ$5*'Intermediate calculations'!AN4)+Data!$AK$5)*Drivers!AO4</f>
        <v>1084503.9832170701</v>
      </c>
      <c r="AO5" s="28">
        <f>((Data!$AJ$5*'Intermediate calculations'!AO4)+Data!$AK$5)*Drivers!AP4</f>
        <v>1111508.7354573905</v>
      </c>
      <c r="AP5" s="28">
        <f>((Data!$AJ$5*'Intermediate calculations'!AP4)+Data!$AK$5)*Drivers!AQ4</f>
        <v>1139440.458467277</v>
      </c>
      <c r="AQ5" s="28">
        <f>((Data!$AJ$5*'Intermediate calculations'!AQ4)+Data!$AK$5)*Drivers!AR4</f>
        <v>1168388.7252778546</v>
      </c>
      <c r="AR5" s="28">
        <f>((Data!$AJ$5*'Intermediate calculations'!AR4)+Data!$AK$5)*Drivers!AS4</f>
        <v>1203656.8584030257</v>
      </c>
      <c r="AS5" s="28">
        <f>((Data!$AJ$5*'Intermediate calculations'!AS4)+Data!$AK$5)*Drivers!AT4</f>
        <v>1237191.8235138007</v>
      </c>
      <c r="AT5" s="28">
        <f>((Data!$AJ$5*'Intermediate calculations'!AT4)+Data!$AK$5)*Drivers!AU4</f>
        <v>1274580.2233819251</v>
      </c>
      <c r="AU5" s="28">
        <f>((Data!$AJ$5*'Intermediate calculations'!AU4)+Data!$AK$5)*Drivers!AV4</f>
        <v>1314640.8114111924</v>
      </c>
      <c r="AV5" s="28">
        <f>((Data!$AJ$5*'Intermediate calculations'!AV4)+Data!$AK$5)*Drivers!AW4</f>
        <v>1357545.4720657803</v>
      </c>
      <c r="AW5" s="28">
        <f>((Data!$AJ$5*'Intermediate calculations'!AW4)+Data!$AK$5)*Drivers!AX4</f>
        <v>1401950.6918046046</v>
      </c>
      <c r="AX5" s="28">
        <f>((Data!$AJ$5*'Intermediate calculations'!AX4)+Data!$AK$5)*Drivers!AY4</f>
        <v>1448291.0874649538</v>
      </c>
      <c r="AY5" s="28">
        <f>((Data!$AJ$5*'Intermediate calculations'!AY4)+Data!$AK$5)*Drivers!AZ4</f>
        <v>1495345.4736612209</v>
      </c>
      <c r="AZ5" s="28">
        <f>((Data!$AJ$5*'Intermediate calculations'!AZ4)+Data!$AK$5)*Drivers!BA4</f>
        <v>1544378.6053674463</v>
      </c>
      <c r="BA5" s="28">
        <f>((Data!$AJ$5*'Intermediate calculations'!BA4)+Data!$AK$5)*Drivers!BB4</f>
        <v>1596483.3530934879</v>
      </c>
      <c r="BB5" s="28">
        <f>((Data!$AJ$5*'Intermediate calculations'!BB4)+Data!$AK$5)*Drivers!BC4</f>
        <v>1650964.8394515316</v>
      </c>
      <c r="BC5" s="28">
        <f>((Data!$AJ$5*'Intermediate calculations'!BC4)+Data!$AK$5)*Drivers!BD4</f>
        <v>1707812.3698716161</v>
      </c>
      <c r="BD5" s="28">
        <f>((Data!$AJ$5*'Intermediate calculations'!BD4)+Data!$AK$5)*Drivers!BE4</f>
        <v>1766878.278538039</v>
      </c>
      <c r="BE5" s="28">
        <f>((Data!$AJ$5*'Intermediate calculations'!BE4)+Data!$AK$5)*Drivers!BF4</f>
        <v>1828488.1404192699</v>
      </c>
      <c r="BF5" s="28">
        <f>((Data!$AJ$5*'Intermediate calculations'!BF4)+Data!$AK$5)*Drivers!BG4</f>
        <v>1893980.4834501403</v>
      </c>
      <c r="BG5" s="28">
        <f>((Data!$AJ$5*'Intermediate calculations'!BG4)+Data!$AK$5)*Drivers!BH4</f>
        <v>1962960.6695474624</v>
      </c>
      <c r="BH5" s="28">
        <f>((Data!$AJ$5*'Intermediate calculations'!BH4)+Data!$AK$5)*Drivers!BI4</f>
        <v>2035270.2583961627</v>
      </c>
      <c r="BI5" s="28">
        <f>((Data!$AJ$5*'Intermediate calculations'!BI4)+Data!$AK$5)*Drivers!BJ4</f>
        <v>2108417.3249127148</v>
      </c>
      <c r="BJ5" s="28">
        <f>((Data!$AJ$5*'Intermediate calculations'!BJ4)+Data!$AK$5)*Drivers!BK4</f>
        <v>2185214.5414053025</v>
      </c>
      <c r="BK5" s="28">
        <f>((Data!$AJ$5*'Intermediate calculations'!BK4)+Data!$AK$5)*Drivers!BL4</f>
        <v>2265947.5040882924</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0.10628249970248077</v>
      </c>
      <c r="AP6" s="22"/>
      <c r="AQ6" s="22">
        <f>(AQ8-AD8)/AD8</f>
        <v>0.19650251808845492</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17.644516452413228</v>
      </c>
      <c r="Z7" s="53">
        <f>Z5*ttokg/Drivers!AA4</f>
        <v>17.840135379525137</v>
      </c>
      <c r="AA7" s="53">
        <f>AA5*ttokg/Drivers!AB4</f>
        <v>17.911335412984954</v>
      </c>
      <c r="AB7" s="53">
        <f>AB5*ttokg/Drivers!AC4</f>
        <v>17.855183386402903</v>
      </c>
      <c r="AC7" s="53">
        <f>AC5*ttokg/Drivers!AD4</f>
        <v>17.69756207194175</v>
      </c>
      <c r="AD7" s="53">
        <f>AD5*ttokg/Drivers!AE4</f>
        <v>17.611532712391345</v>
      </c>
      <c r="AE7" s="53">
        <f>AE5*ttokg/Drivers!AF4</f>
        <v>17.492933737051807</v>
      </c>
      <c r="AF7" s="53">
        <f>AF5*ttokg/Drivers!AG4</f>
        <v>17.344031575553295</v>
      </c>
      <c r="AG7" s="53">
        <f>AG5*ttokg/Drivers!AH4</f>
        <v>15.618946991054147</v>
      </c>
      <c r="AH7" s="53">
        <f>AH5*ttokg/Drivers!AI4</f>
        <v>15.809591530930978</v>
      </c>
      <c r="AI7" s="53">
        <f>AI5*ttokg/Drivers!AJ4</f>
        <v>15.978022069632727</v>
      </c>
      <c r="AJ7" s="53">
        <f>AJ5*ttokg/Drivers!AK4</f>
        <v>16.14343148189328</v>
      </c>
      <c r="AK7" s="53">
        <f>AK5*ttokg/Drivers!AL4</f>
        <v>16.28954386892055</v>
      </c>
      <c r="AL7" s="53">
        <f>AL5*ttokg/Drivers!AM4</f>
        <v>16.445051978270641</v>
      </c>
      <c r="AM7" s="53">
        <f>AM5*ttokg/Drivers!AN4</f>
        <v>16.694693387969956</v>
      </c>
      <c r="AN7" s="53">
        <f>AN5*ttokg/Drivers!AO4</f>
        <v>16.933203997393594</v>
      </c>
      <c r="AO7" s="53">
        <f>AO5*ttokg/Drivers!AP4</f>
        <v>17.185798989693094</v>
      </c>
      <c r="AP7" s="53">
        <f>AP5*ttokg/Drivers!AQ4</f>
        <v>17.445844754754443</v>
      </c>
      <c r="AQ7" s="53">
        <f>AQ5*ttokg/Drivers!AR4</f>
        <v>17.714669253409163</v>
      </c>
      <c r="AR7" s="53">
        <f>AR5*ttokg/Drivers!AS4</f>
        <v>18.094933152979234</v>
      </c>
      <c r="AS7" s="53">
        <f>AS5*ttokg/Drivers!AT4</f>
        <v>18.441603045505104</v>
      </c>
      <c r="AT7" s="53">
        <f>AT5*ttokg/Drivers!AU4</f>
        <v>18.838295324818947</v>
      </c>
      <c r="AU7" s="53">
        <f>AU5*ttokg/Drivers!AV4</f>
        <v>19.265806108287183</v>
      </c>
      <c r="AV7" s="53">
        <f>AV5*ttokg/Drivers!AW4</f>
        <v>19.726317907347976</v>
      </c>
      <c r="AW7" s="53">
        <f>AW5*ttokg/Drivers!AX4</f>
        <v>20.223456743138705</v>
      </c>
      <c r="AX7" s="53">
        <f>AX5*ttokg/Drivers!AY4</f>
        <v>20.740241836817322</v>
      </c>
      <c r="AY7" s="53">
        <f>AY5*ttokg/Drivers!AZ4</f>
        <v>21.258216622518848</v>
      </c>
      <c r="AZ7" s="53">
        <f>AZ5*ttokg/Drivers!BA4</f>
        <v>21.795709744519897</v>
      </c>
      <c r="BA7" s="53">
        <f>BA5*ttokg/Drivers!BB4</f>
        <v>22.367542600259025</v>
      </c>
      <c r="BB7" s="53">
        <f>BB5*ttokg/Drivers!BC4</f>
        <v>22.987856130710977</v>
      </c>
      <c r="BC7" s="53">
        <f>BC5*ttokg/Drivers!BD4</f>
        <v>23.632635022093908</v>
      </c>
      <c r="BD7" s="53">
        <f>BD5*ttokg/Drivers!BE4</f>
        <v>24.299010899387174</v>
      </c>
      <c r="BE7" s="53">
        <f>BE5*ttokg/Drivers!BF4</f>
        <v>24.991295570549713</v>
      </c>
      <c r="BF7" s="53">
        <f>BF5*ttokg/Drivers!BG4</f>
        <v>25.726439601333066</v>
      </c>
      <c r="BG7" s="53">
        <f>BG5*ttokg/Drivers!BH4</f>
        <v>26.528287986316137</v>
      </c>
      <c r="BH7" s="53">
        <f>BH5*ttokg/Drivers!BI4</f>
        <v>27.36571414890031</v>
      </c>
      <c r="BI7" s="53">
        <f>BI5*ttokg/Drivers!BJ4</f>
        <v>28.205119860242597</v>
      </c>
      <c r="BJ7" s="53">
        <f>BJ5*ttokg/Drivers!BK4</f>
        <v>29.084230061028329</v>
      </c>
      <c r="BK7" s="53">
        <f>BK5*ttokg/Drivers!BL4</f>
        <v>30.005396118651085</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923136.83573820791</v>
      </c>
      <c r="Z8" s="22">
        <f>((Data!$AJ$14*'Intermediate calculations'!Z5)+Data!$AK$14)</f>
        <v>950710.6579666778</v>
      </c>
      <c r="AA8" s="22">
        <f>((Data!$AJ$14*'Intermediate calculations'!AA5)+Data!$AK$14)</f>
        <v>971566.34719702578</v>
      </c>
      <c r="AB8" s="22">
        <f>((Data!$AJ$14*'Intermediate calculations'!AB5)+Data!$AK$14)</f>
        <v>985203.31094260863</v>
      </c>
      <c r="AC8" s="22">
        <f>((Data!$AJ$14*'Intermediate calculations'!AC5)+Data!$AK$14)</f>
        <v>992935.18838221813</v>
      </c>
      <c r="AD8" s="22">
        <f>((Data!$AJ$14*'Intermediate calculations'!AD5)+Data!$AK$14)</f>
        <v>1005618.4218204904</v>
      </c>
      <c r="AE8" s="22">
        <f>((Data!$AJ$14*'Intermediate calculations'!AE5)+Data!$AK$14)</f>
        <v>1016227.2574193506</v>
      </c>
      <c r="AF8" s="22">
        <f>((Data!$AJ$14*'Intermediate calculations'!AF5)+Data!$AK$14)</f>
        <v>1024865.3602759545</v>
      </c>
      <c r="AG8" s="22">
        <f>((Data!$AJ$14*'Intermediate calculations'!AG5)+Data!$AK$14)</f>
        <v>926672.85567333549</v>
      </c>
      <c r="AH8" s="22">
        <f>((Data!$AJ$14*'Intermediate calculations'!AH5)+Data!$AK$14)</f>
        <v>951929.1665143799</v>
      </c>
      <c r="AI8" s="22">
        <f>((Data!$AJ$14*'Intermediate calculations'!AI5)+Data!$AK$14)</f>
        <v>976070.8258478411</v>
      </c>
      <c r="AJ8" s="22">
        <f>((Data!$AJ$14*'Intermediate calculations'!AJ5)+Data!$AK$14)</f>
        <v>1000432.2150044118</v>
      </c>
      <c r="AK8" s="22">
        <f>((Data!$AJ$14*'Intermediate calculations'!AK5)+Data!$AK$14)</f>
        <v>1023837.960597187</v>
      </c>
      <c r="AL8" s="22">
        <f>((Data!$AJ$14*'Intermediate calculations'!AL5)+Data!$AK$14)</f>
        <v>1048304.1997908815</v>
      </c>
      <c r="AM8" s="22">
        <f>((Data!$AJ$14*'Intermediate calculations'!AM5)+Data!$AK$14)</f>
        <v>1078005.8517299073</v>
      </c>
      <c r="AN8" s="22">
        <f>((Data!$AJ$14*'Intermediate calculations'!AN5)+Data!$AK$14)</f>
        <v>1107381.0539335632</v>
      </c>
      <c r="AO8" s="22">
        <f>((Data!$AJ$14*'Intermediate calculations'!AO5)+Data!$AK$14)</f>
        <v>1138235.7868688689</v>
      </c>
      <c r="AP8" s="22">
        <f>((Data!$AJ$14*'Intermediate calculations'!AP5)+Data!$AK$14)</f>
        <v>1170149.6458157471</v>
      </c>
      <c r="AQ8" s="22">
        <f>((Data!$AJ$14*'Intermediate calculations'!AQ5)+Data!$AK$14)</f>
        <v>1203224.9739443548</v>
      </c>
      <c r="AR8" s="22">
        <f>((Data!$AJ$14*'Intermediate calculations'!AR5)+Data!$AK$14)</f>
        <v>1243521.1714069333</v>
      </c>
      <c r="AS8" s="22">
        <f>((Data!$AJ$14*'Intermediate calculations'!AS5)+Data!$AK$14)</f>
        <v>1281837.1086641857</v>
      </c>
      <c r="AT8" s="22">
        <f>((Data!$AJ$14*'Intermediate calculations'!AT5)+Data!$AK$14)</f>
        <v>1324555.8524816891</v>
      </c>
      <c r="AU8" s="22">
        <f>((Data!$AJ$14*'Intermediate calculations'!AU5)+Data!$AK$14)</f>
        <v>1370327.7497342331</v>
      </c>
      <c r="AV8" s="22">
        <f>((Data!$AJ$14*'Intermediate calculations'!AV5)+Data!$AK$14)</f>
        <v>1419349.1899013703</v>
      </c>
      <c r="AW8" s="22">
        <f>((Data!$AJ$14*'Intermediate calculations'!AW5)+Data!$AK$14)</f>
        <v>1470085.1190364391</v>
      </c>
      <c r="AX8" s="22">
        <f>((Data!$AJ$14*'Intermediate calculations'!AX5)+Data!$AK$14)</f>
        <v>1523032.1159017403</v>
      </c>
      <c r="AY8" s="22">
        <f>((Data!$AJ$14*'Intermediate calculations'!AY5)+Data!$AK$14)</f>
        <v>1576794.8946378778</v>
      </c>
      <c r="AZ8" s="22">
        <f>((Data!$AJ$14*'Intermediate calculations'!AZ5)+Data!$AK$14)</f>
        <v>1632818.5222688087</v>
      </c>
      <c r="BA8" s="22">
        <f>((Data!$AJ$14*'Intermediate calculations'!BA5)+Data!$AK$14)</f>
        <v>1692351.6763389318</v>
      </c>
      <c r="BB8" s="22">
        <f>((Data!$AJ$14*'Intermediate calculations'!BB5)+Data!$AK$14)</f>
        <v>1754600.4130255824</v>
      </c>
      <c r="BC8" s="22">
        <f>((Data!$AJ$14*'Intermediate calculations'!BC5)+Data!$AK$14)</f>
        <v>1819552.5130683475</v>
      </c>
      <c r="BD8" s="22">
        <f>((Data!$AJ$14*'Intermediate calculations'!BD5)+Data!$AK$14)</f>
        <v>1887039.2584109893</v>
      </c>
      <c r="BE8" s="22">
        <f>((Data!$AJ$14*'Intermediate calculations'!BE5)+Data!$AK$14)</f>
        <v>1957432.6401983683</v>
      </c>
      <c r="BF8" s="22">
        <f>((Data!$AJ$14*'Intermediate calculations'!BF5)+Data!$AK$14)</f>
        <v>2032262.015989041</v>
      </c>
      <c r="BG8" s="22">
        <f>((Data!$AJ$14*'Intermediate calculations'!BG5)+Data!$AK$14)</f>
        <v>2111076.4854172305</v>
      </c>
      <c r="BH8" s="22">
        <f>((Data!$AJ$14*'Intermediate calculations'!BH5)+Data!$AK$14)</f>
        <v>2193695.0198415974</v>
      </c>
      <c r="BI8" s="22">
        <f>((Data!$AJ$14*'Intermediate calculations'!BI5)+Data!$AK$14)</f>
        <v>2277270.4284320702</v>
      </c>
      <c r="BJ8" s="22">
        <f>((Data!$AJ$14*'Intermediate calculations'!BJ5)+Data!$AK$14)</f>
        <v>2365016.3771438566</v>
      </c>
      <c r="BK8" s="22">
        <f>((Data!$AJ$14*'Intermediate calculations'!BK5)+Data!$AK$14)</f>
        <v>2457259.1787252906</v>
      </c>
    </row>
    <row r="9" spans="1:67" x14ac:dyDescent="0.25">
      <c r="A9" t="s">
        <v>847</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646195.78501674545</v>
      </c>
      <c r="Z9" s="22">
        <f t="shared" si="1"/>
        <v>669062.62554404954</v>
      </c>
      <c r="AA9" s="22">
        <f t="shared" si="1"/>
        <v>687383.19064189575</v>
      </c>
      <c r="AB9" s="22">
        <f t="shared" si="1"/>
        <v>700725.85490793048</v>
      </c>
      <c r="AC9" s="22">
        <f t="shared" si="1"/>
        <v>709948.65969328606</v>
      </c>
      <c r="AD9" s="22">
        <f t="shared" si="1"/>
        <v>722788.2406834776</v>
      </c>
      <c r="AE9" s="22">
        <f t="shared" si="1"/>
        <v>734224.19348548097</v>
      </c>
      <c r="AF9" s="22">
        <f t="shared" si="1"/>
        <v>744308.46790041216</v>
      </c>
      <c r="AG9" s="22">
        <f t="shared" si="1"/>
        <v>676471.18464153493</v>
      </c>
      <c r="AH9" s="22">
        <f t="shared" si="1"/>
        <v>697764.07905504049</v>
      </c>
      <c r="AI9" s="22">
        <f t="shared" si="1"/>
        <v>718388.12782401103</v>
      </c>
      <c r="AJ9" s="22">
        <f t="shared" si="1"/>
        <v>739319.40688826027</v>
      </c>
      <c r="AK9" s="22">
        <f t="shared" si="1"/>
        <v>759687.76676311274</v>
      </c>
      <c r="AL9" s="22">
        <f t="shared" si="1"/>
        <v>780986.62884420669</v>
      </c>
      <c r="AM9" s="22">
        <f t="shared" si="1"/>
        <v>806348.37709397066</v>
      </c>
      <c r="AN9" s="22">
        <f t="shared" si="1"/>
        <v>831643.17150410591</v>
      </c>
      <c r="AO9" s="22">
        <f t="shared" si="1"/>
        <v>858229.78329912713</v>
      </c>
      <c r="AP9" s="22">
        <f t="shared" si="1"/>
        <v>885803.28188252053</v>
      </c>
      <c r="AQ9" s="22">
        <f t="shared" si="1"/>
        <v>914450.98019770964</v>
      </c>
      <c r="AR9" s="22">
        <f t="shared" si="1"/>
        <v>950050.17495489714</v>
      </c>
      <c r="AS9" s="22">
        <f t="shared" si="1"/>
        <v>984450.8994540947</v>
      </c>
      <c r="AT9" s="22">
        <f t="shared" si="1"/>
        <v>1022557.118115864</v>
      </c>
      <c r="AU9" s="22">
        <f t="shared" si="1"/>
        <v>1063374.3337937649</v>
      </c>
      <c r="AV9" s="22">
        <f t="shared" si="1"/>
        <v>1107092.3681230689</v>
      </c>
      <c r="AW9" s="22">
        <f t="shared" si="1"/>
        <v>1152546.7333245683</v>
      </c>
      <c r="AX9" s="22">
        <f t="shared" si="1"/>
        <v>1200149.3073305713</v>
      </c>
      <c r="AY9" s="22">
        <f t="shared" si="1"/>
        <v>1248821.5565531992</v>
      </c>
      <c r="AZ9" s="22">
        <f t="shared" si="1"/>
        <v>1299723.5437259718</v>
      </c>
      <c r="BA9" s="22">
        <f t="shared" si="1"/>
        <v>1353881.3410711456</v>
      </c>
      <c r="BB9" s="22">
        <f t="shared" si="1"/>
        <v>1403680.3304204661</v>
      </c>
      <c r="BC9" s="22">
        <f t="shared" si="1"/>
        <v>1455642.010454678</v>
      </c>
      <c r="BD9" s="22">
        <f t="shared" si="1"/>
        <v>1509631.4067287915</v>
      </c>
      <c r="BE9" s="22">
        <f t="shared" si="1"/>
        <v>1565946.1121586948</v>
      </c>
      <c r="BF9" s="22">
        <f t="shared" si="1"/>
        <v>1625809.6127912328</v>
      </c>
      <c r="BG9" s="22">
        <f t="shared" si="1"/>
        <v>1688861.1883337845</v>
      </c>
      <c r="BH9" s="22">
        <f t="shared" si="1"/>
        <v>1754956.015873278</v>
      </c>
      <c r="BI9" s="22">
        <f t="shared" si="1"/>
        <v>1821816.3427456561</v>
      </c>
      <c r="BJ9" s="22">
        <f t="shared" si="1"/>
        <v>1892013.1017150853</v>
      </c>
      <c r="BK9" s="22">
        <f t="shared" si="1"/>
        <v>1965807.3429802326</v>
      </c>
    </row>
    <row r="10" spans="1:67" x14ac:dyDescent="0.25">
      <c r="A10" t="s">
        <v>848</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276941.05072146247</v>
      </c>
      <c r="Z10" s="22">
        <f t="shared" si="2"/>
        <v>281648.03242262825</v>
      </c>
      <c r="AA10" s="22">
        <f t="shared" si="2"/>
        <v>284183.15655513003</v>
      </c>
      <c r="AB10" s="22">
        <f t="shared" si="2"/>
        <v>284477.45603467815</v>
      </c>
      <c r="AC10" s="22">
        <f t="shared" si="2"/>
        <v>282986.52868893207</v>
      </c>
      <c r="AD10" s="22">
        <f t="shared" si="2"/>
        <v>282830.18113701278</v>
      </c>
      <c r="AE10" s="22">
        <f t="shared" si="2"/>
        <v>282003.06393386959</v>
      </c>
      <c r="AF10" s="22">
        <f t="shared" si="2"/>
        <v>280556.89237554232</v>
      </c>
      <c r="AG10" s="22">
        <f t="shared" si="2"/>
        <v>250201.67103180056</v>
      </c>
      <c r="AH10" s="22">
        <f t="shared" si="2"/>
        <v>254165.08745933941</v>
      </c>
      <c r="AI10" s="22">
        <f t="shared" ref="AI10:BK10" si="3">AI8-AI9</f>
        <v>257682.69802383007</v>
      </c>
      <c r="AJ10" s="22">
        <f t="shared" si="3"/>
        <v>261112.80811615149</v>
      </c>
      <c r="AK10" s="22">
        <f t="shared" si="3"/>
        <v>264150.19383407431</v>
      </c>
      <c r="AL10" s="22">
        <f t="shared" si="3"/>
        <v>267317.57094667479</v>
      </c>
      <c r="AM10" s="22">
        <f t="shared" si="3"/>
        <v>271657.47463593667</v>
      </c>
      <c r="AN10" s="22">
        <f t="shared" si="3"/>
        <v>275737.88242945727</v>
      </c>
      <c r="AO10" s="22">
        <f t="shared" si="3"/>
        <v>280006.00356974173</v>
      </c>
      <c r="AP10" s="22">
        <f t="shared" si="3"/>
        <v>284346.36393322656</v>
      </c>
      <c r="AQ10" s="22">
        <f t="shared" si="3"/>
        <v>288773.99374664517</v>
      </c>
      <c r="AR10" s="22">
        <f t="shared" si="3"/>
        <v>293470.9964520362</v>
      </c>
      <c r="AS10" s="22">
        <f t="shared" si="3"/>
        <v>297386.20921009104</v>
      </c>
      <c r="AT10" s="22">
        <f t="shared" si="3"/>
        <v>301998.73436582508</v>
      </c>
      <c r="AU10" s="22">
        <f t="shared" si="3"/>
        <v>306953.4159404682</v>
      </c>
      <c r="AV10" s="22">
        <f t="shared" si="3"/>
        <v>312256.82177830138</v>
      </c>
      <c r="AW10" s="22">
        <f t="shared" si="3"/>
        <v>317538.38571187085</v>
      </c>
      <c r="AX10" s="22">
        <f t="shared" si="3"/>
        <v>322882.80857116892</v>
      </c>
      <c r="AY10" s="22">
        <f t="shared" si="3"/>
        <v>327973.33808467863</v>
      </c>
      <c r="AZ10" s="22">
        <f t="shared" si="3"/>
        <v>333094.97854283685</v>
      </c>
      <c r="BA10" s="22">
        <f t="shared" si="3"/>
        <v>338470.33526778617</v>
      </c>
      <c r="BB10" s="22">
        <f t="shared" si="3"/>
        <v>350920.0826051163</v>
      </c>
      <c r="BC10" s="22">
        <f t="shared" si="3"/>
        <v>363910.50261366949</v>
      </c>
      <c r="BD10" s="22">
        <f t="shared" si="3"/>
        <v>377407.85168219777</v>
      </c>
      <c r="BE10" s="22">
        <f t="shared" si="3"/>
        <v>391486.52803967358</v>
      </c>
      <c r="BF10" s="22">
        <f t="shared" si="3"/>
        <v>406452.40319780819</v>
      </c>
      <c r="BG10" s="22">
        <f t="shared" si="3"/>
        <v>422215.29708344606</v>
      </c>
      <c r="BH10" s="22">
        <f t="shared" si="3"/>
        <v>438739.00396831939</v>
      </c>
      <c r="BI10" s="22">
        <f t="shared" si="3"/>
        <v>455454.08568641404</v>
      </c>
      <c r="BJ10" s="22">
        <f t="shared" si="3"/>
        <v>473003.27542877127</v>
      </c>
      <c r="BK10" s="22">
        <f t="shared" si="3"/>
        <v>491451.83574505802</v>
      </c>
    </row>
    <row r="11" spans="1:67" x14ac:dyDescent="0.25">
      <c r="A11" t="s">
        <v>849</v>
      </c>
      <c r="B11" t="s">
        <v>817</v>
      </c>
      <c r="C11" s="22">
        <f>Data!C15</f>
        <v>60.298213993118139</v>
      </c>
      <c r="D11" s="22">
        <f>Data!D15</f>
        <v>56.206088992974237</v>
      </c>
      <c r="E11" s="22">
        <f>Data!E15</f>
        <v>53.122144380140114</v>
      </c>
      <c r="F11" s="22">
        <f>Data!F15</f>
        <v>52.202552490736927</v>
      </c>
      <c r="G11" s="22">
        <f>Data!G15</f>
        <v>56.469708302169032</v>
      </c>
      <c r="H11" s="22">
        <f>Data!H15</f>
        <v>68.571428571428569</v>
      </c>
      <c r="I11" s="22">
        <f>Data!I15</f>
        <v>70.89320935474781</v>
      </c>
      <c r="J11" s="22">
        <f>Data!J15</f>
        <v>73.817106460418557</v>
      </c>
      <c r="K11" s="22">
        <f>Data!K15</f>
        <v>76.451455053107281</v>
      </c>
      <c r="L11" s="22">
        <f>Data!L15</f>
        <v>74.708953348781378</v>
      </c>
      <c r="M11" s="22">
        <f>Data!M15</f>
        <v>60.290014180504095</v>
      </c>
      <c r="N11" s="22">
        <f>Data!N15</f>
        <v>71.278711751723392</v>
      </c>
      <c r="O11" s="22">
        <f>Data!O15</f>
        <v>65.175145747172252</v>
      </c>
      <c r="P11" s="22">
        <f>Data!P15</f>
        <v>61.763396518193957</v>
      </c>
      <c r="Q11" s="22">
        <f>Data!Q15</f>
        <v>59.160089554264005</v>
      </c>
      <c r="R11" s="22">
        <f>Data!R15</f>
        <v>55.587429081404984</v>
      </c>
      <c r="S11" s="22">
        <f>Data!S15</f>
        <v>46.246044513585659</v>
      </c>
      <c r="T11" s="22">
        <f>Data!T15</f>
        <v>44.711267372052141</v>
      </c>
      <c r="U11" s="22">
        <f>Data!U15</f>
        <v>50.112595058797346</v>
      </c>
      <c r="V11" s="22">
        <f>Data!V15</f>
        <v>48.052432653744312</v>
      </c>
      <c r="W11" s="22">
        <f>Data!W15</f>
        <v>42.899647345955771</v>
      </c>
      <c r="X11" s="22">
        <f>Data!X15</f>
        <v>43.500204824885671</v>
      </c>
      <c r="Y11" s="22">
        <f>((Data!$AJ$15*LN('Intermediate calculations'!Y2))+Data!$AK$15)</f>
        <v>46.586117380281948</v>
      </c>
      <c r="Z11" s="22">
        <f>((Data!$AJ$15*LN('Intermediate calculations'!Z2))+Data!$AK$15)</f>
        <v>45.785030381155458</v>
      </c>
      <c r="AA11" s="22">
        <f>((Data!$AJ$15*LN('Intermediate calculations'!AA2))+Data!$AK$15)</f>
        <v>45.032524815361917</v>
      </c>
      <c r="AB11" s="22">
        <f>((Data!$AJ$15*LN('Intermediate calculations'!AB2))+Data!$AK$15)</f>
        <v>44.323043696011965</v>
      </c>
      <c r="AC11" s="22">
        <f>((Data!$AJ$15*LN('Intermediate calculations'!AC2))+Data!$AK$15)</f>
        <v>43.651932129228655</v>
      </c>
      <c r="AD11" s="22">
        <f>((Data!$AJ$15*LN('Intermediate calculations'!AD2))+Data!$AK$15)</f>
        <v>43.015252041864308</v>
      </c>
      <c r="AE11" s="22">
        <f>((Data!$AJ$15*LN('Intermediate calculations'!AE2))+Data!$AK$15)</f>
        <v>42.409642159387069</v>
      </c>
      <c r="AF11" s="22">
        <f>((Data!$AJ$15*LN('Intermediate calculations'!AF2))+Data!$AK$15)</f>
        <v>41.832210587243722</v>
      </c>
      <c r="AG11" s="22">
        <f>((Data!$AJ$15*LN('Intermediate calculations'!AG2))+Data!$AK$15)</f>
        <v>41.280451289756165</v>
      </c>
      <c r="AH11" s="22">
        <f>((Data!$AJ$15*LN('Intermediate calculations'!AH2))+Data!$AK$15)</f>
        <v>40.752178357594318</v>
      </c>
      <c r="AI11" s="22">
        <f>((Data!$AJ$15*LN('Intermediate calculations'!AI2))+Data!$AK$15)</f>
        <v>40.245473702573157</v>
      </c>
      <c r="AJ11" s="22">
        <f>((Data!$AJ$15*LN('Intermediate calculations'!AJ2))+Data!$AK$15)</f>
        <v>39.758645017165421</v>
      </c>
      <c r="AK11" s="22">
        <f>((Data!$AJ$15*LN('Intermediate calculations'!AK2))+Data!$AK$15)</f>
        <v>39.290191672450831</v>
      </c>
      <c r="AL11" s="22">
        <f>((Data!$AJ$15*LN('Intermediate calculations'!AL2))+Data!$AK$15)</f>
        <v>38.838776820969429</v>
      </c>
      <c r="AM11" s="22">
        <f>((Data!$AJ$15*LN('Intermediate calculations'!AM2))+Data!$AK$15)</f>
        <v>38.403204397128533</v>
      </c>
      <c r="AN11" s="22">
        <f>((Data!$AJ$15*LN('Intermediate calculations'!AN2))+Data!$AK$15)</f>
        <v>37.982400018303167</v>
      </c>
      <c r="AO11" s="22">
        <f>((Data!$AJ$15*LN('Intermediate calculations'!AO2))+Data!$AK$15)</f>
        <v>37.575395018743805</v>
      </c>
      <c r="AP11" s="22">
        <f>((Data!$AJ$15*LN('Intermediate calculations'!AP2))+Data!$AK$15)</f>
        <v>37.181313019176677</v>
      </c>
      <c r="AQ11" s="22">
        <f>((Data!$AJ$15*LN('Intermediate calculations'!AQ2))+Data!$AK$15)</f>
        <v>36.799358563682596</v>
      </c>
      <c r="AR11" s="22">
        <f>((Data!$AJ$15*LN('Intermediate calculations'!AR2))+Data!$AK$15)</f>
        <v>36.428807453383136</v>
      </c>
      <c r="AS11" s="22">
        <f>((Data!$AJ$15*LN('Intermediate calculations'!AS2))+Data!$AK$15)</f>
        <v>36.068998481678278</v>
      </c>
      <c r="AT11" s="22">
        <f>((Data!$AJ$15*LN('Intermediate calculations'!AT2))+Data!$AK$15)</f>
        <v>35.719326334033191</v>
      </c>
      <c r="AU11" s="22">
        <f>((Data!$AJ$15*LN('Intermediate calculations'!AU2))+Data!$AK$15)</f>
        <v>35.379235460789992</v>
      </c>
      <c r="AV11" s="22">
        <f>((Data!$AJ$15*LN('Intermediate calculations'!AV2))+Data!$AK$15)</f>
        <v>35.048214767249874</v>
      </c>
      <c r="AW11" s="22">
        <f>((Data!$AJ$15*LN('Intermediate calculations'!AW2))+Data!$AK$15)</f>
        <v>34.725792993604287</v>
      </c>
      <c r="AX11" s="22">
        <f>((Data!$AJ$15*LN('Intermediate calculations'!AX2))+Data!$AK$15)</f>
        <v>34.411534679885527</v>
      </c>
      <c r="AY11" s="22">
        <f>((Data!$AJ$15*LN('Intermediate calculations'!AY2))+Data!$AK$15)</f>
        <v>34.105036629233751</v>
      </c>
      <c r="AZ11" s="22">
        <f>((Data!$AJ$15*LN('Intermediate calculations'!AZ2))+Data!$AK$15)</f>
        <v>33.805924797408288</v>
      </c>
      <c r="BA11" s="22">
        <f>((Data!$AJ$15*LN('Intermediate calculations'!BA2))+Data!$AK$15)</f>
        <v>33.513851548346615</v>
      </c>
      <c r="BB11" s="22">
        <f>((Data!$AJ$15*LN('Intermediate calculations'!BB2))+Data!$AK$15)</f>
        <v>33.228493225264955</v>
      </c>
      <c r="BC11" s="22">
        <f>((Data!$AJ$15*LN('Intermediate calculations'!BC2))+Data!$AK$15)</f>
        <v>32.949547994742041</v>
      </c>
      <c r="BD11" s="22">
        <f>((Data!$AJ$15*LN('Intermediate calculations'!BD2))+Data!$AK$15)</f>
        <v>32.676733927777384</v>
      </c>
      <c r="BE11" s="22">
        <f>((Data!$AJ$15*LN('Intermediate calculations'!BE2))+Data!$AK$15)</f>
        <v>32.409787287237918</v>
      </c>
      <c r="BF11" s="22">
        <f>((Data!$AJ$15*LN('Intermediate calculations'!BF2))+Data!$AK$15)</f>
        <v>32.148460995615544</v>
      </c>
      <c r="BG11" s="22">
        <f>((Data!$AJ$15*LN('Intermediate calculations'!BG2))+Data!$AK$15)</f>
        <v>31.892523260783399</v>
      </c>
      <c r="BH11" s="22">
        <f>((Data!$AJ$15*LN('Intermediate calculations'!BH2))+Data!$AK$15)</f>
        <v>31.641756340594377</v>
      </c>
      <c r="BI11" s="22">
        <f>((Data!$AJ$15*LN('Intermediate calculations'!BI2))+Data!$AK$15)</f>
        <v>31.395955429822003</v>
      </c>
      <c r="BJ11" s="22">
        <f>((Data!$AJ$15*LN('Intermediate calculations'!BJ2))+Data!$AK$15)</f>
        <v>31.15492765518664</v>
      </c>
      <c r="BK11" s="22">
        <f>((Data!$AJ$15*LN('Intermediate calculations'!BK2))+Data!$AK$15)</f>
        <v>30.918491166111799</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1955286.0377350801</v>
      </c>
      <c r="Z12" s="22">
        <f>((Data!$AJ$6*'Intermediate calculations'!Z4)+Data!$AK$6)*Drivers!AA4</f>
        <v>1995227.2124915642</v>
      </c>
      <c r="AA12" s="22">
        <f>((Data!$AJ$6*'Intermediate calculations'!AA4)+Data!$AK$6)*Drivers!AB4</f>
        <v>2029587.7761545007</v>
      </c>
      <c r="AB12" s="22">
        <f>((Data!$AJ$6*'Intermediate calculations'!AB4)+Data!$AK$6)*Drivers!AC4</f>
        <v>2057929.8741569899</v>
      </c>
      <c r="AC12" s="22">
        <f>((Data!$AJ$6*'Intermediate calculations'!AC4)+Data!$AK$6)*Drivers!AD4</f>
        <v>2081490.2343925575</v>
      </c>
      <c r="AD12" s="22">
        <f>((Data!$AJ$6*'Intermediate calculations'!AD4)+Data!$AK$6)*Drivers!AE4</f>
        <v>2110176.1108047655</v>
      </c>
      <c r="AE12" s="22">
        <f>((Data!$AJ$6*'Intermediate calculations'!AE4)+Data!$AK$6)*Drivers!AF4</f>
        <v>2137196.6039229659</v>
      </c>
      <c r="AF12" s="22">
        <f>((Data!$AJ$6*'Intermediate calculations'!AF4)+Data!$AK$6)*Drivers!AG4</f>
        <v>2162703.2273396044</v>
      </c>
      <c r="AG12" s="22">
        <f>((Data!$AJ$6*'Intermediate calculations'!AG4)+Data!$AK$6)*Drivers!AH4</f>
        <v>2091004.0980086646</v>
      </c>
      <c r="AH12" s="22">
        <f>((Data!$AJ$6*'Intermediate calculations'!AH4)+Data!$AK$6)*Drivers!AI4</f>
        <v>2127009.1986018475</v>
      </c>
      <c r="AI12" s="22">
        <f>((Data!$AJ$6*'Intermediate calculations'!AI4)+Data!$AK$6)*Drivers!AJ4</f>
        <v>2162129.8973839711</v>
      </c>
      <c r="AJ12" s="22">
        <f>((Data!$AJ$6*'Intermediate calculations'!AJ4)+Data!$AK$6)*Drivers!AK4</f>
        <v>2197621.8508957587</v>
      </c>
      <c r="AK12" s="22">
        <f>((Data!$AJ$6*'Intermediate calculations'!AK4)+Data!$AK$6)*Drivers!AL4</f>
        <v>2232393.4790104921</v>
      </c>
      <c r="AL12" s="22">
        <f>((Data!$AJ$6*'Intermediate calculations'!AL4)+Data!$AK$6)*Drivers!AM4</f>
        <v>2268284.6462358413</v>
      </c>
      <c r="AM12" s="22">
        <f>((Data!$AJ$6*'Intermediate calculations'!AM4)+Data!$AK$6)*Drivers!AN4</f>
        <v>2307113.3339121924</v>
      </c>
      <c r="AN12" s="22">
        <f>((Data!$AJ$6*'Intermediate calculations'!AN4)+Data!$AK$6)*Drivers!AO4</f>
        <v>2345776.9083710168</v>
      </c>
      <c r="AO12" s="22">
        <f>((Data!$AJ$6*'Intermediate calculations'!AO4)+Data!$AK$6)*Drivers!AP4</f>
        <v>2385885.5102574076</v>
      </c>
      <c r="AP12" s="22">
        <f>((Data!$AJ$6*'Intermediate calculations'!AP4)+Data!$AK$6)*Drivers!AQ4</f>
        <v>2427093.4325591153</v>
      </c>
      <c r="AQ12" s="22">
        <f>((Data!$AJ$6*'Intermediate calculations'!AQ4)+Data!$AK$6)*Drivers!AR4</f>
        <v>2469475.0998168336</v>
      </c>
      <c r="AR12" s="22">
        <f>((Data!$AJ$6*'Intermediate calculations'!AR4)+Data!$AK$6)*Drivers!AS4</f>
        <v>2516928.6553705735</v>
      </c>
      <c r="AS12" s="22">
        <f>((Data!$AJ$6*'Intermediate calculations'!AS4)+Data!$AK$6)*Drivers!AT4</f>
        <v>2562669.939999212</v>
      </c>
      <c r="AT12" s="22">
        <f>((Data!$AJ$6*'Intermediate calculations'!AT4)+Data!$AK$6)*Drivers!AU4</f>
        <v>2612504.9726150702</v>
      </c>
      <c r="AU12" s="22">
        <f>((Data!$AJ$6*'Intermediate calculations'!AU4)+Data!$AK$6)*Drivers!AV4</f>
        <v>2665240.0428114189</v>
      </c>
      <c r="AV12" s="22">
        <f>((Data!$AJ$6*'Intermediate calculations'!AV4)+Data!$AK$6)*Drivers!AW4</f>
        <v>2721016.4282107651</v>
      </c>
      <c r="AW12" s="22">
        <f>((Data!$AJ$6*'Intermediate calculations'!AW4)+Data!$AK$6)*Drivers!AX4</f>
        <v>2776877.6906008762</v>
      </c>
      <c r="AX12" s="22">
        <f>((Data!$AJ$6*'Intermediate calculations'!AX4)+Data!$AK$6)*Drivers!AY4</f>
        <v>2834813.6171387746</v>
      </c>
      <c r="AY12" s="22">
        <f>((Data!$AJ$6*'Intermediate calculations'!AY4)+Data!$AK$6)*Drivers!AZ4</f>
        <v>2893588.8543938929</v>
      </c>
      <c r="AZ12" s="22">
        <f>((Data!$AJ$6*'Intermediate calculations'!AZ4)+Data!$AK$6)*Drivers!BA4</f>
        <v>2954484.1845500753</v>
      </c>
      <c r="BA12" s="22">
        <f>((Data!$AJ$6*'Intermediate calculations'!BA4)+Data!$AK$6)*Drivers!BB4</f>
        <v>3018639.1121686553</v>
      </c>
      <c r="BB12" s="22">
        <f>((Data!$AJ$6*'Intermediate calculations'!BB4)+Data!$AK$6)*Drivers!BC4</f>
        <v>3083868.3666247064</v>
      </c>
      <c r="BC12" s="22">
        <f>((Data!$AJ$6*'Intermediate calculations'!BC4)+Data!$AK$6)*Drivers!BD4</f>
        <v>3151602.5683365655</v>
      </c>
      <c r="BD12" s="22">
        <f>((Data!$AJ$6*'Intermediate calculations'!BD4)+Data!$AK$6)*Drivers!BE4</f>
        <v>3221706.7210925054</v>
      </c>
      <c r="BE12" s="22">
        <f>((Data!$AJ$6*'Intermediate calculations'!BE4)+Data!$AK$6)*Drivers!BF4</f>
        <v>3294501.3218467948</v>
      </c>
      <c r="BF12" s="22">
        <f>((Data!$AJ$6*'Intermediate calculations'!BF4)+Data!$AK$6)*Drivers!BG4</f>
        <v>3371419.9564238223</v>
      </c>
      <c r="BG12" s="22">
        <f>((Data!$AJ$6*'Intermediate calculations'!BG4)+Data!$AK$6)*Drivers!BH4</f>
        <v>3450457.6103339451</v>
      </c>
      <c r="BH12" s="22">
        <f>((Data!$AJ$6*'Intermediate calculations'!BH4)+Data!$AK$6)*Drivers!BI4</f>
        <v>3533023.6484966804</v>
      </c>
      <c r="BI12" s="22">
        <f>((Data!$AJ$6*'Intermediate calculations'!BI4)+Data!$AK$6)*Drivers!BJ4</f>
        <v>3616500.8418211313</v>
      </c>
      <c r="BJ12" s="22">
        <f>((Data!$AJ$6*'Intermediate calculations'!BJ4)+Data!$AK$6)*Drivers!BK4</f>
        <v>3703802.911927728</v>
      </c>
      <c r="BK12" s="22">
        <f>((Data!$AJ$6*'Intermediate calculations'!BK4)+Data!$AK$6)*Drivers!BL4</f>
        <v>3795265.5831033587</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37.368103922313999</v>
      </c>
      <c r="Z13" s="53">
        <f>Z12*ttokg/Drivers!AA4</f>
        <v>37.572070135800772</v>
      </c>
      <c r="AA13" s="53">
        <f>AA12*ttokg/Drivers!AB4</f>
        <v>37.646308357221038</v>
      </c>
      <c r="AB13" s="53">
        <f>AB12*ttokg/Drivers!AC4</f>
        <v>37.587760258575159</v>
      </c>
      <c r="AC13" s="53">
        <f>AC12*ttokg/Drivers!AD4</f>
        <v>37.423413059916534</v>
      </c>
      <c r="AD13" s="53">
        <f>AD12*ttokg/Drivers!AE4</f>
        <v>37.33371272787172</v>
      </c>
      <c r="AE13" s="53">
        <f>AE12*ttokg/Drivers!AF4</f>
        <v>37.21005299677843</v>
      </c>
      <c r="AF13" s="53">
        <f>AF12*ttokg/Drivers!AG4</f>
        <v>37.054797007446318</v>
      </c>
      <c r="AG13" s="53">
        <f>AG12*ttokg/Drivers!AH4</f>
        <v>35.256101064065568</v>
      </c>
      <c r="AH13" s="53">
        <f>AH12*ttokg/Drivers!AI4</f>
        <v>35.454880627447785</v>
      </c>
      <c r="AI13" s="53">
        <f>AI12*ttokg/Drivers!AJ4</f>
        <v>35.630498292475053</v>
      </c>
      <c r="AJ13" s="53">
        <f>AJ12*ttokg/Drivers!AK4</f>
        <v>35.802965916093882</v>
      </c>
      <c r="AK13" s="53">
        <f>AK12*ttokg/Drivers!AL4</f>
        <v>35.955313088044264</v>
      </c>
      <c r="AL13" s="53">
        <f>AL12*ttokg/Drivers!AM4</f>
        <v>36.117456908680175</v>
      </c>
      <c r="AM13" s="53">
        <f>AM12*ttokg/Drivers!AN4</f>
        <v>36.377750806707439</v>
      </c>
      <c r="AN13" s="53">
        <f>AN12*ttokg/Drivers!AO4</f>
        <v>36.626438940308795</v>
      </c>
      <c r="AO13" s="53">
        <f>AO12*ttokg/Drivers!AP4</f>
        <v>36.889812453729476</v>
      </c>
      <c r="AP13" s="53">
        <f>AP12*ttokg/Drivers!AQ4</f>
        <v>37.160954673022452</v>
      </c>
      <c r="AQ13" s="53">
        <f>AQ12*ttokg/Drivers!AR4</f>
        <v>37.441250224647241</v>
      </c>
      <c r="AR13" s="53">
        <f>AR12*ttokg/Drivers!AS4</f>
        <v>37.837740425601311</v>
      </c>
      <c r="AS13" s="53">
        <f>AS12*ttokg/Drivers!AT4</f>
        <v>38.199203124289539</v>
      </c>
      <c r="AT13" s="53">
        <f>AT12*ttokg/Drivers!AU4</f>
        <v>38.612822722994288</v>
      </c>
      <c r="AU13" s="53">
        <f>AU12*ttokg/Drivers!AV4</f>
        <v>39.05857588714948</v>
      </c>
      <c r="AV13" s="53">
        <f>AV12*ttokg/Drivers!AW4</f>
        <v>39.538738258486248</v>
      </c>
      <c r="AW13" s="53">
        <f>AW12*ttokg/Drivers!AX4</f>
        <v>40.057090584667087</v>
      </c>
      <c r="AX13" s="53">
        <f>AX12*ttokg/Drivers!AY4</f>
        <v>40.595927497333157</v>
      </c>
      <c r="AY13" s="53">
        <f>AY12*ttokg/Drivers!AZ4</f>
        <v>41.136004867559819</v>
      </c>
      <c r="AZ13" s="53">
        <f>AZ12*ttokg/Drivers!BA4</f>
        <v>41.696433444120913</v>
      </c>
      <c r="BA13" s="53">
        <f>BA12*ttokg/Drivers!BB4</f>
        <v>42.292667070664173</v>
      </c>
      <c r="BB13" s="53">
        <f>BB12*ttokg/Drivers!BC4</f>
        <v>42.939450098507443</v>
      </c>
      <c r="BC13" s="53">
        <f>BC12*ttokg/Drivers!BD4</f>
        <v>43.611742452592061</v>
      </c>
      <c r="BD13" s="53">
        <f>BD12*ttokg/Drivers!BE4</f>
        <v>44.306553361010337</v>
      </c>
      <c r="BE13" s="53">
        <f>BE12*ttokg/Drivers!BF4</f>
        <v>45.028378621564883</v>
      </c>
      <c r="BF13" s="53">
        <f>BF12*ttokg/Drivers!BG4</f>
        <v>45.794892100296423</v>
      </c>
      <c r="BG13" s="53">
        <f>BG12*ttokg/Drivers!BH4</f>
        <v>46.630956285342862</v>
      </c>
      <c r="BH13" s="53">
        <f>BH12*ttokg/Drivers!BI4</f>
        <v>47.504116393001226</v>
      </c>
      <c r="BI13" s="53">
        <f>BI12*ttokg/Drivers!BJ4</f>
        <v>48.379340519057848</v>
      </c>
      <c r="BJ13" s="53">
        <f>BJ12*ttokg/Drivers!BK4</f>
        <v>49.295963371146591</v>
      </c>
      <c r="BK13" s="53">
        <f>BK12*ttokg/Drivers!BL4</f>
        <v>50.256436652233361</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1.7952094093014074E-2</v>
      </c>
      <c r="Z14" s="22">
        <f>((Data!$AJ$6*LN('Intermediate calculations'!Z4))+Data!$AK$6)</f>
        <v>1.7955764590235276E-2</v>
      </c>
      <c r="AA14" s="22">
        <f>((Data!$AJ$6*LN('Intermediate calculations'!AA4))+Data!$AK$6)</f>
        <v>1.7957091767905574E-2</v>
      </c>
      <c r="AB14" s="22">
        <f>((Data!$AJ$6*LN('Intermediate calculations'!AB4))+Data!$AK$6)</f>
        <v>1.7956045475016679E-2</v>
      </c>
      <c r="AC14" s="22">
        <f>((Data!$AJ$6*LN('Intermediate calculations'!AC4))+Data!$AK$6)</f>
        <v>1.7953092936801918E-2</v>
      </c>
      <c r="AD14" s="22">
        <f>((Data!$AJ$6*LN('Intermediate calculations'!AD4))+Data!$AK$6)</f>
        <v>1.7951471681001998E-2</v>
      </c>
      <c r="AE14" s="22">
        <f>((Data!$AJ$6*LN('Intermediate calculations'!AE4))+Data!$AK$6)</f>
        <v>1.7949225193537456E-2</v>
      </c>
      <c r="AF14" s="22">
        <f>((Data!$AJ$6*LN('Intermediate calculations'!AF4))+Data!$AK$6)</f>
        <v>1.7946385699418768E-2</v>
      </c>
      <c r="AG14" s="22">
        <f>((Data!$AJ$6*LN('Intermediate calculations'!AG4))+Data!$AK$6)</f>
        <v>1.7911835781108155E-2</v>
      </c>
      <c r="AH14" s="22">
        <f>((Data!$AJ$6*LN('Intermediate calculations'!AH4))+Data!$AK$6)</f>
        <v>1.7915812695214584E-2</v>
      </c>
      <c r="AI14" s="22">
        <f>((Data!$AJ$6*LN('Intermediate calculations'!AI4))+Data!$AK$6)</f>
        <v>1.7919291791289725E-2</v>
      </c>
      <c r="AJ14" s="22">
        <f>((Data!$AJ$6*LN('Intermediate calculations'!AJ4))+Data!$AK$6)</f>
        <v>1.7922677644986715E-2</v>
      </c>
      <c r="AK14" s="22">
        <f>((Data!$AJ$6*LN('Intermediate calculations'!AK4))+Data!$AK$6)</f>
        <v>1.7925643514439316E-2</v>
      </c>
      <c r="AL14" s="22">
        <f>((Data!$AJ$6*LN('Intermediate calculations'!AL4))+Data!$AK$6)</f>
        <v>1.7928774785216053E-2</v>
      </c>
      <c r="AM14" s="22">
        <f>((Data!$AJ$6*LN('Intermediate calculations'!AM4))+Data!$AK$6)</f>
        <v>1.7933747959309437E-2</v>
      </c>
      <c r="AN14" s="22">
        <f>((Data!$AJ$6*LN('Intermediate calculations'!AN4))+Data!$AK$6)</f>
        <v>1.7938439134672173E-2</v>
      </c>
      <c r="AO14" s="22">
        <f>((Data!$AJ$6*LN('Intermediate calculations'!AO4))+Data!$AK$6)</f>
        <v>1.7943344753240536E-2</v>
      </c>
      <c r="AP14" s="22">
        <f>((Data!$AJ$6*LN('Intermediate calculations'!AP4))+Data!$AK$6)</f>
        <v>1.7948329529322352E-2</v>
      </c>
      <c r="AQ14" s="22">
        <f>((Data!$AJ$6*LN('Intermediate calculations'!AQ4))+Data!$AK$6)</f>
        <v>1.7953414502150111E-2</v>
      </c>
      <c r="AR14" s="22">
        <f>((Data!$AJ$6*LN('Intermediate calculations'!AR4))+Data!$AK$6)</f>
        <v>1.7960492738858257E-2</v>
      </c>
      <c r="AS14" s="22">
        <f>((Data!$AJ$6*LN('Intermediate calculations'!AS4))+Data!$AK$6)</f>
        <v>1.7966832326001318E-2</v>
      </c>
      <c r="AT14" s="22">
        <f>((Data!$AJ$6*LN('Intermediate calculations'!AT4))+Data!$AK$6)</f>
        <v>1.7973958775631124E-2</v>
      </c>
      <c r="AU14" s="22">
        <f>((Data!$AJ$6*LN('Intermediate calculations'!AU4))+Data!$AK$6)</f>
        <v>1.7981491591023118E-2</v>
      </c>
      <c r="AV14" s="22">
        <f>((Data!$AJ$6*LN('Intermediate calculations'!AV4))+Data!$AK$6)</f>
        <v>1.798944163115283E-2</v>
      </c>
      <c r="AW14" s="22">
        <f>((Data!$AJ$6*LN('Intermediate calculations'!AW4))+Data!$AK$6)</f>
        <v>1.7997840631676008E-2</v>
      </c>
      <c r="AX14" s="22">
        <f>((Data!$AJ$6*LN('Intermediate calculations'!AX4))+Data!$AK$6)</f>
        <v>1.8006378407791013E-2</v>
      </c>
      <c r="AY14" s="22">
        <f>((Data!$AJ$6*LN('Intermediate calculations'!AY4))+Data!$AK$6)</f>
        <v>1.8014746884968728E-2</v>
      </c>
      <c r="AZ14" s="22">
        <f>((Data!$AJ$6*LN('Intermediate calculations'!AZ4))+Data!$AK$6)</f>
        <v>1.8023239453610656E-2</v>
      </c>
      <c r="BA14" s="22">
        <f>((Data!$AJ$6*LN('Intermediate calculations'!BA4))+Data!$AK$6)</f>
        <v>1.8032070211146126E-2</v>
      </c>
      <c r="BB14" s="22">
        <f>((Data!$AJ$6*LN('Intermediate calculations'!BB4))+Data!$AK$6)</f>
        <v>1.8041422315177576E-2</v>
      </c>
      <c r="BC14" s="22">
        <f>((Data!$AJ$6*LN('Intermediate calculations'!BC4))+Data!$AK$6)</f>
        <v>1.8050904433632709E-2</v>
      </c>
      <c r="BD14" s="22">
        <f>((Data!$AJ$6*LN('Intermediate calculations'!BD4))+Data!$AK$6)</f>
        <v>1.8060460810834102E-2</v>
      </c>
      <c r="BE14" s="22">
        <f>((Data!$AJ$6*LN('Intermediate calculations'!BE4))+Data!$AK$6)</f>
        <v>1.8070139692966388E-2</v>
      </c>
      <c r="BF14" s="22">
        <f>((Data!$AJ$6*LN('Intermediate calculations'!BF4))+Data!$AK$6)</f>
        <v>1.808015389271533E-2</v>
      </c>
      <c r="BG14" s="22">
        <f>((Data!$AJ$6*LN('Intermediate calculations'!BG4))+Data!$AK$6)</f>
        <v>1.8090782922750858E-2</v>
      </c>
      <c r="BH14" s="22">
        <f>((Data!$AJ$6*LN('Intermediate calculations'!BH4))+Data!$AK$6)</f>
        <v>1.8101573907194628E-2</v>
      </c>
      <c r="BI14" s="22">
        <f>((Data!$AJ$6*LN('Intermediate calculations'!BI4))+Data!$AK$6)</f>
        <v>1.8112090266876563E-2</v>
      </c>
      <c r="BJ14" s="22">
        <f>((Data!$AJ$6*LN('Intermediate calculations'!BJ4))+Data!$AK$6)</f>
        <v>1.8122799574518397E-2</v>
      </c>
      <c r="BK14" s="22">
        <f>((Data!$AJ$6*LN('Intermediate calculations'!BK4))+Data!$AK$6)</f>
        <v>1.8133705365528188E-2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2858963.0634183194</v>
      </c>
      <c r="Z15" s="22">
        <f>((Data!$AJ$17*'Intermediate calculations'!Z12)+Data!$AK$17)</f>
        <v>2902664.7977186162</v>
      </c>
      <c r="AA15" s="22">
        <f>((Data!$AJ$17*'Intermediate calculations'!AA12)+Data!$AK$17)</f>
        <v>2940260.4927065885</v>
      </c>
      <c r="AB15" s="22">
        <f>((Data!$AJ$17*'Intermediate calculations'!AB12)+Data!$AK$17)</f>
        <v>2971271.0687341914</v>
      </c>
      <c r="AC15" s="22">
        <f>((Data!$AJ$17*'Intermediate calculations'!AC12)+Data!$AK$17)</f>
        <v>2997049.6946587311</v>
      </c>
      <c r="AD15" s="22">
        <f>((Data!$AJ$17*'Intermediate calculations'!AD12)+Data!$AK$17)</f>
        <v>3028436.4166763136</v>
      </c>
      <c r="AE15" s="22">
        <f>((Data!$AJ$17*'Intermediate calculations'!AE12)+Data!$AK$17)</f>
        <v>3058000.9554790407</v>
      </c>
      <c r="AF15" s="22">
        <f>((Data!$AJ$17*'Intermediate calculations'!AF12)+Data!$AK$17)</f>
        <v>3085909.0900356164</v>
      </c>
      <c r="AG15" s="22">
        <f>((Data!$AJ$17*'Intermediate calculations'!AG12)+Data!$AK$17)</f>
        <v>3007459.311863414</v>
      </c>
      <c r="AH15" s="22">
        <f>((Data!$AJ$17*'Intermediate calculations'!AH12)+Data!$AK$17)</f>
        <v>3046854.3809662145</v>
      </c>
      <c r="AI15" s="22">
        <f>((Data!$AJ$17*'Intermediate calculations'!AI12)+Data!$AK$17)</f>
        <v>3085281.779658787</v>
      </c>
      <c r="AJ15" s="22">
        <f>((Data!$AJ$17*'Intermediate calculations'!AJ12)+Data!$AK$17)</f>
        <v>3124115.3876241818</v>
      </c>
      <c r="AK15" s="22">
        <f>((Data!$AJ$17*'Intermediate calculations'!AK12)+Data!$AK$17)</f>
        <v>3162160.8497900655</v>
      </c>
      <c r="AL15" s="22">
        <f>((Data!$AJ$17*'Intermediate calculations'!AL12)+Data!$AK$17)</f>
        <v>3201431.2584190732</v>
      </c>
      <c r="AM15" s="22">
        <f>((Data!$AJ$17*'Intermediate calculations'!AM12)+Data!$AK$17)</f>
        <v>3243915.7622526921</v>
      </c>
      <c r="AN15" s="22">
        <f>((Data!$AJ$17*'Intermediate calculations'!AN12)+Data!$AK$17)</f>
        <v>3286219.6070544766</v>
      </c>
      <c r="AO15" s="22">
        <f>((Data!$AJ$17*'Intermediate calculations'!AO12)+Data!$AK$17)</f>
        <v>3330104.5321595119</v>
      </c>
      <c r="AP15" s="22">
        <f>((Data!$AJ$17*'Intermediate calculations'!AP12)+Data!$AK$17)</f>
        <v>3375192.2813926302</v>
      </c>
      <c r="AQ15" s="22">
        <f>((Data!$AJ$17*'Intermediate calculations'!AQ12)+Data!$AK$17)</f>
        <v>3421564.2865475276</v>
      </c>
      <c r="AR15" s="22">
        <f>((Data!$AJ$17*'Intermediate calculations'!AR12)+Data!$AK$17)</f>
        <v>3473485.7107183887</v>
      </c>
      <c r="AS15" s="22">
        <f>((Data!$AJ$17*'Intermediate calculations'!AS12)+Data!$AK$17)</f>
        <v>3523533.6494578598</v>
      </c>
      <c r="AT15" s="22">
        <f>((Data!$AJ$17*'Intermediate calculations'!AT12)+Data!$AK$17)</f>
        <v>3578060.772595901</v>
      </c>
      <c r="AU15" s="22">
        <f>((Data!$AJ$17*'Intermediate calculations'!AU12)+Data!$AK$17)</f>
        <v>3635760.9789638715</v>
      </c>
      <c r="AV15" s="22">
        <f>((Data!$AJ$17*'Intermediate calculations'!AV12)+Data!$AK$17)</f>
        <v>3696788.8478188673</v>
      </c>
      <c r="AW15" s="22">
        <f>((Data!$AJ$17*'Intermediate calculations'!AW12)+Data!$AK$17)</f>
        <v>3757909.5850414364</v>
      </c>
      <c r="AX15" s="22">
        <f>((Data!$AJ$17*'Intermediate calculations'!AX12)+Data!$AK$17)</f>
        <v>3821300.3211286291</v>
      </c>
      <c r="AY15" s="22">
        <f>((Data!$AJ$17*'Intermediate calculations'!AY12)+Data!$AK$17)</f>
        <v>3885609.3910951568</v>
      </c>
      <c r="AZ15" s="22">
        <f>((Data!$AJ$17*'Intermediate calculations'!AZ12)+Data!$AK$17)</f>
        <v>3952238.1659081029</v>
      </c>
      <c r="BA15" s="22">
        <f>((Data!$AJ$17*'Intermediate calculations'!BA12)+Data!$AK$17)</f>
        <v>4022433.4372774502</v>
      </c>
      <c r="BB15" s="22">
        <f>((Data!$AJ$17*'Intermediate calculations'!BB12)+Data!$AK$17)</f>
        <v>4093804.1859903941</v>
      </c>
      <c r="BC15" s="22">
        <f>((Data!$AJ$17*'Intermediate calculations'!BC12)+Data!$AK$17)</f>
        <v>4167915.7288857065</v>
      </c>
      <c r="BD15" s="22">
        <f>((Data!$AJ$17*'Intermediate calculations'!BD12)+Data!$AK$17)</f>
        <v>4244620.359527301</v>
      </c>
      <c r="BE15" s="22">
        <f>((Data!$AJ$17*'Intermediate calculations'!BE12)+Data!$AK$17)</f>
        <v>4324268.7504435861</v>
      </c>
      <c r="BF15" s="22">
        <f>((Data!$AJ$17*'Intermediate calculations'!BF12)+Data!$AK$17)</f>
        <v>4408429.4630796397</v>
      </c>
      <c r="BG15" s="22">
        <f>((Data!$AJ$17*'Intermediate calculations'!BG12)+Data!$AK$17)</f>
        <v>4494908.705915085</v>
      </c>
      <c r="BH15" s="22">
        <f>((Data!$AJ$17*'Intermediate calculations'!BH12)+Data!$AK$17)</f>
        <v>4585248.5390325431</v>
      </c>
      <c r="BI15" s="22">
        <f>((Data!$AJ$17*'Intermediate calculations'!BI12)+Data!$AK$17)</f>
        <v>4676585.3148044525</v>
      </c>
      <c r="BJ15" s="22">
        <f>((Data!$AJ$17*'Intermediate calculations'!BJ12)+Data!$AK$17)</f>
        <v>4772107.0888865972</v>
      </c>
      <c r="BK15" s="22">
        <f>((Data!$AJ$17*'Intermediate calculations'!BK12)+Data!$AK$17)</f>
        <v>4872181.1948307119</v>
      </c>
    </row>
    <row r="16" spans="1:67" x14ac:dyDescent="0.25">
      <c r="A16" t="s">
        <v>842</v>
      </c>
      <c r="B16" t="s">
        <v>817</v>
      </c>
      <c r="C16" s="22">
        <f>Data!C18</f>
        <v>0.51911278905143932</v>
      </c>
      <c r="D16" s="22">
        <f>Data!D18</f>
        <v>0.58252427184466016</v>
      </c>
      <c r="E16" s="22">
        <f>Data!E18</f>
        <v>0.51732320835310863</v>
      </c>
      <c r="F16" s="22">
        <f>Data!F18</f>
        <v>0.5744255744255744</v>
      </c>
      <c r="G16" s="22">
        <f>Data!G18</f>
        <v>0.52342971086739776</v>
      </c>
      <c r="H16" s="22">
        <f>Data!H18</f>
        <v>0.49194601654331738</v>
      </c>
      <c r="I16" s="22">
        <f>Data!I18</f>
        <v>0.46530612244897956</v>
      </c>
      <c r="J16" s="22">
        <f>Data!J18</f>
        <v>0.45137464095199015</v>
      </c>
      <c r="K16" s="22">
        <f>Data!K18</f>
        <v>0.42782886845261897</v>
      </c>
      <c r="L16" s="22">
        <f>Data!L18</f>
        <v>0.42469524184034607</v>
      </c>
      <c r="M16" s="22">
        <f>Data!M18</f>
        <v>0.57805907172995785</v>
      </c>
      <c r="N16" s="22">
        <f>Data!N18</f>
        <v>0.57675996607294322</v>
      </c>
      <c r="O16" s="22">
        <f>Data!O18</f>
        <v>0.49247049247049246</v>
      </c>
      <c r="P16" s="22">
        <f>Data!P18</f>
        <v>0.45454545454545453</v>
      </c>
      <c r="Q16" s="22">
        <f>Data!Q18</f>
        <v>0.40718562874251496</v>
      </c>
      <c r="R16" s="22">
        <f>Data!R18</f>
        <v>0.41400075272864134</v>
      </c>
      <c r="S16" s="22">
        <f>Data!S18</f>
        <v>0.42976522085157182</v>
      </c>
      <c r="T16" s="22">
        <f>Data!T18</f>
        <v>0.4220398593200469</v>
      </c>
      <c r="U16" s="22">
        <f>Data!U18</f>
        <v>0.49523809523809526</v>
      </c>
      <c r="V16" s="22">
        <f>Data!V18</f>
        <v>0.51797448782373401</v>
      </c>
      <c r="W16" s="22">
        <f>Data!W18</f>
        <v>0.49428255256362968</v>
      </c>
      <c r="X16" s="22">
        <f>Data!X18</f>
        <v>0.47058823529411764</v>
      </c>
      <c r="Y16" s="22">
        <f>((Data!$AJ$18*LN('Intermediate calculations'!Y2))+Data!$AK$18)</f>
        <v>0.44078483685260955</v>
      </c>
      <c r="Z16" s="22">
        <f>((Data!$AJ$18*LN('Intermediate calculations'!Z2))+Data!$AK$18)</f>
        <v>0.43706632646844856</v>
      </c>
      <c r="AA16" s="22">
        <f>((Data!$AJ$18*LN('Intermediate calculations'!AA2))+Data!$AK$18)</f>
        <v>0.4335733228825791</v>
      </c>
      <c r="AB16" s="22">
        <f>((Data!$AJ$18*LN('Intermediate calculations'!AB2))+Data!$AK$18)</f>
        <v>0.43028003150156091</v>
      </c>
      <c r="AC16" s="22">
        <f>((Data!$AJ$18*LN('Intermediate calculations'!AC2))+Data!$AK$18)</f>
        <v>0.42716484509517133</v>
      </c>
      <c r="AD16" s="22">
        <f>((Data!$AJ$18*LN('Intermediate calculations'!AD2))+Data!$AK$18)</f>
        <v>0.42420948379379653</v>
      </c>
      <c r="AE16" s="22">
        <f>((Data!$AJ$18*LN('Intermediate calculations'!AE2))+Data!$AK$18)</f>
        <v>0.42139834512945962</v>
      </c>
      <c r="AF16" s="22">
        <f>((Data!$AJ$18*LN('Intermediate calculations'!AF2))+Data!$AK$18)</f>
        <v>0.41871800541667092</v>
      </c>
      <c r="AG16" s="22">
        <f>((Data!$AJ$18*LN('Intermediate calculations'!AG2))+Data!$AK$18)</f>
        <v>0.41615683206158954</v>
      </c>
      <c r="AH16" s="22">
        <f>((Data!$AJ$18*LN('Intermediate calculations'!AH2))+Data!$AK$18)</f>
        <v>0.41370467844274794</v>
      </c>
      <c r="AI16" s="22">
        <f>((Data!$AJ$18*LN('Intermediate calculations'!AI2))+Data!$AK$18)</f>
        <v>0.4113526411191446</v>
      </c>
      <c r="AJ16" s="22">
        <f>((Data!$AJ$18*LN('Intermediate calculations'!AJ2))+Data!$AK$18)</f>
        <v>0.40909286468541134</v>
      </c>
      <c r="AK16" s="22">
        <f>((Data!$AJ$18*LN('Intermediate calculations'!AK2))+Data!$AK$18)</f>
        <v>0.40691838347586029</v>
      </c>
      <c r="AL16" s="22">
        <f>((Data!$AJ$18*LN('Intermediate calculations'!AL2))+Data!$AK$18)</f>
        <v>0.40482299207064665</v>
      </c>
      <c r="AM16" s="22">
        <f>((Data!$AJ$18*LN('Intermediate calculations'!AM2))+Data!$AK$18)</f>
        <v>0.40280113853554661</v>
      </c>
      <c r="AN16" s="22">
        <f>((Data!$AJ$18*LN('Intermediate calculations'!AN2))+Data!$AK$18)</f>
        <v>0.40084783576809591</v>
      </c>
      <c r="AO16" s="22">
        <f>((Data!$AJ$18*LN('Intermediate calculations'!AO2))+Data!$AK$18)</f>
        <v>0.39895858738568901</v>
      </c>
      <c r="AP16" s="22">
        <f>((Data!$AJ$18*LN('Intermediate calculations'!AP2))+Data!$AK$18)</f>
        <v>0.39712932538393492</v>
      </c>
      <c r="AQ16" s="22">
        <f>((Data!$AJ$18*LN('Intermediate calculations'!AQ2))+Data!$AK$18)</f>
        <v>0.3953563573909703</v>
      </c>
      <c r="AR16" s="22">
        <f>((Data!$AJ$18*LN('Intermediate calculations'!AR2))+Data!$AK$18)</f>
        <v>0.39363632179806546</v>
      </c>
      <c r="AS16" s="22">
        <f>((Data!$AJ$18*LN('Intermediate calculations'!AS2))+Data!$AK$18)</f>
        <v>0.39196614939599461</v>
      </c>
      <c r="AT16" s="22">
        <f>((Data!$AJ$18*LN('Intermediate calculations'!AT2))+Data!$AK$18)</f>
        <v>0.39034303041704732</v>
      </c>
      <c r="AU16" s="22">
        <f>((Data!$AJ$18*LN('Intermediate calculations'!AU2))+Data!$AK$18)</f>
        <v>0.38876438609365654</v>
      </c>
      <c r="AV16" s="22">
        <f>((Data!$AJ$18*LN('Intermediate calculations'!AV2))+Data!$AK$18)</f>
        <v>0.38722784401065768</v>
      </c>
      <c r="AW16" s="22">
        <f>((Data!$AJ$18*LN('Intermediate calculations'!AW2))+Data!$AK$18)</f>
        <v>0.38573121665971072</v>
      </c>
      <c r="AX16" s="22">
        <f>((Data!$AJ$18*LN('Intermediate calculations'!AX2))+Data!$AK$18)</f>
        <v>0.38427248270928294</v>
      </c>
      <c r="AY16" s="22">
        <f>((Data!$AJ$18*LN('Intermediate calculations'!AY2))+Data!$AK$18)</f>
        <v>0.38284977058773251</v>
      </c>
      <c r="AZ16" s="22">
        <f>((Data!$AJ$18*LN('Intermediate calculations'!AZ2))+Data!$AK$18)</f>
        <v>0.38146134404494597</v>
      </c>
      <c r="BA16" s="22">
        <f>((Data!$AJ$18*LN('Intermediate calculations'!BA2))+Data!$AK$18)</f>
        <v>0.38010558941310735</v>
      </c>
      <c r="BB16" s="22">
        <f>((Data!$AJ$18*LN('Intermediate calculations'!BB2))+Data!$AK$18)</f>
        <v>0.37878100433215733</v>
      </c>
      <c r="BC16" s="22">
        <f>((Data!$AJ$18*LN('Intermediate calculations'!BC2))+Data!$AK$18)</f>
        <v>0.37748618774239534</v>
      </c>
      <c r="BD16" s="22">
        <f>((Data!$AJ$18*LN('Intermediate calculations'!BD2))+Data!$AK$18)</f>
        <v>0.3762198309770759</v>
      </c>
      <c r="BE16" s="22">
        <f>((Data!$AJ$18*LN('Intermediate calculations'!BE2))+Data!$AK$18)</f>
        <v>0.374980709813026</v>
      </c>
      <c r="BF16" s="22">
        <f>((Data!$AJ$18*LN('Intermediate calculations'!BF2))+Data!$AK$18)</f>
        <v>0.3737676773582343</v>
      </c>
      <c r="BG16" s="22">
        <f>((Data!$AJ$18*LN('Intermediate calculations'!BG2))+Data!$AK$18)</f>
        <v>0.37257965767284462</v>
      </c>
      <c r="BH16" s="22">
        <f>((Data!$AJ$18*LN('Intermediate calculations'!BH2))+Data!$AK$18)</f>
        <v>0.3714156400346309</v>
      </c>
      <c r="BI16" s="22">
        <f>((Data!$AJ$18*LN('Intermediate calculations'!BI2))+Data!$AK$18)</f>
        <v>0.37027467377236489</v>
      </c>
      <c r="BJ16" s="22">
        <f>((Data!$AJ$18*LN('Intermediate calculations'!BJ2))+Data!$AK$18)</f>
        <v>0.36915586360089769</v>
      </c>
      <c r="BK16" s="22">
        <f>((Data!$AJ$18*LN('Intermediate calculations'!BK2))+Data!$AK$18)</f>
        <v>0.36805836540060477</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872</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163478.16882191371</v>
      </c>
      <c r="Z18" s="22">
        <f t="shared" si="4"/>
        <v>165081.94863795672</v>
      </c>
      <c r="AA18" s="22">
        <f t="shared" si="4"/>
        <v>166737.65167179576</v>
      </c>
      <c r="AB18" s="22">
        <f t="shared" si="4"/>
        <v>168446.79818223123</v>
      </c>
      <c r="AC18" s="22">
        <f t="shared" si="4"/>
        <v>170214.75439304544</v>
      </c>
      <c r="AD18" s="22">
        <f t="shared" si="4"/>
        <v>172052.42778287022</v>
      </c>
      <c r="AE18" s="22">
        <f t="shared" si="4"/>
        <v>173912.29547804955</v>
      </c>
      <c r="AF18" s="22">
        <f t="shared" si="4"/>
        <v>175800.53124475587</v>
      </c>
      <c r="AG18" s="22">
        <f t="shared" si="4"/>
        <v>177611.782260148</v>
      </c>
      <c r="AH18" s="22">
        <f t="shared" si="4"/>
        <v>179019.00603034219</v>
      </c>
      <c r="AI18" s="22">
        <f t="shared" si="4"/>
        <v>180439.27234110108</v>
      </c>
      <c r="AJ18" s="22">
        <f t="shared" si="4"/>
        <v>181877.96825586804</v>
      </c>
      <c r="AK18" s="22">
        <f t="shared" si="4"/>
        <v>183331.88967122388</v>
      </c>
      <c r="AL18" s="22">
        <f t="shared" si="4"/>
        <v>184803.06220222972</v>
      </c>
      <c r="AM18" s="22">
        <f t="shared" si="4"/>
        <v>186083.24391336812</v>
      </c>
      <c r="AN18" s="22">
        <f t="shared" si="4"/>
        <v>187377.26007219387</v>
      </c>
      <c r="AO18" s="22">
        <f t="shared" si="4"/>
        <v>188682.87873995758</v>
      </c>
      <c r="AP18" s="22">
        <f t="shared" si="4"/>
        <v>190003.72394477169</v>
      </c>
      <c r="AQ18" s="22">
        <f t="shared" si="4"/>
        <v>191337.87530634218</v>
      </c>
      <c r="AR18" s="22">
        <f t="shared" si="4"/>
        <v>192517.4251161814</v>
      </c>
      <c r="AS18" s="22">
        <f t="shared" si="4"/>
        <v>193705.10137948336</v>
      </c>
      <c r="AT18" s="22">
        <f t="shared" si="4"/>
        <v>194905.29396534193</v>
      </c>
      <c r="AU18" s="22">
        <f t="shared" si="4"/>
        <v>196120.6932850513</v>
      </c>
      <c r="AV18" s="22">
        <f t="shared" si="4"/>
        <v>197347.4502421589</v>
      </c>
      <c r="AW18" s="22">
        <f t="shared" si="4"/>
        <v>198418.11979074037</v>
      </c>
      <c r="AX18" s="22">
        <f t="shared" si="4"/>
        <v>199497.08041506427</v>
      </c>
      <c r="AY18" s="22">
        <f t="shared" si="4"/>
        <v>200586.97667917021</v>
      </c>
      <c r="AZ18" s="22">
        <f t="shared" si="4"/>
        <v>201685.2140342053</v>
      </c>
      <c r="BA18" s="22">
        <f t="shared" si="4"/>
        <v>202793.04702776909</v>
      </c>
      <c r="BB18" s="22">
        <f t="shared" si="4"/>
        <v>203753.89123093925</v>
      </c>
      <c r="BC18" s="22">
        <f t="shared" si="4"/>
        <v>204721.49791518692</v>
      </c>
      <c r="BD18" s="22">
        <f t="shared" si="4"/>
        <v>205697.72077389056</v>
      </c>
      <c r="BE18" s="22">
        <f t="shared" si="4"/>
        <v>206680.91034235072</v>
      </c>
      <c r="BF18" s="22">
        <f t="shared" si="4"/>
        <v>207676.64957682535</v>
      </c>
      <c r="BG18" s="22">
        <f t="shared" si="4"/>
        <v>208514.53627243359</v>
      </c>
      <c r="BH18" s="22">
        <f t="shared" si="4"/>
        <v>209362.31452975853</v>
      </c>
      <c r="BI18" s="22">
        <f t="shared" si="4"/>
        <v>210215.10056869441</v>
      </c>
      <c r="BJ18" s="22">
        <f t="shared" si="4"/>
        <v>211074.09995811569</v>
      </c>
      <c r="BK18" s="22">
        <f t="shared" si="4"/>
        <v>211943.68695393516</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168483.50440511011</v>
      </c>
      <c r="Z19" s="22">
        <f>(((Data!$AJ$7*'Intermediate calculations'!Z4)+Data!$AK$7)*Drivers!AA4)</f>
        <v>171010.63032251105</v>
      </c>
      <c r="AA19" s="22">
        <f>(((Data!$AJ$7*'Intermediate calculations'!AA4)+Data!$AK$7)*Drivers!AB4)</f>
        <v>173619.57327495288</v>
      </c>
      <c r="AB19" s="22">
        <f>(((Data!$AJ$7*'Intermediate calculations'!AB4)+Data!$AK$7)*Drivers!AC4)</f>
        <v>176312.72878168177</v>
      </c>
      <c r="AC19" s="22">
        <f>(((Data!$AJ$7*'Intermediate calculations'!AC4)+Data!$AK$7)*Drivers!AD4)</f>
        <v>179098.55256901562</v>
      </c>
      <c r="AD19" s="22">
        <f>(((Data!$AJ$7*'Intermediate calculations'!AD4)+Data!$AK$7)*Drivers!AE4)</f>
        <v>181994.23189150661</v>
      </c>
      <c r="AE19" s="22">
        <f>(((Data!$AJ$7*'Intermediate calculations'!AE4)+Data!$AK$7)*Drivers!AF4)</f>
        <v>184924.88347373003</v>
      </c>
      <c r="AF19" s="22">
        <f>(((Data!$AJ$7*'Intermediate calculations'!AF4)+Data!$AK$7)*Drivers!AG4)</f>
        <v>187900.23551175505</v>
      </c>
      <c r="AG19" s="22">
        <f>(((Data!$AJ$7*'Intermediate calculations'!AG4)+Data!$AK$7)*Drivers!AH4)</f>
        <v>190754.28027409004</v>
      </c>
      <c r="AH19" s="22">
        <f>(((Data!$AJ$7*'Intermediate calculations'!AH4)+Data!$AK$7)*Drivers!AI4)</f>
        <v>192971.68669463886</v>
      </c>
      <c r="AI19" s="22">
        <f>(((Data!$AJ$7*'Intermediate calculations'!AI4)+Data!$AK$7)*Drivers!AJ4)</f>
        <v>195209.64465347247</v>
      </c>
      <c r="AJ19" s="22">
        <f>(((Data!$AJ$7*'Intermediate calculations'!AJ4)+Data!$AK$7)*Drivers!AK4)</f>
        <v>197476.64271461338</v>
      </c>
      <c r="AK19" s="22">
        <f>(((Data!$AJ$7*'Intermediate calculations'!AK4)+Data!$AK$7)*Drivers!AL4)</f>
        <v>199767.63207228927</v>
      </c>
      <c r="AL19" s="22">
        <f>(((Data!$AJ$7*'Intermediate calculations'!AL4)+Data!$AK$7)*Drivers!AM4)</f>
        <v>202085.80455138072</v>
      </c>
      <c r="AM19" s="22">
        <f>(((Data!$AJ$7*'Intermediate calculations'!AM4)+Data!$AK$7)*Drivers!AN4)</f>
        <v>204103.02683391483</v>
      </c>
      <c r="AN19" s="22">
        <f>(((Data!$AJ$7*'Intermediate calculations'!AN4)+Data!$AK$7)*Drivers!AO4)</f>
        <v>206142.04848750599</v>
      </c>
      <c r="AO19" s="22">
        <f>(((Data!$AJ$7*'Intermediate calculations'!AO4)+Data!$AK$7)*Drivers!AP4)</f>
        <v>208199.3525765978</v>
      </c>
      <c r="AP19" s="22">
        <f>(((Data!$AJ$7*'Intermediate calculations'!AP4)+Data!$AK$7)*Drivers!AQ4)</f>
        <v>210280.64959540934</v>
      </c>
      <c r="AQ19" s="22">
        <f>(((Data!$AJ$7*'Intermediate calculations'!AQ4)+Data!$AK$7)*Drivers!AR4)</f>
        <v>212382.91354076753</v>
      </c>
      <c r="AR19" s="22">
        <f>(((Data!$AJ$7*'Intermediate calculations'!AR4)+Data!$AK$7)*Drivers!AS4)</f>
        <v>214241.56699524532</v>
      </c>
      <c r="AS19" s="22">
        <f>(((Data!$AJ$7*'Intermediate calculations'!AS4)+Data!$AK$7)*Drivers!AT4)</f>
        <v>216113.02555610784</v>
      </c>
      <c r="AT19" s="22">
        <f>(((Data!$AJ$7*'Intermediate calculations'!AT4)+Data!$AK$7)*Drivers!AU4)</f>
        <v>218004.20647711423</v>
      </c>
      <c r="AU19" s="22">
        <f>(((Data!$AJ$7*'Intermediate calculations'!AU4)+Data!$AK$7)*Drivers!AV4)</f>
        <v>219919.3491233206</v>
      </c>
      <c r="AV19" s="22">
        <f>(((Data!$AJ$7*'Intermediate calculations'!AV4)+Data!$AK$7)*Drivers!AW4)</f>
        <v>221852.38835329891</v>
      </c>
      <c r="AW19" s="22">
        <f>(((Data!$AJ$7*'Intermediate calculations'!AW4)+Data!$AK$7)*Drivers!AX4)</f>
        <v>223539.47578146466</v>
      </c>
      <c r="AX19" s="22">
        <f>(((Data!$AJ$7*'Intermediate calculations'!AX4)+Data!$AK$7)*Drivers!AY4)</f>
        <v>225239.62771647994</v>
      </c>
      <c r="AY19" s="22">
        <f>(((Data!$AJ$7*'Intermediate calculations'!AY4)+Data!$AK$7)*Drivers!AZ4)</f>
        <v>226957.01128045085</v>
      </c>
      <c r="AZ19" s="22">
        <f>(((Data!$AJ$7*'Intermediate calculations'!AZ4)+Data!$AK$7)*Drivers!BA4)</f>
        <v>228687.5381617622</v>
      </c>
      <c r="BA19" s="22">
        <f>(((Data!$AJ$7*'Intermediate calculations'!BA4)+Data!$AK$7)*Drivers!BB4)</f>
        <v>230433.18519022677</v>
      </c>
      <c r="BB19" s="22">
        <f>(((Data!$AJ$7*'Intermediate calculations'!BB4)+Data!$AK$7)*Drivers!BC4)</f>
        <v>231947.21739347943</v>
      </c>
      <c r="BC19" s="22">
        <f>(((Data!$AJ$7*'Intermediate calculations'!BC4)+Data!$AK$7)*Drivers!BD4)</f>
        <v>233471.90544925371</v>
      </c>
      <c r="BD19" s="22">
        <f>(((Data!$AJ$7*'Intermediate calculations'!BD4)+Data!$AK$7)*Drivers!BE4)</f>
        <v>235010.17028006824</v>
      </c>
      <c r="BE19" s="22">
        <f>(((Data!$AJ$7*'Intermediate calculations'!BE4)+Data!$AK$7)*Drivers!BF4)</f>
        <v>236559.41277290884</v>
      </c>
      <c r="BF19" s="22">
        <f>(((Data!$AJ$7*'Intermediate calculations'!BF4)+Data!$AK$7)*Drivers!BG4)</f>
        <v>238128.43016622058</v>
      </c>
      <c r="BG19" s="22">
        <f>(((Data!$AJ$7*'Intermediate calculations'!BG4)+Data!$AK$7)*Drivers!BH4)</f>
        <v>239448.71438674492</v>
      </c>
      <c r="BH19" s="22">
        <f>(((Data!$AJ$7*'Intermediate calculations'!BH4)+Data!$AK$7)*Drivers!BI4)</f>
        <v>240784.58504982688</v>
      </c>
      <c r="BI19" s="22">
        <f>(((Data!$AJ$7*'Intermediate calculations'!BI4)+Data!$AK$7)*Drivers!BJ4)</f>
        <v>242128.34663070884</v>
      </c>
      <c r="BJ19" s="22">
        <f>(((Data!$AJ$7*'Intermediate calculations'!BJ4)+Data!$AK$7)*Drivers!BK4)</f>
        <v>243481.89878189756</v>
      </c>
      <c r="BK19" s="22">
        <f>(((Data!$AJ$7*'Intermediate calculations'!BK4)+Data!$AK$7)*Drivers!BL4)</f>
        <v>244852.13415497527</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3.2199427502171067E-3</v>
      </c>
      <c r="Z20" s="22">
        <f>Z19/Drivers!AA4</f>
        <v>3.2202965939008557E-3</v>
      </c>
      <c r="AA20" s="22">
        <f>AA19/Drivers!AB4</f>
        <v>3.2204253834944518E-3</v>
      </c>
      <c r="AB20" s="22">
        <f>AB19/Drivers!AC4</f>
        <v>3.2203238133640508E-3</v>
      </c>
      <c r="AC20" s="22">
        <f>AC19/Drivers!AD4</f>
        <v>3.2200387013487167E-3</v>
      </c>
      <c r="AD20" s="22">
        <f>AD19/Drivers!AE4</f>
        <v>3.2198830878508652E-3</v>
      </c>
      <c r="AE20" s="22">
        <f>AE19/Drivers!AF4</f>
        <v>3.2196685610719764E-3</v>
      </c>
      <c r="AF20" s="22">
        <f>AF19/Drivers!AG4</f>
        <v>3.2193992206246045E-3</v>
      </c>
      <c r="AG20" s="22">
        <f>AG19/Drivers!AH4</f>
        <v>3.2162788155944296E-3</v>
      </c>
      <c r="AH20" s="22">
        <f>AH19/Drivers!AI4</f>
        <v>3.2166236613988342E-3</v>
      </c>
      <c r="AI20" s="22">
        <f>AI19/Drivers!AJ4</f>
        <v>3.2169283255903311E-3</v>
      </c>
      <c r="AJ20" s="22">
        <f>AJ19/Drivers!AK4</f>
        <v>3.2172275250421691E-3</v>
      </c>
      <c r="AK20" s="22">
        <f>AK19/Drivers!AL4</f>
        <v>3.2174918192289857E-3</v>
      </c>
      <c r="AL20" s="22">
        <f>AL19/Drivers!AM4</f>
        <v>3.2177731087906741E-3</v>
      </c>
      <c r="AM20" s="22">
        <f>AM19/Drivers!AN4</f>
        <v>3.218224670596724E-3</v>
      </c>
      <c r="AN20" s="22">
        <f>AN19/Drivers!AO4</f>
        <v>3.2186560985464508E-3</v>
      </c>
      <c r="AO20" s="22">
        <f>AO19/Drivers!AP4</f>
        <v>3.2191130029160398E-3</v>
      </c>
      <c r="AP20" s="22">
        <f>AP19/Drivers!AQ4</f>
        <v>3.2195833845545196E-3</v>
      </c>
      <c r="AQ20" s="22">
        <f>AQ19/Drivers!AR4</f>
        <v>3.2200696455328935E-3</v>
      </c>
      <c r="AR20" s="22">
        <f>AR19/Drivers!AS4</f>
        <v>3.2207574827529777E-3</v>
      </c>
      <c r="AS20" s="22">
        <f>AS19/Drivers!AT4</f>
        <v>3.2213845537303479E-3</v>
      </c>
      <c r="AT20" s="22">
        <f>AT19/Drivers!AU4</f>
        <v>3.2221021072897063E-3</v>
      </c>
      <c r="AU20" s="22">
        <f>AU19/Drivers!AV4</f>
        <v>3.2228754066462566E-3</v>
      </c>
      <c r="AV20" s="22">
        <f>AV19/Drivers!AW4</f>
        <v>3.2237083996178224E-3</v>
      </c>
      <c r="AW20" s="22">
        <f>AW19/Drivers!AX4</f>
        <v>3.224607645102847E-3</v>
      </c>
      <c r="AX20" s="22">
        <f>AX19/Drivers!AY4</f>
        <v>3.2255424275595009E-3</v>
      </c>
      <c r="AY20" s="22">
        <f>AY19/Drivers!AZ4</f>
        <v>3.2264793619807635E-3</v>
      </c>
      <c r="AZ20" s="22">
        <f>AZ19/Drivers!BA4</f>
        <v>3.2274516019837446E-3</v>
      </c>
      <c r="BA20" s="22">
        <f>BA19/Drivers!BB4</f>
        <v>3.228485957131023E-3</v>
      </c>
      <c r="BB20" s="22">
        <f>BB19/Drivers!BC4</f>
        <v>3.229608006147112E-3</v>
      </c>
      <c r="BC20" s="22">
        <f>BC19/Drivers!BD4</f>
        <v>3.2307743091296438E-3</v>
      </c>
      <c r="BD20" s="22">
        <f>BD19/Drivers!BE4</f>
        <v>3.2319796776421081E-3</v>
      </c>
      <c r="BE20" s="22">
        <f>BE19/Drivers!BF4</f>
        <v>3.2332319110627873E-3</v>
      </c>
      <c r="BF20" s="22">
        <f>BF19/Drivers!BG4</f>
        <v>3.2345616702828114E-3</v>
      </c>
      <c r="BG20" s="22">
        <f>BG19/Drivers!BH4</f>
        <v>3.2360120871240614E-3</v>
      </c>
      <c r="BH20" s="22">
        <f>BH19/Drivers!BI4</f>
        <v>3.2375268585350448E-3</v>
      </c>
      <c r="BI20" s="22">
        <f>BI19/Drivers!BJ4</f>
        <v>3.2390452106364808E-3</v>
      </c>
      <c r="BJ20" s="22">
        <f>BJ19/Drivers!BK4</f>
        <v>3.2406353818763482E-3</v>
      </c>
      <c r="BK20" s="22">
        <f>BK19/Drivers!BL4</f>
        <v>3.2423016255061742E-3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3.2199427502171067</v>
      </c>
      <c r="Z21" s="22">
        <f t="shared" ref="Z21:BK21" si="7">Z20*1000</f>
        <v>3.2202965939008559</v>
      </c>
      <c r="AA21" s="22">
        <f t="shared" si="7"/>
        <v>3.2204253834944518</v>
      </c>
      <c r="AB21" s="22">
        <f t="shared" si="7"/>
        <v>3.2203238133640508</v>
      </c>
      <c r="AC21" s="22">
        <f t="shared" si="7"/>
        <v>3.2200387013487166</v>
      </c>
      <c r="AD21" s="22">
        <f t="shared" si="7"/>
        <v>3.2198830878508651</v>
      </c>
      <c r="AE21" s="22">
        <f t="shared" si="7"/>
        <v>3.2196685610719764</v>
      </c>
      <c r="AF21" s="22">
        <f t="shared" si="7"/>
        <v>3.2193992206246045</v>
      </c>
      <c r="AG21" s="22">
        <f t="shared" si="7"/>
        <v>3.2162788155944297</v>
      </c>
      <c r="AH21" s="22">
        <f t="shared" si="7"/>
        <v>3.2166236613988342</v>
      </c>
      <c r="AI21" s="22">
        <f t="shared" si="7"/>
        <v>3.2169283255903309</v>
      </c>
      <c r="AJ21" s="22">
        <f t="shared" si="7"/>
        <v>3.2172275250421691</v>
      </c>
      <c r="AK21" s="22">
        <f t="shared" si="7"/>
        <v>3.2174918192289859</v>
      </c>
      <c r="AL21" s="22">
        <f t="shared" si="7"/>
        <v>3.217773108790674</v>
      </c>
      <c r="AM21" s="22">
        <f t="shared" si="7"/>
        <v>3.2182246705967241</v>
      </c>
      <c r="AN21" s="22">
        <f t="shared" si="7"/>
        <v>3.2186560985464507</v>
      </c>
      <c r="AO21" s="22">
        <f t="shared" si="7"/>
        <v>3.21911300291604</v>
      </c>
      <c r="AP21" s="22">
        <f t="shared" si="7"/>
        <v>3.2195833845545194</v>
      </c>
      <c r="AQ21" s="22">
        <f t="shared" si="7"/>
        <v>3.2200696455328934</v>
      </c>
      <c r="AR21" s="22">
        <f t="shared" si="7"/>
        <v>3.2207574827529775</v>
      </c>
      <c r="AS21" s="22">
        <f t="shared" si="7"/>
        <v>3.2213845537303478</v>
      </c>
      <c r="AT21" s="22">
        <f t="shared" si="7"/>
        <v>3.2221021072897065</v>
      </c>
      <c r="AU21" s="22">
        <f t="shared" si="7"/>
        <v>3.2228754066462568</v>
      </c>
      <c r="AV21" s="22">
        <f t="shared" si="7"/>
        <v>3.2237083996178222</v>
      </c>
      <c r="AW21" s="22">
        <f t="shared" si="7"/>
        <v>3.2246076451028469</v>
      </c>
      <c r="AX21" s="22">
        <f t="shared" si="7"/>
        <v>3.225542427559501</v>
      </c>
      <c r="AY21" s="22">
        <f t="shared" si="7"/>
        <v>3.2264793619807635</v>
      </c>
      <c r="AZ21" s="22">
        <f t="shared" si="7"/>
        <v>3.2274516019837445</v>
      </c>
      <c r="BA21" s="22">
        <f t="shared" si="7"/>
        <v>3.2284859571310229</v>
      </c>
      <c r="BB21" s="22">
        <f t="shared" si="7"/>
        <v>3.229608006147112</v>
      </c>
      <c r="BC21" s="22">
        <f t="shared" si="7"/>
        <v>3.2307743091296439</v>
      </c>
      <c r="BD21" s="22">
        <f t="shared" si="7"/>
        <v>3.2319796776421081</v>
      </c>
      <c r="BE21" s="22">
        <f t="shared" si="7"/>
        <v>3.2332319110627874</v>
      </c>
      <c r="BF21" s="22">
        <f t="shared" si="7"/>
        <v>3.2345616702828113</v>
      </c>
      <c r="BG21" s="22">
        <f t="shared" si="7"/>
        <v>3.2360120871240614</v>
      </c>
      <c r="BH21" s="22">
        <f t="shared" si="7"/>
        <v>3.2375268585350447</v>
      </c>
      <c r="BI21" s="22">
        <f t="shared" si="7"/>
        <v>3.2390452106364807</v>
      </c>
      <c r="BJ21" s="22">
        <f t="shared" si="7"/>
        <v>3.240635381876348</v>
      </c>
      <c r="BK21" s="22">
        <f t="shared" si="7"/>
        <v>3.2423016255061743</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10754.266238624054</v>
      </c>
      <c r="Z22" s="22">
        <f>((Data!$AJ$8*'Intermediate calculations'!Z4)+Data!$AK$8)*Drivers!AA4</f>
        <v>10915.572148245388</v>
      </c>
      <c r="AA22" s="22">
        <f>((Data!$AJ$8*'Intermediate calculations'!AA4)+Data!$AK$8)*Drivers!AB4</f>
        <v>11082.100421805508</v>
      </c>
      <c r="AB22" s="22">
        <f>((Data!$AJ$8*'Intermediate calculations'!AB4)+Data!$AK$8)*Drivers!AC4</f>
        <v>11254.0039647882</v>
      </c>
      <c r="AC22" s="22">
        <f>((Data!$AJ$8*'Intermediate calculations'!AC4)+Data!$AK$8)*Drivers!AD4</f>
        <v>11431.822504405256</v>
      </c>
      <c r="AD22" s="22">
        <f>((Data!$AJ$8*'Intermediate calculations'!AD4)+Data!$AK$8)*Drivers!AE4</f>
        <v>11616.653099457872</v>
      </c>
      <c r="AE22" s="22">
        <f>((Data!$AJ$8*'Intermediate calculations'!AE4)+Data!$AK$8)*Drivers!AF4</f>
        <v>11803.715966408305</v>
      </c>
      <c r="AF22" s="22">
        <f>((Data!$AJ$8*'Intermediate calculations'!AF4)+Data!$AK$8)*Drivers!AG4</f>
        <v>11993.632053941814</v>
      </c>
      <c r="AG22" s="22">
        <f>((Data!$AJ$8*'Intermediate calculations'!AG4)+Data!$AK$8)*Drivers!AH4</f>
        <v>12175.805123878094</v>
      </c>
      <c r="AH22" s="22">
        <f>((Data!$AJ$8*'Intermediate calculations'!AH4)+Data!$AK$8)*Drivers!AI4</f>
        <v>12317.341703913124</v>
      </c>
      <c r="AI22" s="22">
        <f>((Data!$AJ$8*'Intermediate calculations'!AI4)+Data!$AK$8)*Drivers!AJ4</f>
        <v>12460.190084264204</v>
      </c>
      <c r="AJ22" s="22">
        <f>((Data!$AJ$8*'Intermediate calculations'!AJ4)+Data!$AK$8)*Drivers!AK4</f>
        <v>12604.892088166815</v>
      </c>
      <c r="AK22" s="22">
        <f>((Data!$AJ$8*'Intermediate calculations'!AK4)+Data!$AK$8)*Drivers!AL4</f>
        <v>12751.125451422722</v>
      </c>
      <c r="AL22" s="22">
        <f>((Data!$AJ$8*'Intermediate calculations'!AL4)+Data!$AK$8)*Drivers!AM4</f>
        <v>12899.093907534943</v>
      </c>
      <c r="AM22" s="22">
        <f>((Data!$AJ$8*'Intermediate calculations'!AM4)+Data!$AK$8)*Drivers!AN4</f>
        <v>13027.852776632866</v>
      </c>
      <c r="AN22" s="22">
        <f>((Data!$AJ$8*'Intermediate calculations'!AN4)+Data!$AK$8)*Drivers!AO4</f>
        <v>13158.003094947195</v>
      </c>
      <c r="AO22" s="22">
        <f>((Data!$AJ$8*'Intermediate calculations'!AO4)+Data!$AK$8)*Drivers!AP4</f>
        <v>13289.320377229651</v>
      </c>
      <c r="AP22" s="22">
        <f>((Data!$AJ$8*'Intermediate calculations'!AP4)+Data!$AK$8)*Drivers!AQ4</f>
        <v>13422.169123111238</v>
      </c>
      <c r="AQ22" s="22">
        <f>((Data!$AJ$8*'Intermediate calculations'!AQ4)+Data!$AK$8)*Drivers!AR4</f>
        <v>13556.35618345325</v>
      </c>
      <c r="AR22" s="22">
        <f>((Data!$AJ$8*'Intermediate calculations'!AR4)+Data!$AK$8)*Drivers!AS4</f>
        <v>13674.993637994387</v>
      </c>
      <c r="AS22" s="22">
        <f>((Data!$AJ$8*'Intermediate calculations'!AS4)+Data!$AK$8)*Drivers!AT4</f>
        <v>13794.44843975157</v>
      </c>
      <c r="AT22" s="22">
        <f>((Data!$AJ$8*'Intermediate calculations'!AT4)+Data!$AK$8)*Drivers!AU4</f>
        <v>13915.16211556049</v>
      </c>
      <c r="AU22" s="22">
        <f>((Data!$AJ$8*'Intermediate calculations'!AU4)+Data!$AK$8)*Drivers!AV4</f>
        <v>14037.405263190683</v>
      </c>
      <c r="AV22" s="22">
        <f>((Data!$AJ$8*'Intermediate calculations'!AV4)+Data!$AK$8)*Drivers!AW4</f>
        <v>14160.790745955253</v>
      </c>
      <c r="AW22" s="22">
        <f>((Data!$AJ$8*'Intermediate calculations'!AW4)+Data!$AK$8)*Drivers!AX4</f>
        <v>14268.477177540302</v>
      </c>
      <c r="AX22" s="22">
        <f>((Data!$AJ$8*'Intermediate calculations'!AX4)+Data!$AK$8)*Drivers!AY4</f>
        <v>14376.997513817874</v>
      </c>
      <c r="AY22" s="22">
        <f>((Data!$AJ$8*'Intermediate calculations'!AY4)+Data!$AK$8)*Drivers!AZ4</f>
        <v>14486.617741305377</v>
      </c>
      <c r="AZ22" s="22">
        <f>((Data!$AJ$8*'Intermediate calculations'!AZ4)+Data!$AK$8)*Drivers!BA4</f>
        <v>14597.076903942272</v>
      </c>
      <c r="BA22" s="22">
        <f>((Data!$AJ$8*'Intermediate calculations'!BA4)+Data!$AK$8)*Drivers!BB4</f>
        <v>14708.501182354905</v>
      </c>
      <c r="BB22" s="22">
        <f>((Data!$AJ$8*'Intermediate calculations'!BB4)+Data!$AK$8)*Drivers!BC4</f>
        <v>14805.14153575401</v>
      </c>
      <c r="BC22" s="22">
        <f>((Data!$AJ$8*'Intermediate calculations'!BC4)+Data!$AK$8)*Drivers!BD4</f>
        <v>14902.462049952372</v>
      </c>
      <c r="BD22" s="22">
        <f>((Data!$AJ$8*'Intermediate calculations'!BD4)+Data!$AK$8)*Drivers!BE4</f>
        <v>15000.649166812873</v>
      </c>
      <c r="BE22" s="22">
        <f>((Data!$AJ$8*'Intermediate calculations'!BE4)+Data!$AK$8)*Drivers!BF4</f>
        <v>15099.536985504827</v>
      </c>
      <c r="BF22" s="22">
        <f>((Data!$AJ$8*'Intermediate calculations'!BF4)+Data!$AK$8)*Drivers!BG4</f>
        <v>15199.687031886426</v>
      </c>
      <c r="BG22" s="22">
        <f>((Data!$AJ$8*'Intermediate calculations'!BG4)+Data!$AK$8)*Drivers!BH4</f>
        <v>15283.960492770957</v>
      </c>
      <c r="BH22" s="22">
        <f>((Data!$AJ$8*'Intermediate calculations'!BH4)+Data!$AK$8)*Drivers!BI4</f>
        <v>15369.228832967679</v>
      </c>
      <c r="BI22" s="22">
        <f>((Data!$AJ$8*'Intermediate calculations'!BI4)+Data!$AK$8)*Drivers!BJ4</f>
        <v>15455.000848768655</v>
      </c>
      <c r="BJ22" s="22">
        <f>((Data!$AJ$8*'Intermediate calculations'!BJ4)+Data!$AK$8)*Drivers!BK4</f>
        <v>15541.397794589213</v>
      </c>
      <c r="BK22" s="22">
        <f>((Data!$AJ$8*'Intermediate calculations'!BK4)+Data!$AK$8)*Drivers!BL4</f>
        <v>15628.85962691332</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2.0552826065215583E-4</v>
      </c>
      <c r="Z23" s="22">
        <f>Z22/Drivers!AA4</f>
        <v>2.0555084641920362E-4</v>
      </c>
      <c r="AA23" s="22">
        <f>AA22/Drivers!AB4</f>
        <v>2.0555906703156085E-4</v>
      </c>
      <c r="AB23" s="22">
        <f>AB22/Drivers!AC4</f>
        <v>2.0555258383174796E-4</v>
      </c>
      <c r="AC23" s="22">
        <f>AC22/Drivers!AD4</f>
        <v>2.0553438519247134E-4</v>
      </c>
      <c r="AD23" s="22">
        <f>AD22/Drivers!AE4</f>
        <v>2.0552445241601273E-4</v>
      </c>
      <c r="AE23" s="22">
        <f>AE22/Drivers!AF4</f>
        <v>2.0551075921736026E-4</v>
      </c>
      <c r="AF23" s="22">
        <f>AF22/Drivers!AG4</f>
        <v>2.0549356727391098E-4</v>
      </c>
      <c r="AG23" s="22">
        <f>AG22/Drivers!AH4</f>
        <v>2.0529439248475093E-4</v>
      </c>
      <c r="AH23" s="22">
        <f>AH22/Drivers!AI4</f>
        <v>2.053164039190746E-4</v>
      </c>
      <c r="AI23" s="22">
        <f>AI22/Drivers!AJ4</f>
        <v>2.0533585056959567E-4</v>
      </c>
      <c r="AJ23" s="22">
        <f>AJ22/Drivers!AK4</f>
        <v>2.0535494840694701E-4</v>
      </c>
      <c r="AK23" s="22">
        <f>AK22/Drivers!AL4</f>
        <v>2.053718182486587E-4</v>
      </c>
      <c r="AL23" s="22">
        <f>AL22/Drivers!AM4</f>
        <v>2.0538977290153246E-4</v>
      </c>
      <c r="AM23" s="22">
        <f>AM22/Drivers!AN4</f>
        <v>2.0541859599553566E-4</v>
      </c>
      <c r="AN23" s="22">
        <f>AN22/Drivers!AO4</f>
        <v>2.0544613394977353E-4</v>
      </c>
      <c r="AO23" s="22">
        <f>AO22/Drivers!AP4</f>
        <v>2.0547529805847069E-4</v>
      </c>
      <c r="AP23" s="22">
        <f>AP22/Drivers!AQ4</f>
        <v>2.0550532241837366E-4</v>
      </c>
      <c r="AQ23" s="22">
        <f>AQ22/Drivers!AR4</f>
        <v>2.0553636035316347E-4</v>
      </c>
      <c r="AR23" s="22">
        <f>AR22/Drivers!AS4</f>
        <v>2.0558026485657311E-4</v>
      </c>
      <c r="AS23" s="22">
        <f>AS22/Drivers!AT4</f>
        <v>2.0562029066363929E-4</v>
      </c>
      <c r="AT23" s="22">
        <f>AT22/Drivers!AU4</f>
        <v>2.0566609195466219E-4</v>
      </c>
      <c r="AU23" s="22">
        <f>AU22/Drivers!AV4</f>
        <v>2.0571545148805902E-4</v>
      </c>
      <c r="AV23" s="22">
        <f>AV22/Drivers!AW4</f>
        <v>2.0576862125220148E-4</v>
      </c>
      <c r="AW23" s="22">
        <f>AW22/Drivers!AX4</f>
        <v>2.0582601990018178E-4</v>
      </c>
      <c r="AX23" s="22">
        <f>AX22/Drivers!AY4</f>
        <v>2.0588568686550013E-4</v>
      </c>
      <c r="AY23" s="22">
        <f>AY22/Drivers!AZ4</f>
        <v>2.0594549119026155E-4</v>
      </c>
      <c r="AZ23" s="22">
        <f>AZ22/Drivers!BA4</f>
        <v>2.0600754906279227E-4</v>
      </c>
      <c r="BA23" s="22">
        <f>BA22/Drivers!BB4</f>
        <v>2.0607357173176748E-4</v>
      </c>
      <c r="BB23" s="22">
        <f>BB22/Drivers!BC4</f>
        <v>2.0614519188173061E-4</v>
      </c>
      <c r="BC23" s="22">
        <f>BC22/Drivers!BD4</f>
        <v>2.0621963675295608E-4</v>
      </c>
      <c r="BD23" s="22">
        <f>BD22/Drivers!BE4</f>
        <v>2.0629657516864529E-4</v>
      </c>
      <c r="BE23" s="22">
        <f>BE22/Drivers!BF4</f>
        <v>2.063765049614546E-4</v>
      </c>
      <c r="BF23" s="22">
        <f>BF22/Drivers!BG4</f>
        <v>2.0646138320954123E-4</v>
      </c>
      <c r="BG23" s="22">
        <f>BG22/Drivers!BH4</f>
        <v>2.0655396300791888E-4</v>
      </c>
      <c r="BH23" s="22">
        <f>BH22/Drivers!BI4</f>
        <v>2.0665065054479016E-4</v>
      </c>
      <c r="BI23" s="22">
        <f>BI22/Drivers!BJ4</f>
        <v>2.067475666363712E-4</v>
      </c>
      <c r="BJ23" s="22">
        <f>BJ22/Drivers!BK4</f>
        <v>2.0684906692827764E-4</v>
      </c>
      <c r="BK23" s="22">
        <f>BK22/Drivers!BL4</f>
        <v>2.0695542290464949E-4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0.20552826065215582</v>
      </c>
      <c r="Z24" s="22">
        <f t="shared" ref="Z24" si="10">Z23*1000</f>
        <v>0.20555084641920363</v>
      </c>
      <c r="AA24" s="22">
        <f t="shared" ref="AA24" si="11">AA23*1000</f>
        <v>0.20555906703156085</v>
      </c>
      <c r="AB24" s="22">
        <f t="shared" ref="AB24" si="12">AB23*1000</f>
        <v>0.20555258383174796</v>
      </c>
      <c r="AC24" s="22">
        <f t="shared" ref="AC24" si="13">AC23*1000</f>
        <v>0.20553438519247136</v>
      </c>
      <c r="AD24" s="22">
        <f t="shared" ref="AD24" si="14">AD23*1000</f>
        <v>0.20552445241601272</v>
      </c>
      <c r="AE24" s="22">
        <f t="shared" ref="AE24" si="15">AE23*1000</f>
        <v>0.20551075921736026</v>
      </c>
      <c r="AF24" s="22">
        <f t="shared" ref="AF24" si="16">AF23*1000</f>
        <v>0.20549356727391099</v>
      </c>
      <c r="AG24" s="22">
        <f t="shared" ref="AG24" si="17">AG23*1000</f>
        <v>0.20529439248475093</v>
      </c>
      <c r="AH24" s="22">
        <f t="shared" ref="AH24" si="18">AH23*1000</f>
        <v>0.2053164039190746</v>
      </c>
      <c r="AI24" s="22">
        <f t="shared" ref="AI24" si="19">AI23*1000</f>
        <v>0.20533585056959566</v>
      </c>
      <c r="AJ24" s="22">
        <f t="shared" ref="AJ24" si="20">AJ23*1000</f>
        <v>0.20535494840694701</v>
      </c>
      <c r="AK24" s="22">
        <f t="shared" ref="AK24" si="21">AK23*1000</f>
        <v>0.20537181824865869</v>
      </c>
      <c r="AL24" s="22">
        <f t="shared" ref="AL24" si="22">AL23*1000</f>
        <v>0.20538977290153246</v>
      </c>
      <c r="AM24" s="22">
        <f t="shared" ref="AM24" si="23">AM23*1000</f>
        <v>0.20541859599553566</v>
      </c>
      <c r="AN24" s="22">
        <f t="shared" ref="AN24" si="24">AN23*1000</f>
        <v>0.20544613394977351</v>
      </c>
      <c r="AO24" s="22">
        <f t="shared" ref="AO24" si="25">AO23*1000</f>
        <v>0.2054752980584707</v>
      </c>
      <c r="AP24" s="22">
        <f t="shared" ref="AP24" si="26">AP23*1000</f>
        <v>0.20550532241837366</v>
      </c>
      <c r="AQ24" s="22">
        <f t="shared" ref="AQ24" si="27">AQ23*1000</f>
        <v>0.20553636035316347</v>
      </c>
      <c r="AR24" s="22">
        <f t="shared" ref="AR24" si="28">AR23*1000</f>
        <v>0.2055802648565731</v>
      </c>
      <c r="AS24" s="22">
        <f t="shared" ref="AS24" si="29">AS23*1000</f>
        <v>0.20562029066363929</v>
      </c>
      <c r="AT24" s="22">
        <f t="shared" ref="AT24" si="30">AT23*1000</f>
        <v>0.20566609195466221</v>
      </c>
      <c r="AU24" s="22">
        <f t="shared" ref="AU24" si="31">AU23*1000</f>
        <v>0.20571545148805903</v>
      </c>
      <c r="AV24" s="22">
        <f t="shared" ref="AV24" si="32">AV23*1000</f>
        <v>0.20576862125220149</v>
      </c>
      <c r="AW24" s="22">
        <f t="shared" ref="AW24" si="33">AW23*1000</f>
        <v>0.20582601990018179</v>
      </c>
      <c r="AX24" s="22">
        <f t="shared" ref="AX24" si="34">AX23*1000</f>
        <v>0.20588568686550013</v>
      </c>
      <c r="AY24" s="22">
        <f t="shared" ref="AY24" si="35">AY23*1000</f>
        <v>0.20594549119026156</v>
      </c>
      <c r="AZ24" s="22">
        <f t="shared" ref="AZ24" si="36">AZ23*1000</f>
        <v>0.20600754906279228</v>
      </c>
      <c r="BA24" s="22">
        <f t="shared" ref="BA24" si="37">BA23*1000</f>
        <v>0.20607357173176749</v>
      </c>
      <c r="BB24" s="22">
        <f t="shared" ref="BB24" si="38">BB23*1000</f>
        <v>0.20614519188173061</v>
      </c>
      <c r="BC24" s="22">
        <f t="shared" ref="BC24" si="39">BC23*1000</f>
        <v>0.20621963675295607</v>
      </c>
      <c r="BD24" s="22">
        <f t="shared" ref="BD24" si="40">BD23*1000</f>
        <v>0.20629657516864527</v>
      </c>
      <c r="BE24" s="22">
        <f t="shared" ref="BE24" si="41">BE23*1000</f>
        <v>0.2063765049614546</v>
      </c>
      <c r="BF24" s="22">
        <f t="shared" ref="BF24" si="42">BF23*1000</f>
        <v>0.20646138320954124</v>
      </c>
      <c r="BG24" s="22">
        <f t="shared" ref="BG24" si="43">BG23*1000</f>
        <v>0.20655396300791887</v>
      </c>
      <c r="BH24" s="22">
        <f t="shared" ref="BH24" si="44">BH23*1000</f>
        <v>0.20665065054479018</v>
      </c>
      <c r="BI24" s="22">
        <f t="shared" ref="BI24" si="45">BI23*1000</f>
        <v>0.2067475666363712</v>
      </c>
      <c r="BJ24" s="22">
        <f t="shared" ref="BJ24" si="46">BJ23*1000</f>
        <v>0.20684906692827765</v>
      </c>
      <c r="BK24" s="22">
        <f t="shared" ref="BK24" si="47">BK23*1000</f>
        <v>0.20695542290464949</v>
      </c>
    </row>
    <row r="25" spans="1:63" x14ac:dyDescent="0.25">
      <c r="A25" t="s">
        <v>819</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3.4254710108692623</v>
      </c>
      <c r="Z26" s="53">
        <f>(Z19+Z22)*ttokg/Drivers!AA4</f>
        <v>3.4258474403200596</v>
      </c>
      <c r="AA26" s="53">
        <f>(AA19+AA22)*ttokg/Drivers!AB4</f>
        <v>3.4259844505260126</v>
      </c>
      <c r="AB26" s="53">
        <f>(AB19+AB22)*ttokg/Drivers!AC4</f>
        <v>3.4258763971957986</v>
      </c>
      <c r="AC26" s="53">
        <f>(AC19+AC22)*ttokg/Drivers!AD4</f>
        <v>3.425573086541188</v>
      </c>
      <c r="AD26" s="53">
        <f>(AD19+AD22)*ttokg/Drivers!AE4</f>
        <v>3.4254075402668782</v>
      </c>
      <c r="AE26" s="53">
        <f>(AE19+AE22)*ttokg/Drivers!AF4</f>
        <v>3.4251793202893368</v>
      </c>
      <c r="AF26" s="53">
        <f>(AF19+AF22)*ttokg/Drivers!AG4</f>
        <v>3.4248927878985156</v>
      </c>
      <c r="AG26" s="53">
        <f>(AG19+AG22)*ttokg/Drivers!AH4</f>
        <v>3.4215732080791805</v>
      </c>
      <c r="AH26" s="53">
        <f>(AH19+AH22)*ttokg/Drivers!AI4</f>
        <v>3.4219400653179086</v>
      </c>
      <c r="AI26" s="53">
        <f>(AI19+AI22)*ttokg/Drivers!AJ4</f>
        <v>3.4222641761599268</v>
      </c>
      <c r="AJ26" s="53">
        <f>(AJ19+AJ22)*ttokg/Drivers!AK4</f>
        <v>3.4225824734491157</v>
      </c>
      <c r="AK26" s="53">
        <f>(AK19+AK22)*ttokg/Drivers!AL4</f>
        <v>3.4228636374776449</v>
      </c>
      <c r="AL26" s="53">
        <f>(AL19+AL22)*ttokg/Drivers!AM4</f>
        <v>3.4231628816922064</v>
      </c>
      <c r="AM26" s="53">
        <f>(AM19+AM22)*ttokg/Drivers!AN4</f>
        <v>3.42364326659226</v>
      </c>
      <c r="AN26" s="53">
        <f>(AN19+AN22)*ttokg/Drivers!AO4</f>
        <v>3.4241022324962245</v>
      </c>
      <c r="AO26" s="53">
        <f>(AO19+AO22)*ttokg/Drivers!AP4</f>
        <v>3.4245883009745106</v>
      </c>
      <c r="AP26" s="53">
        <f>(AP19+AP22)*ttokg/Drivers!AQ4</f>
        <v>3.4250887069728932</v>
      </c>
      <c r="AQ26" s="53">
        <f>(AQ19+AQ22)*ttokg/Drivers!AR4</f>
        <v>3.4256060058860571</v>
      </c>
      <c r="AR26" s="53">
        <f>(AR19+AR22)*ttokg/Drivers!AS4</f>
        <v>3.4263377476095509</v>
      </c>
      <c r="AS26" s="53">
        <f>(AS19+AS22)*ttokg/Drivers!AT4</f>
        <v>3.4270048443939873</v>
      </c>
      <c r="AT26" s="53">
        <f>(AT19+AT22)*ttokg/Drivers!AU4</f>
        <v>3.4277681992443685</v>
      </c>
      <c r="AU26" s="53">
        <f>(AU19+AU22)*ttokg/Drivers!AV4</f>
        <v>3.4285908581343159</v>
      </c>
      <c r="AV26" s="53">
        <f>(AV19+AV22)*ttokg/Drivers!AW4</f>
        <v>3.4294770208700238</v>
      </c>
      <c r="AW26" s="53">
        <f>(AW19+AW22)*ttokg/Drivers!AX4</f>
        <v>3.4304336650030289</v>
      </c>
      <c r="AX26" s="53">
        <f>(AX19+AX22)*ttokg/Drivers!AY4</f>
        <v>3.4314281144250014</v>
      </c>
      <c r="AY26" s="53">
        <f>(AY19+AY22)*ttokg/Drivers!AZ4</f>
        <v>3.4324248531710251</v>
      </c>
      <c r="AZ26" s="53">
        <f>(AZ19+AZ22)*ttokg/Drivers!BA4</f>
        <v>3.4334591510465371</v>
      </c>
      <c r="BA26" s="53">
        <f>(BA19+BA22)*ttokg/Drivers!BB4</f>
        <v>3.4345595288627901</v>
      </c>
      <c r="BB26" s="53">
        <f>(BB19+BB22)*ttokg/Drivers!BC4</f>
        <v>3.4357531980288427</v>
      </c>
      <c r="BC26" s="53">
        <f>(BC19+BC22)*ttokg/Drivers!BD4</f>
        <v>3.4369939458825995</v>
      </c>
      <c r="BD26" s="53">
        <f>(BD19+BD22)*ttokg/Drivers!BE4</f>
        <v>3.4382762528107533</v>
      </c>
      <c r="BE26" s="53">
        <f>(BE19+BE22)*ttokg/Drivers!BF4</f>
        <v>3.4396084160242415</v>
      </c>
      <c r="BF26" s="53">
        <f>(BF19+BF22)*ttokg/Drivers!BG4</f>
        <v>3.4410230534923527</v>
      </c>
      <c r="BG26" s="53">
        <f>(BG19+BG22)*ttokg/Drivers!BH4</f>
        <v>3.4425660501319801</v>
      </c>
      <c r="BH26" s="53">
        <f>(BH19+BH22)*ttokg/Drivers!BI4</f>
        <v>3.444177509079835</v>
      </c>
      <c r="BI26" s="53">
        <f>(BI19+BI22)*ttokg/Drivers!BJ4</f>
        <v>3.4457927772728518</v>
      </c>
      <c r="BJ26" s="53">
        <f>(BJ19+BJ22)*ttokg/Drivers!BK4</f>
        <v>3.4474844488046266</v>
      </c>
      <c r="BK26" s="53">
        <f>(BK19+BK22)*ttokg/Drivers!BL4</f>
        <v>3.449257048410824</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152723.90258328966</v>
      </c>
      <c r="Z27" s="22">
        <f>((Data!$AJ$23*'Intermediate calculations'!Z19)+Data!$AK$23)</f>
        <v>154166.37648971134</v>
      </c>
      <c r="AA27" s="22">
        <f>((Data!$AJ$23*'Intermediate calculations'!AA19)+Data!$AK$23)</f>
        <v>155655.55124999024</v>
      </c>
      <c r="AB27" s="22">
        <f>((Data!$AJ$23*'Intermediate calculations'!AB19)+Data!$AK$23)</f>
        <v>157192.79421744304</v>
      </c>
      <c r="AC27" s="22">
        <f>((Data!$AJ$23*'Intermediate calculations'!AC19)+Data!$AK$23)</f>
        <v>158782.93188864019</v>
      </c>
      <c r="AD27" s="22">
        <f>((Data!$AJ$23*'Intermediate calculations'!AD19)+Data!$AK$23)</f>
        <v>160435.77468341234</v>
      </c>
      <c r="AE27" s="22">
        <f>((Data!$AJ$23*'Intermediate calculations'!AE19)+Data!$AK$23)</f>
        <v>162108.57951164123</v>
      </c>
      <c r="AF27" s="22">
        <f>((Data!$AJ$23*'Intermediate calculations'!AF19)+Data!$AK$23)</f>
        <v>163806.89919081406</v>
      </c>
      <c r="AG27" s="22">
        <f>((Data!$AJ$23*'Intermediate calculations'!AG19)+Data!$AK$23)</f>
        <v>165435.97713626991</v>
      </c>
      <c r="AH27" s="22">
        <f>((Data!$AJ$23*'Intermediate calculations'!AH19)+Data!$AK$23)</f>
        <v>166701.66432642908</v>
      </c>
      <c r="AI27" s="22">
        <f>((Data!$AJ$23*'Intermediate calculations'!AI19)+Data!$AK$23)</f>
        <v>167979.08225683687</v>
      </c>
      <c r="AJ27" s="22">
        <f>((Data!$AJ$23*'Intermediate calculations'!AJ19)+Data!$AK$23)</f>
        <v>169273.07616770122</v>
      </c>
      <c r="AK27" s="22">
        <f>((Data!$AJ$23*'Intermediate calculations'!AK19)+Data!$AK$23)</f>
        <v>170580.76421980115</v>
      </c>
      <c r="AL27" s="22">
        <f>((Data!$AJ$23*'Intermediate calculations'!AL19)+Data!$AK$23)</f>
        <v>171903.96829469479</v>
      </c>
      <c r="AM27" s="22">
        <f>((Data!$AJ$23*'Intermediate calculations'!AM19)+Data!$AK$23)</f>
        <v>173055.39113673524</v>
      </c>
      <c r="AN27" s="22">
        <f>((Data!$AJ$23*'Intermediate calculations'!AN19)+Data!$AK$23)</f>
        <v>174219.25697724667</v>
      </c>
      <c r="AO27" s="22">
        <f>((Data!$AJ$23*'Intermediate calculations'!AO19)+Data!$AK$23)</f>
        <v>175393.55836272793</v>
      </c>
      <c r="AP27" s="22">
        <f>((Data!$AJ$23*'Intermediate calculations'!AP19)+Data!$AK$23)</f>
        <v>176581.55482166045</v>
      </c>
      <c r="AQ27" s="22">
        <f>((Data!$AJ$23*'Intermediate calculations'!AQ19)+Data!$AK$23)</f>
        <v>177781.51912288892</v>
      </c>
      <c r="AR27" s="22">
        <f>((Data!$AJ$23*'Intermediate calculations'!AR19)+Data!$AK$23)</f>
        <v>178842.43147818701</v>
      </c>
      <c r="AS27" s="22">
        <f>((Data!$AJ$23*'Intermediate calculations'!AS19)+Data!$AK$23)</f>
        <v>179910.65293973178</v>
      </c>
      <c r="AT27" s="22">
        <f>((Data!$AJ$23*'Intermediate calculations'!AT19)+Data!$AK$23)</f>
        <v>180990.13184978144</v>
      </c>
      <c r="AU27" s="22">
        <f>((Data!$AJ$23*'Intermediate calculations'!AU19)+Data!$AK$23)</f>
        <v>182083.28802186062</v>
      </c>
      <c r="AV27" s="22">
        <f>((Data!$AJ$23*'Intermediate calculations'!AV19)+Data!$AK$23)</f>
        <v>183186.65949620365</v>
      </c>
      <c r="AW27" s="22">
        <f>((Data!$AJ$23*'Intermediate calculations'!AW19)+Data!$AK$23)</f>
        <v>184149.64261320006</v>
      </c>
      <c r="AX27" s="22">
        <f>((Data!$AJ$23*'Intermediate calculations'!AX19)+Data!$AK$23)</f>
        <v>185120.08290124638</v>
      </c>
      <c r="AY27" s="22">
        <f>((Data!$AJ$23*'Intermediate calculations'!AY19)+Data!$AK$23)</f>
        <v>186100.35893786483</v>
      </c>
      <c r="AZ27" s="22">
        <f>((Data!$AJ$23*'Intermediate calculations'!AZ19)+Data!$AK$23)</f>
        <v>187088.13713026303</v>
      </c>
      <c r="BA27" s="22">
        <f>((Data!$AJ$23*'Intermediate calculations'!BA19)+Data!$AK$23)</f>
        <v>188084.54584541419</v>
      </c>
      <c r="BB27" s="22">
        <f>((Data!$AJ$23*'Intermediate calculations'!BB19)+Data!$AK$23)</f>
        <v>188948.74969518525</v>
      </c>
      <c r="BC27" s="22">
        <f>((Data!$AJ$23*'Intermediate calculations'!BC19)+Data!$AK$23)</f>
        <v>189819.03586523456</v>
      </c>
      <c r="BD27" s="22">
        <f>((Data!$AJ$23*'Intermediate calculations'!BD19)+Data!$AK$23)</f>
        <v>190697.07160707767</v>
      </c>
      <c r="BE27" s="22">
        <f>((Data!$AJ$23*'Intermediate calculations'!BE19)+Data!$AK$23)</f>
        <v>191581.3733568459</v>
      </c>
      <c r="BF27" s="22">
        <f>((Data!$AJ$23*'Intermediate calculations'!BF19)+Data!$AK$23)</f>
        <v>192476.96254493893</v>
      </c>
      <c r="BG27" s="22">
        <f>((Data!$AJ$23*'Intermediate calculations'!BG19)+Data!$AK$23)</f>
        <v>193230.57577966264</v>
      </c>
      <c r="BH27" s="22">
        <f>((Data!$AJ$23*'Intermediate calculations'!BH19)+Data!$AK$23)</f>
        <v>193993.08569679086</v>
      </c>
      <c r="BI27" s="22">
        <f>((Data!$AJ$23*'Intermediate calculations'!BI19)+Data!$AK$23)</f>
        <v>194760.09971992575</v>
      </c>
      <c r="BJ27" s="22">
        <f>((Data!$AJ$23*'Intermediate calculations'!BJ19)+Data!$AK$23)</f>
        <v>195532.70216352647</v>
      </c>
      <c r="BK27" s="22">
        <f>((Data!$AJ$23*'Intermediate calculations'!BK19)+Data!$AK$23)</f>
        <v>196314.82732702183</v>
      </c>
    </row>
    <row r="28" spans="1:63" x14ac:dyDescent="0.25">
      <c r="A28" t="s">
        <v>818</v>
      </c>
      <c r="B28" t="s">
        <v>817</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234033.37478586237</v>
      </c>
      <c r="Z29" s="22">
        <f>((Data!$AJ$9*'Intermediate calculations'!Z4)+Data!$AK$9)*Drivers!AA4</f>
        <v>240808.75493069805</v>
      </c>
      <c r="AA29" s="22">
        <f>((Data!$AJ$9*'Intermediate calculations'!AA4)+Data!$AK$9)*Drivers!AB4</f>
        <v>245688.88180760006</v>
      </c>
      <c r="AB29" s="22">
        <f>((Data!$AJ$9*'Intermediate calculations'!AB4)+Data!$AK$9)*Drivers!AC4</f>
        <v>248533.83042109854</v>
      </c>
      <c r="AC29" s="22">
        <f>((Data!$AJ$9*'Intermediate calculations'!AC4)+Data!$AK$9)*Drivers!AD4</f>
        <v>249705.62043620271</v>
      </c>
      <c r="AD29" s="22">
        <f>((Data!$AJ$9*'Intermediate calculations'!AD4)+Data!$AK$9)*Drivers!AE4</f>
        <v>252214.59753323073</v>
      </c>
      <c r="AE29" s="22">
        <f>((Data!$AJ$9*'Intermediate calculations'!AE4)+Data!$AK$9)*Drivers!AF4</f>
        <v>254134.96291730957</v>
      </c>
      <c r="AF29" s="22">
        <f>((Data!$AJ$9*'Intermediate calculations'!AF4)+Data!$AK$9)*Drivers!AG4</f>
        <v>255492.10926663943</v>
      </c>
      <c r="AG29" s="22">
        <f>((Data!$AJ$9*'Intermediate calculations'!AG4)+Data!$AK$9)*Drivers!AH4</f>
        <v>227209.80128836507</v>
      </c>
      <c r="AH29" s="22">
        <f>((Data!$AJ$9*'Intermediate calculations'!AH4)+Data!$AK$9)*Drivers!AI4</f>
        <v>233449.83900512938</v>
      </c>
      <c r="AI29" s="22">
        <f>((Data!$AJ$9*'Intermediate calculations'!AI4)+Data!$AK$9)*Drivers!AJ4</f>
        <v>239372.97688232691</v>
      </c>
      <c r="AJ29" s="22">
        <f>((Data!$AJ$9*'Intermediate calculations'!AJ4)+Data!$AK$9)*Drivers!AK4</f>
        <v>245346.98610518157</v>
      </c>
      <c r="AK29" s="22">
        <f>((Data!$AJ$9*'Intermediate calculations'!AK4)+Data!$AK$9)*Drivers!AL4</f>
        <v>251047.06883582394</v>
      </c>
      <c r="AL29" s="22">
        <f>((Data!$AJ$9*'Intermediate calculations'!AL4)+Data!$AK$9)*Drivers!AM4</f>
        <v>257032.27283911285</v>
      </c>
      <c r="AM29" s="22">
        <f>((Data!$AJ$9*'Intermediate calculations'!AM4)+Data!$AK$9)*Drivers!AN4</f>
        <v>264577.57628276135</v>
      </c>
      <c r="AN29" s="22">
        <f>((Data!$AJ$9*'Intermediate calculations'!AN4)+Data!$AK$9)*Drivers!AO4</f>
        <v>272024.53765499772</v>
      </c>
      <c r="AO29" s="22">
        <f>((Data!$AJ$9*'Intermediate calculations'!AO4)+Data!$AK$9)*Drivers!AP4</f>
        <v>279876.16593108769</v>
      </c>
      <c r="AP29" s="22">
        <f>((Data!$AJ$9*'Intermediate calculations'!AP4)+Data!$AK$9)*Drivers!AQ4</f>
        <v>288013.65368610038</v>
      </c>
      <c r="AQ29" s="22">
        <f>((Data!$AJ$9*'Intermediate calculations'!AQ4)+Data!$AK$9)*Drivers!AR4</f>
        <v>296466.49672738521</v>
      </c>
      <c r="AR29" s="22">
        <f>((Data!$AJ$9*'Intermediate calculations'!AR4)+Data!$AK$9)*Drivers!AS4</f>
        <v>307010.98351462965</v>
      </c>
      <c r="AS29" s="22">
        <f>((Data!$AJ$9*'Intermediate calculations'!AS4)+Data!$AK$9)*Drivers!AT4</f>
        <v>317000.78363393346</v>
      </c>
      <c r="AT29" s="22">
        <f>((Data!$AJ$9*'Intermediate calculations'!AT4)+Data!$AK$9)*Drivers!AU4</f>
        <v>328206.95321362477</v>
      </c>
      <c r="AU29" s="22">
        <f>((Data!$AJ$9*'Intermediate calculations'!AU4)+Data!$AK$9)*Drivers!AV4</f>
        <v>340253.01672315923</v>
      </c>
      <c r="AV29" s="22">
        <f>((Data!$AJ$9*'Intermediate calculations'!AV4)+Data!$AK$9)*Drivers!AW4</f>
        <v>353195.66516915004</v>
      </c>
      <c r="AW29" s="22">
        <f>((Data!$AJ$9*'Intermediate calculations'!AW4)+Data!$AK$9)*Drivers!AX4</f>
        <v>366700.8771795514</v>
      </c>
      <c r="AX29" s="22">
        <f>((Data!$AJ$9*'Intermediate calculations'!AX4)+Data!$AK$9)*Drivers!AY4</f>
        <v>380815.83632195601</v>
      </c>
      <c r="AY29" s="22">
        <f>((Data!$AJ$9*'Intermediate calculations'!AY4)+Data!$AK$9)*Drivers!AZ4</f>
        <v>395151.4137213467</v>
      </c>
      <c r="AZ29" s="22">
        <f>((Data!$AJ$9*'Intermediate calculations'!AZ4)+Data!$AK$9)*Drivers!BA4</f>
        <v>410110.5419012559</v>
      </c>
      <c r="BA29" s="22">
        <f>((Data!$AJ$9*'Intermediate calculations'!BA4)+Data!$AK$9)*Drivers!BB4</f>
        <v>426039.4623786016</v>
      </c>
      <c r="BB29" s="22">
        <f>((Data!$AJ$9*'Intermediate calculations'!BB4)+Data!$AK$9)*Drivers!BC4</f>
        <v>442804.06656555214</v>
      </c>
      <c r="BC29" s="22">
        <f>((Data!$AJ$9*'Intermediate calculations'!BC4)+Data!$AK$9)*Drivers!BD4</f>
        <v>460316.04227188963</v>
      </c>
      <c r="BD29" s="22">
        <f>((Data!$AJ$9*'Intermediate calculations'!BD4)+Data!$AK$9)*Drivers!BE4</f>
        <v>478527.48882557813</v>
      </c>
      <c r="BE29" s="22">
        <f>((Data!$AJ$9*'Intermediate calculations'!BE4)+Data!$AK$9)*Drivers!BF4</f>
        <v>497542.67179675645</v>
      </c>
      <c r="BF29" s="22">
        <f>((Data!$AJ$9*'Intermediate calculations'!BF4)+Data!$AK$9)*Drivers!BG4</f>
        <v>517783.42666066607</v>
      </c>
      <c r="BG29" s="22">
        <f>((Data!$AJ$9*'Intermediate calculations'!BG4)+Data!$AK$9)*Drivers!BH4</f>
        <v>539218.58811705827</v>
      </c>
      <c r="BH29" s="22">
        <f>((Data!$AJ$9*'Intermediate calculations'!BH4)+Data!$AK$9)*Drivers!BI4</f>
        <v>561705.21345793456</v>
      </c>
      <c r="BI29" s="22">
        <f>((Data!$AJ$9*'Intermediate calculations'!BI4)+Data!$AK$9)*Drivers!BJ4</f>
        <v>584454.93231612898</v>
      </c>
      <c r="BJ29" s="22">
        <f>((Data!$AJ$9*'Intermediate calculations'!BJ4)+Data!$AK$9)*Drivers!BK4</f>
        <v>608359.96853118052</v>
      </c>
      <c r="BK29" s="22">
        <f>((Data!$AJ$9*'Intermediate calculations'!BK4)+Data!$AK$9)*Drivers!BL4</f>
        <v>633508.56940588297</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4.4726875257689889</v>
      </c>
      <c r="Z30" s="53">
        <f>Z29*ttokg/Drivers!AA4</f>
        <v>4.5346632067395687</v>
      </c>
      <c r="AA30" s="53">
        <f>AA29*ttokg/Drivers!AB4</f>
        <v>4.557220689412377</v>
      </c>
      <c r="AB30" s="53">
        <f>AB29*ttokg/Drivers!AC4</f>
        <v>4.5394306926228039</v>
      </c>
      <c r="AC30" s="53">
        <f>AC29*ttokg/Drivers!AD4</f>
        <v>4.4894933555592003</v>
      </c>
      <c r="AD30" s="53">
        <f>AD29*ttokg/Drivers!AE4</f>
        <v>4.4622376691063783</v>
      </c>
      <c r="AE30" s="53">
        <f>AE29*ttokg/Drivers!AF4</f>
        <v>4.4246633281793573</v>
      </c>
      <c r="AF30" s="53">
        <f>AF29*ttokg/Drivers!AG4</f>
        <v>4.3774883794506882</v>
      </c>
      <c r="AG30" s="53">
        <f>AG29*ttokg/Drivers!AH4</f>
        <v>3.8309497932584442</v>
      </c>
      <c r="AH30" s="53">
        <f>AH29*ttokg/Drivers!AI4</f>
        <v>3.8913494966850481</v>
      </c>
      <c r="AI30" s="53">
        <f>AI29*ttokg/Drivers!AJ4</f>
        <v>3.9447113951802328</v>
      </c>
      <c r="AJ30" s="53">
        <f>AJ29*ttokg/Drivers!AK4</f>
        <v>3.9971161451455917</v>
      </c>
      <c r="AK30" s="53">
        <f>AK29*ttokg/Drivers!AL4</f>
        <v>4.0434072419118658</v>
      </c>
      <c r="AL30" s="53">
        <f>AL29*ttokg/Drivers!AM4</f>
        <v>4.092675076654186</v>
      </c>
      <c r="AM30" s="53">
        <f>AM29*ttokg/Drivers!AN4</f>
        <v>4.1717660756336441</v>
      </c>
      <c r="AN30" s="53">
        <f>AN29*ttokg/Drivers!AO4</f>
        <v>4.2473306319676123</v>
      </c>
      <c r="AO30" s="53">
        <f>AO29*ttokg/Drivers!AP4</f>
        <v>4.3273573803433685</v>
      </c>
      <c r="AP30" s="53">
        <f>AP29*ttokg/Drivers!AQ4</f>
        <v>4.4097446708327643</v>
      </c>
      <c r="AQ30" s="53">
        <f>AQ29*ttokg/Drivers!AR4</f>
        <v>4.49491322589886</v>
      </c>
      <c r="AR30" s="53">
        <f>AR29*ttokg/Drivers!AS4</f>
        <v>4.6153878367779084</v>
      </c>
      <c r="AS30" s="53">
        <f>AS29*ttokg/Drivers!AT4</f>
        <v>4.7252192471556853</v>
      </c>
      <c r="AT30" s="53">
        <f>AT29*ttokg/Drivers!AU4</f>
        <v>4.8508986714794009</v>
      </c>
      <c r="AU30" s="53">
        <f>AU29*ttokg/Drivers!AV4</f>
        <v>4.986341965841981</v>
      </c>
      <c r="AV30" s="53">
        <f>AV29*ttokg/Drivers!AW4</f>
        <v>5.1322405900863144</v>
      </c>
      <c r="AW30" s="53">
        <f>AW29*ttokg/Drivers!AX4</f>
        <v>5.2897433345289651</v>
      </c>
      <c r="AX30" s="53">
        <f>AX29*ttokg/Drivers!AY4</f>
        <v>5.4534703755113281</v>
      </c>
      <c r="AY30" s="53">
        <f>AY29*ttokg/Drivers!AZ4</f>
        <v>5.6175743328501699</v>
      </c>
      <c r="AZ30" s="53">
        <f>AZ29*ttokg/Drivers!BA4</f>
        <v>5.7878620588121983</v>
      </c>
      <c r="BA30" s="53">
        <f>BA29*ttokg/Drivers!BB4</f>
        <v>5.9690292452343483</v>
      </c>
      <c r="BB30" s="53">
        <f>BB29*ttokg/Drivers!BC4</f>
        <v>6.1655560028063903</v>
      </c>
      <c r="BC30" s="53">
        <f>BC29*ttokg/Drivers!BD4</f>
        <v>6.3698338375685273</v>
      </c>
      <c r="BD30" s="53">
        <f>BD29*ttokg/Drivers!BE4</f>
        <v>6.5809539954558707</v>
      </c>
      <c r="BE30" s="53">
        <f>BE29*ttokg/Drivers!BF4</f>
        <v>6.8002825366877122</v>
      </c>
      <c r="BF30" s="53">
        <f>BF29*ttokg/Drivers!BG4</f>
        <v>7.0331897128588166</v>
      </c>
      <c r="BG30" s="53">
        <f>BG29*ttokg/Drivers!BH4</f>
        <v>7.2872300576668465</v>
      </c>
      <c r="BH30" s="53">
        <f>BH29*ttokg/Drivers!BI4</f>
        <v>7.5525420980454552</v>
      </c>
      <c r="BI30" s="53">
        <f>BI29*ttokg/Drivers!BJ4</f>
        <v>7.8184812959497139</v>
      </c>
      <c r="BJ30" s="53">
        <f>BJ29*ttokg/Drivers!BK4</f>
        <v>8.0969996077831681</v>
      </c>
      <c r="BK30" s="53">
        <f>BK29*ttokg/Drivers!BL4</f>
        <v>8.3888419900670428</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0.10346704313715918</v>
      </c>
      <c r="AP31" s="53"/>
      <c r="AQ31" s="53">
        <f>(AQ32-AE32)/AE32</f>
        <v>0.15721024049342125</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211294.55363078139</v>
      </c>
      <c r="Z32" s="22">
        <f>((Data!$AJ$26*'Intermediate calculations'!Z29)+Data!$AK$26)</f>
        <v>217040.13752653106</v>
      </c>
      <c r="AA32" s="22">
        <f>((Data!$AJ$26*'Intermediate calculations'!AA29)+Data!$AK$26)</f>
        <v>221178.52943868309</v>
      </c>
      <c r="AB32" s="22">
        <f>((Data!$AJ$26*'Intermediate calculations'!AB29)+Data!$AK$26)</f>
        <v>223591.07170030239</v>
      </c>
      <c r="AC32" s="22">
        <f>((Data!$AJ$26*'Intermediate calculations'!AC29)+Data!$AK$26)</f>
        <v>224584.76027512198</v>
      </c>
      <c r="AD32" s="22">
        <f>((Data!$AJ$26*'Intermediate calculations'!AD29)+Data!$AK$26)</f>
        <v>226712.39563953422</v>
      </c>
      <c r="AE32" s="22">
        <f>((Data!$AJ$26*'Intermediate calculations'!AE29)+Data!$AK$26)</f>
        <v>228340.88292568727</v>
      </c>
      <c r="AF32" s="22">
        <f>((Data!$AJ$26*'Intermediate calculations'!AF29)+Data!$AK$26)</f>
        <v>229491.7553553071</v>
      </c>
      <c r="AG32" s="22">
        <f>((Data!$AJ$26*'Intermediate calculations'!AG29)+Data!$AK$26)</f>
        <v>205508.10133429026</v>
      </c>
      <c r="AH32" s="22">
        <f>((Data!$AJ$26*'Intermediate calculations'!AH29)+Data!$AK$26)</f>
        <v>210799.7099891403</v>
      </c>
      <c r="AI32" s="22">
        <f>((Data!$AJ$26*'Intermediate calculations'!AI29)+Data!$AK$26)</f>
        <v>215822.58470200357</v>
      </c>
      <c r="AJ32" s="22">
        <f>((Data!$AJ$26*'Intermediate calculations'!AJ29)+Data!$AK$26)</f>
        <v>220888.59877798962</v>
      </c>
      <c r="AK32" s="22">
        <f>((Data!$AJ$26*'Intermediate calculations'!AK29)+Data!$AK$26)</f>
        <v>225722.32070082263</v>
      </c>
      <c r="AL32" s="22">
        <f>((Data!$AJ$26*'Intermediate calculations'!AL29)+Data!$AK$26)</f>
        <v>230797.82805228612</v>
      </c>
      <c r="AM32" s="22">
        <f>((Data!$AJ$26*'Intermediate calculations'!AM29)+Data!$AK$26)</f>
        <v>237196.31389775049</v>
      </c>
      <c r="AN32" s="22">
        <f>((Data!$AJ$26*'Intermediate calculations'!AN29)+Data!$AK$26)</f>
        <v>243511.40477353026</v>
      </c>
      <c r="AO32" s="22">
        <f>((Data!$AJ$26*'Intermediate calculations'!AO29)+Data!$AK$26)</f>
        <v>250169.65685889861</v>
      </c>
      <c r="AP32" s="22">
        <f>((Data!$AJ$26*'Intermediate calculations'!AP29)+Data!$AK$26)</f>
        <v>257070.3203785239</v>
      </c>
      <c r="AQ32" s="22">
        <f>((Data!$AJ$26*'Intermediate calculations'!AQ29)+Data!$AK$26)</f>
        <v>264238.40804491471</v>
      </c>
      <c r="AR32" s="22">
        <f>((Data!$AJ$26*'Intermediate calculations'!AR29)+Data!$AK$26)</f>
        <v>273180.22860385641</v>
      </c>
      <c r="AS32" s="22">
        <f>((Data!$AJ$26*'Intermediate calculations'!AS29)+Data!$AK$26)</f>
        <v>281651.66983080807</v>
      </c>
      <c r="AT32" s="22">
        <f>((Data!$AJ$26*'Intermediate calculations'!AT29)+Data!$AK$26)</f>
        <v>291154.60340704292</v>
      </c>
      <c r="AU32" s="22">
        <f>((Data!$AJ$26*'Intermediate calculations'!AU29)+Data!$AK$26)</f>
        <v>301369.77466356847</v>
      </c>
      <c r="AV32" s="22">
        <f>((Data!$AJ$26*'Intermediate calculations'!AV29)+Data!$AK$26)</f>
        <v>312345.25808885135</v>
      </c>
      <c r="AW32" s="22">
        <f>((Data!$AJ$26*'Intermediate calculations'!AW29)+Data!$AK$26)</f>
        <v>323797.8005258675</v>
      </c>
      <c r="AX32" s="22">
        <f>((Data!$AJ$26*'Intermediate calculations'!AX29)+Data!$AK$26)</f>
        <v>335767.41406844917</v>
      </c>
      <c r="AY32" s="22">
        <f>((Data!$AJ$26*'Intermediate calculations'!AY29)+Data!$AK$26)</f>
        <v>347924.11389657517</v>
      </c>
      <c r="AZ32" s="22">
        <f>((Data!$AJ$26*'Intermediate calculations'!AZ29)+Data!$AK$26)</f>
        <v>360609.59044957033</v>
      </c>
      <c r="BA32" s="22">
        <f>((Data!$AJ$26*'Intermediate calculations'!BA29)+Data!$AK$26)</f>
        <v>374117.45967829158</v>
      </c>
      <c r="BB32" s="22">
        <f>((Data!$AJ$26*'Intermediate calculations'!BB29)+Data!$AK$26)</f>
        <v>388333.99628230475</v>
      </c>
      <c r="BC32" s="22">
        <f>((Data!$AJ$26*'Intermediate calculations'!BC29)+Data!$AK$26)</f>
        <v>403184.31072226784</v>
      </c>
      <c r="BD32" s="22">
        <f>((Data!$AJ$26*'Intermediate calculations'!BD29)+Data!$AK$26)</f>
        <v>418627.78279326798</v>
      </c>
      <c r="BE32" s="22">
        <f>((Data!$AJ$26*'Intermediate calculations'!BE29)+Data!$AK$26)</f>
        <v>434752.83064570627</v>
      </c>
      <c r="BF32" s="22">
        <f>((Data!$AJ$26*'Intermediate calculations'!BF29)+Data!$AK$26)</f>
        <v>451917.1745936306</v>
      </c>
      <c r="BG32" s="22">
        <f>((Data!$AJ$26*'Intermediate calculations'!BG29)+Data!$AK$26)</f>
        <v>470094.38617939141</v>
      </c>
      <c r="BH32" s="22">
        <f>((Data!$AJ$26*'Intermediate calculations'!BH29)+Data!$AK$26)</f>
        <v>489163.24868842319</v>
      </c>
      <c r="BI32" s="22">
        <f>((Data!$AJ$26*'Intermediate calculations'!BI29)+Data!$AK$26)</f>
        <v>508455.21688951447</v>
      </c>
      <c r="BJ32" s="22">
        <f>((Data!$AJ$26*'Intermediate calculations'!BJ29)+Data!$AK$26)</f>
        <v>528726.90470162977</v>
      </c>
      <c r="BK32" s="22">
        <f>((Data!$AJ$26*'Intermediate calculations'!BK29)+Data!$AK$26)</f>
        <v>550053.14663898607</v>
      </c>
    </row>
    <row r="33" spans="1:63" x14ac:dyDescent="0.25">
      <c r="A33" t="s">
        <v>820</v>
      </c>
      <c r="B33" t="s">
        <v>817</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420762.35368881281</v>
      </c>
      <c r="Z34" s="22">
        <f>((Data!$AJ$10*'Intermediate calculations'!Z4)+Data!$AK$10)*Drivers!AA4</f>
        <v>430054.87416934577</v>
      </c>
      <c r="AA34" s="22">
        <f>((Data!$AJ$10*'Intermediate calculations'!AA4)+Data!$AK$10)*Drivers!AB4</f>
        <v>437717.34333731706</v>
      </c>
      <c r="AB34" s="22">
        <f>((Data!$AJ$10*'Intermediate calculations'!AB4)+Data!$AK$10)*Drivers!AC4</f>
        <v>443624.9362953626</v>
      </c>
      <c r="AC34" s="22">
        <f>((Data!$AJ$10*'Intermediate calculations'!AC4)+Data!$AK$10)*Drivers!AD4</f>
        <v>448118.6138108474</v>
      </c>
      <c r="AD34" s="22">
        <f>((Data!$AJ$10*'Intermediate calculations'!AD4)+Data!$AK$10)*Drivers!AE4</f>
        <v>453968.31825115229</v>
      </c>
      <c r="AE34" s="22">
        <f>((Data!$AJ$10*'Intermediate calculations'!AE4)+Data!$AK$10)*Drivers!AF4</f>
        <v>459323.52681352693</v>
      </c>
      <c r="AF34" s="22">
        <f>((Data!$AJ$10*'Intermediate calculations'!AF4)+Data!$AK$10)*Drivers!AG4</f>
        <v>464219.38180862111</v>
      </c>
      <c r="AG34" s="22">
        <f>((Data!$AJ$10*'Intermediate calculations'!AG4)+Data!$AK$10)*Drivers!AH4</f>
        <v>441901.6481503523</v>
      </c>
      <c r="AH34" s="22">
        <f>((Data!$AJ$10*'Intermediate calculations'!AH4)+Data!$AK$10)*Drivers!AI4</f>
        <v>450324.69918016385</v>
      </c>
      <c r="AI34" s="22">
        <f>((Data!$AJ$10*'Intermediate calculations'!AI4)+Data!$AK$10)*Drivers!AJ4</f>
        <v>458483.63844413636</v>
      </c>
      <c r="AJ34" s="22">
        <f>((Data!$AJ$10*'Intermediate calculations'!AJ4)+Data!$AK$10)*Drivers!AK4</f>
        <v>466724.71891897277</v>
      </c>
      <c r="AK34" s="22">
        <f>((Data!$AJ$10*'Intermediate calculations'!AK4)+Data!$AK$10)*Drivers!AL4</f>
        <v>474745.15498754662</v>
      </c>
      <c r="AL34" s="22">
        <f>((Data!$AJ$10*'Intermediate calculations'!AL4)+Data!$AK$10)*Drivers!AM4</f>
        <v>483059.349397488</v>
      </c>
      <c r="AM34" s="22">
        <f>((Data!$AJ$10*'Intermediate calculations'!AM4)+Data!$AK$10)*Drivers!AN4</f>
        <v>492428.2504289081</v>
      </c>
      <c r="AN34" s="22">
        <f>((Data!$AJ$10*'Intermediate calculations'!AN4)+Data!$AK$10)*Drivers!AO4</f>
        <v>501734.14364932379</v>
      </c>
      <c r="AO34" s="22">
        <f>((Data!$AJ$10*'Intermediate calculations'!AO4)+Data!$AK$10)*Drivers!AP4</f>
        <v>511432.01657576818</v>
      </c>
      <c r="AP34" s="22">
        <f>((Data!$AJ$10*'Intermediate calculations'!AP4)+Data!$AK$10)*Drivers!AQ4</f>
        <v>521420.40127497033</v>
      </c>
      <c r="AQ34" s="22">
        <f>((Data!$AJ$10*'Intermediate calculations'!AQ4)+Data!$AK$10)*Drivers!AR4</f>
        <v>531722.51222500904</v>
      </c>
      <c r="AR34" s="22">
        <f>((Data!$AJ$10*'Intermediate calculations'!AR4)+Data!$AK$10)*Drivers!AS4</f>
        <v>543635.16446624161</v>
      </c>
      <c r="AS34" s="22">
        <f>((Data!$AJ$10*'Intermediate calculations'!AS4)+Data!$AK$10)*Drivers!AT4</f>
        <v>555057.05589596555</v>
      </c>
      <c r="AT34" s="22">
        <f>((Data!$AJ$10*'Intermediate calculations'!AT4)+Data!$AK$10)*Drivers!AU4</f>
        <v>567613.88197973161</v>
      </c>
      <c r="AU34" s="22">
        <f>((Data!$AJ$10*'Intermediate calculations'!AU4)+Data!$AK$10)*Drivers!AV4</f>
        <v>580967.08380593755</v>
      </c>
      <c r="AV34" s="22">
        <f>((Data!$AJ$10*'Intermediate calculations'!AV4)+Data!$AK$10)*Drivers!AW4</f>
        <v>595160.97344700689</v>
      </c>
      <c r="AW34" s="22">
        <f>((Data!$AJ$10*'Intermediate calculations'!AW4)+Data!$AK$10)*Drivers!AX4</f>
        <v>609566.28671638179</v>
      </c>
      <c r="AX34" s="22">
        <f>((Data!$AJ$10*'Intermediate calculations'!AX4)+Data!$AK$10)*Drivers!AY4</f>
        <v>624544.43076512276</v>
      </c>
      <c r="AY34" s="22">
        <f>((Data!$AJ$10*'Intermediate calculations'!AY4)+Data!$AK$10)*Drivers!AZ4</f>
        <v>639745.20382108365</v>
      </c>
      <c r="AZ34" s="22">
        <f>((Data!$AJ$10*'Intermediate calculations'!AZ4)+Data!$AK$10)*Drivers!BA4</f>
        <v>655531.5089588213</v>
      </c>
      <c r="BA34" s="22">
        <f>((Data!$AJ$10*'Intermediate calculations'!BA4)+Data!$AK$10)*Drivers!BB4</f>
        <v>672221.93718046835</v>
      </c>
      <c r="BB34" s="22">
        <f>((Data!$AJ$10*'Intermediate calculations'!BB4)+Data!$AK$10)*Drivers!BC4</f>
        <v>689390.80135307123</v>
      </c>
      <c r="BC34" s="22">
        <f>((Data!$AJ$10*'Intermediate calculations'!BC4)+Data!$AK$10)*Drivers!BD4</f>
        <v>707255.20431866904</v>
      </c>
      <c r="BD34" s="22">
        <f>((Data!$AJ$10*'Intermediate calculations'!BD4)+Data!$AK$10)*Drivers!BE4</f>
        <v>725774.99652930186</v>
      </c>
      <c r="BE34" s="22">
        <f>((Data!$AJ$10*'Intermediate calculations'!BE4)+Data!$AK$10)*Drivers!BF4</f>
        <v>745042.19118443935</v>
      </c>
      <c r="BF34" s="22">
        <f>((Data!$AJ$10*'Intermediate calculations'!BF4)+Data!$AK$10)*Drivers!BG4</f>
        <v>765452.78802855988</v>
      </c>
      <c r="BG34" s="22">
        <f>((Data!$AJ$10*'Intermediate calculations'!BG4)+Data!$AK$10)*Drivers!BH4</f>
        <v>786648.3415071842</v>
      </c>
      <c r="BH34" s="22">
        <f>((Data!$AJ$10*'Intermediate calculations'!BH4)+Data!$AK$10)*Drivers!BI4</f>
        <v>808823.16744231398</v>
      </c>
      <c r="BI34" s="22">
        <f>((Data!$AJ$10*'Intermediate calculations'!BI4)+Data!$AK$10)*Drivers!BJ4</f>
        <v>831247.92814419966</v>
      </c>
      <c r="BJ34" s="22">
        <f>((Data!$AJ$10*'Intermediate calculations'!BJ4)+Data!$AK$10)*Drivers!BK4</f>
        <v>854739.66949158406</v>
      </c>
      <c r="BK34" s="22">
        <f>((Data!$AJ$10*'Intermediate calculations'!BK4)+Data!$AK$10)*Drivers!BL4</f>
        <v>879387.44308735442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8.0413254407799872</v>
      </c>
      <c r="Z35" s="53">
        <f>Z34*ttokg/Drivers!AA4</f>
        <v>8.0983518034299831</v>
      </c>
      <c r="AA35" s="53">
        <f>AA34*ttokg/Drivers!AB4</f>
        <v>8.1191078672154067</v>
      </c>
      <c r="AB35" s="53">
        <f>AB34*ttokg/Drivers!AC4</f>
        <v>8.1027385624723767</v>
      </c>
      <c r="AC35" s="53">
        <f>AC34*ttokg/Drivers!AD4</f>
        <v>8.0567891731543941</v>
      </c>
      <c r="AD35" s="53">
        <f>AD34*ttokg/Drivers!AE4</f>
        <v>8.0317100996276185</v>
      </c>
      <c r="AE35" s="53">
        <f>AE34*ttokg/Drivers!AF4</f>
        <v>7.9971364094562105</v>
      </c>
      <c r="AF35" s="53">
        <f>AF34*ttokg/Drivers!AG4</f>
        <v>7.9537288067955298</v>
      </c>
      <c r="AG35" s="53">
        <f>AG34*ttokg/Drivers!AH4</f>
        <v>7.4508362668457115</v>
      </c>
      <c r="AH35" s="53">
        <f>AH34*ttokg/Drivers!AI4</f>
        <v>7.5064125080037982</v>
      </c>
      <c r="AI35" s="53">
        <f>AI34*ttokg/Drivers!AJ4</f>
        <v>7.5555129765686102</v>
      </c>
      <c r="AJ35" s="53">
        <f>AJ34*ttokg/Drivers!AK4</f>
        <v>7.6037327335653178</v>
      </c>
      <c r="AK35" s="53">
        <f>AK34*ttokg/Drivers!AL4</f>
        <v>7.6463270678318942</v>
      </c>
      <c r="AL35" s="53">
        <f>AL34*ttokg/Drivers!AM4</f>
        <v>7.6916604206405426</v>
      </c>
      <c r="AM35" s="53">
        <f>AM34*ttokg/Drivers!AN4</f>
        <v>7.7644352884519021</v>
      </c>
      <c r="AN35" s="53">
        <f>AN34*ttokg/Drivers!AO4</f>
        <v>7.8339653319383533</v>
      </c>
      <c r="AO35" s="53">
        <f>AO34*ttokg/Drivers!AP4</f>
        <v>7.9076012210985249</v>
      </c>
      <c r="AP35" s="53">
        <f>AP34*ttokg/Drivers!AQ4</f>
        <v>7.9834091417477433</v>
      </c>
      <c r="AQ35" s="53">
        <f>AQ34*ttokg/Drivers!AR4</f>
        <v>8.0617762178574957</v>
      </c>
      <c r="AR35" s="53">
        <f>AR34*ttokg/Drivers!AS4</f>
        <v>8.1726298420938619</v>
      </c>
      <c r="AS35" s="53">
        <f>AS34*ttokg/Drivers!AT4</f>
        <v>8.2736902215923447</v>
      </c>
      <c r="AT35" s="53">
        <f>AT34*ttokg/Drivers!AU4</f>
        <v>8.3893330078737716</v>
      </c>
      <c r="AU35" s="53">
        <f>AU34*ttokg/Drivers!AV4</f>
        <v>8.5139599309163287</v>
      </c>
      <c r="AV35" s="53">
        <f>AV34*ttokg/Drivers!AW4</f>
        <v>8.6482072312443794</v>
      </c>
      <c r="AW35" s="53">
        <f>AW34*ttokg/Drivers!AX4</f>
        <v>8.7931319578838458</v>
      </c>
      <c r="AX35" s="53">
        <f>AX34*ttokg/Drivers!AY4</f>
        <v>8.943783914723225</v>
      </c>
      <c r="AY35" s="53">
        <f>AY34*ttokg/Drivers!AZ4</f>
        <v>9.0947826877410893</v>
      </c>
      <c r="AZ35" s="53">
        <f>AZ34*ttokg/Drivers!BA4</f>
        <v>9.2514713995627993</v>
      </c>
      <c r="BA35" s="53">
        <f>BA34*ttokg/Drivers!BB4</f>
        <v>9.4181707485879969</v>
      </c>
      <c r="BB35" s="53">
        <f>BB34*ttokg/Drivers!BC4</f>
        <v>9.599003068172367</v>
      </c>
      <c r="BC35" s="53">
        <f>BC34*ttokg/Drivers!BD4</f>
        <v>9.7869674713716055</v>
      </c>
      <c r="BD35" s="53">
        <f>BD34*ttokg/Drivers!BE4</f>
        <v>9.9812277763470849</v>
      </c>
      <c r="BE35" s="53">
        <f>BE34*ttokg/Drivers!BF4</f>
        <v>10.183040951061837</v>
      </c>
      <c r="BF35" s="53">
        <f>BF34*ttokg/Drivers!BG4</f>
        <v>10.397348383979352</v>
      </c>
      <c r="BG35" s="53">
        <f>BG34*ttokg/Drivers!BH4</f>
        <v>10.631101310996474</v>
      </c>
      <c r="BH35" s="53">
        <f>BH34*ttokg/Drivers!BI4</f>
        <v>10.875225786808574</v>
      </c>
      <c r="BI35" s="53">
        <f>BI34*ttokg/Drivers!BJ4</f>
        <v>11.119927335949054</v>
      </c>
      <c r="BJ35" s="53">
        <f>BJ34*ttokg/Drivers!BK4</f>
        <v>11.376203443069503</v>
      </c>
      <c r="BK35" s="53">
        <f>BK34*ttokg/Drivers!BL4</f>
        <v>11.644739573179301</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0.12842132444874102</v>
      </c>
      <c r="AP36" s="53"/>
      <c r="AQ36" s="53">
        <f>(AQ37-AE37)/AE37</f>
        <v>0.15988557781208479</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450587.89399969432</v>
      </c>
      <c r="Z37" s="22">
        <f>((Data!$AJ$29*'Intermediate calculations'!Z34)+Data!$AK$29)</f>
        <v>460695.39774058375</v>
      </c>
      <c r="AA37" s="22">
        <f>((Data!$AJ$29*'Intermediate calculations'!AA34)+Data!$AK$29)</f>
        <v>469029.88954417646</v>
      </c>
      <c r="AB37" s="22">
        <f>((Data!$AJ$29*'Intermediate calculations'!AB34)+Data!$AK$29)</f>
        <v>475455.59697717987</v>
      </c>
      <c r="AC37" s="22">
        <f>((Data!$AJ$29*'Intermediate calculations'!AC34)+Data!$AK$29)</f>
        <v>480343.38413818361</v>
      </c>
      <c r="AD37" s="22">
        <f>((Data!$AJ$29*'Intermediate calculations'!AD34)+Data!$AK$29)</f>
        <v>486706.12604844815</v>
      </c>
      <c r="AE37" s="22">
        <f>((Data!$AJ$29*'Intermediate calculations'!AE34)+Data!$AK$29)</f>
        <v>492531.00323767122</v>
      </c>
      <c r="AF37" s="22">
        <f>((Data!$AJ$29*'Intermediate calculations'!AF34)+Data!$AK$29)</f>
        <v>497856.2401076284</v>
      </c>
      <c r="AG37" s="22">
        <f>((Data!$AJ$29*'Intermediate calculations'!AG34)+Data!$AK$29)</f>
        <v>473581.17104410694</v>
      </c>
      <c r="AH37" s="22">
        <f>((Data!$AJ$29*'Intermediate calculations'!AH34)+Data!$AK$29)</f>
        <v>482742.95012997236</v>
      </c>
      <c r="AI37" s="22">
        <f>((Data!$AJ$29*'Intermediate calculations'!AI34)+Data!$AK$29)</f>
        <v>491617.45401780901</v>
      </c>
      <c r="AJ37" s="22">
        <f>((Data!$AJ$29*'Intermediate calculations'!AJ34)+Data!$AK$29)</f>
        <v>500581.30315894127</v>
      </c>
      <c r="AK37" s="22">
        <f>((Data!$AJ$29*'Intermediate calculations'!AK34)+Data!$AK$29)</f>
        <v>509305.15668571071</v>
      </c>
      <c r="AL37" s="22">
        <f>((Data!$AJ$29*'Intermediate calculations'!AL34)+Data!$AK$29)</f>
        <v>518348.53208391526</v>
      </c>
      <c r="AM37" s="22">
        <f>((Data!$AJ$29*'Intermediate calculations'!AM34)+Data!$AK$29)</f>
        <v>528539.11519013299</v>
      </c>
      <c r="AN37" s="22">
        <f>((Data!$AJ$29*'Intermediate calculations'!AN34)+Data!$AK$29)</f>
        <v>538661.16450223466</v>
      </c>
      <c r="AO37" s="22">
        <f>((Data!$AJ$29*'Intermediate calculations'!AO34)+Data!$AK$29)</f>
        <v>549209.57137290575</v>
      </c>
      <c r="AP37" s="22">
        <f>((Data!$AJ$29*'Intermediate calculations'!AP34)+Data!$AK$29)</f>
        <v>560073.96881212853</v>
      </c>
      <c r="AQ37" s="22">
        <f>((Data!$AJ$29*'Intermediate calculations'!AQ34)+Data!$AK$29)</f>
        <v>571279.60728069209</v>
      </c>
      <c r="AR37" s="22">
        <f>((Data!$AJ$29*'Intermediate calculations'!AR34)+Data!$AK$29)</f>
        <v>584237.03657497396</v>
      </c>
      <c r="AS37" s="22">
        <f>((Data!$AJ$29*'Intermediate calculations'!AS34)+Data!$AK$29)</f>
        <v>596660.66379170376</v>
      </c>
      <c r="AT37" s="22">
        <f>((Data!$AJ$29*'Intermediate calculations'!AT34)+Data!$AK$29)</f>
        <v>610318.7629996899</v>
      </c>
      <c r="AU37" s="22">
        <f>((Data!$AJ$29*'Intermediate calculations'!AU34)+Data!$AK$29)</f>
        <v>624843.08260640735</v>
      </c>
      <c r="AV37" s="22">
        <f>((Data!$AJ$29*'Intermediate calculations'!AV34)+Data!$AK$29)</f>
        <v>640281.82099234103</v>
      </c>
      <c r="AW37" s="22">
        <f>((Data!$AJ$29*'Intermediate calculations'!AW34)+Data!$AK$29)</f>
        <v>655950.52552346513</v>
      </c>
      <c r="AX37" s="22">
        <f>((Data!$AJ$29*'Intermediate calculations'!AX34)+Data!$AK$29)</f>
        <v>672242.29989419505</v>
      </c>
      <c r="AY37" s="22">
        <f>((Data!$AJ$29*'Intermediate calculations'!AY34)+Data!$AK$29)</f>
        <v>688776.22853598837</v>
      </c>
      <c r="AZ37" s="22">
        <f>((Data!$AJ$29*'Intermediate calculations'!AZ34)+Data!$AK$29)</f>
        <v>705947.04226395045</v>
      </c>
      <c r="BA37" s="22">
        <f>((Data!$AJ$29*'Intermediate calculations'!BA34)+Data!$AK$29)</f>
        <v>724101.27351270081</v>
      </c>
      <c r="BB37" s="22">
        <f>((Data!$AJ$29*'Intermediate calculations'!BB34)+Data!$AK$29)</f>
        <v>742775.90104943258</v>
      </c>
      <c r="BC37" s="22">
        <f>((Data!$AJ$29*'Intermediate calculations'!BC34)+Data!$AK$29)</f>
        <v>762207.0683179691</v>
      </c>
      <c r="BD37" s="22">
        <f>((Data!$AJ$29*'Intermediate calculations'!BD34)+Data!$AK$29)</f>
        <v>782351.10452876985</v>
      </c>
      <c r="BE37" s="22">
        <f>((Data!$AJ$29*'Intermediate calculations'!BE34)+Data!$AK$29)</f>
        <v>803308.09272817359</v>
      </c>
      <c r="BF37" s="22">
        <f>((Data!$AJ$29*'Intermediate calculations'!BF34)+Data!$AK$29)</f>
        <v>825508.76308320975</v>
      </c>
      <c r="BG37" s="22">
        <f>((Data!$AJ$29*'Intermediate calculations'!BG34)+Data!$AK$29)</f>
        <v>848563.23323737504</v>
      </c>
      <c r="BH37" s="22">
        <f>((Data!$AJ$29*'Intermediate calculations'!BH34)+Data!$AK$29)</f>
        <v>872682.86112115881</v>
      </c>
      <c r="BI37" s="22">
        <f>((Data!$AJ$29*'Intermediate calculations'!BI34)+Data!$AK$29)</f>
        <v>897074.34383649845</v>
      </c>
      <c r="BJ37" s="22">
        <f>((Data!$AJ$29*'Intermediate calculations'!BJ34)+Data!$AK$29)</f>
        <v>922626.38475436531</v>
      </c>
      <c r="BK37" s="22">
        <f>((Data!$AJ$29*'Intermediate calculations'!BK34)+Data!$AK$29)</f>
        <v>949435.84558318392</v>
      </c>
    </row>
    <row r="38" spans="1:63" x14ac:dyDescent="0.25">
      <c r="A38" t="s">
        <v>838</v>
      </c>
      <c r="B38" t="s">
        <v>817</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2031538.4226290626</v>
      </c>
      <c r="Z39" s="22">
        <f>((Data!$AJ$11*'Intermediate calculations'!Z4)+Data!$AK$11)*Drivers!AA4</f>
        <v>2104452.4430598961</v>
      </c>
      <c r="AA39" s="22">
        <f>((Data!$AJ$11*'Intermediate calculations'!AA4)+Data!$AK$11)*Drivers!AB4</f>
        <v>2152239.2708956581</v>
      </c>
      <c r="AB39" s="22">
        <f>((Data!$AJ$11*'Intermediate calculations'!AB4)+Data!$AK$11)*Drivers!AC4</f>
        <v>2173065.6507332954</v>
      </c>
      <c r="AC39" s="22">
        <f>((Data!$AJ$11*'Intermediate calculations'!AC4)+Data!$AK$11)*Drivers!AD4</f>
        <v>2171586.7555242134</v>
      </c>
      <c r="AD39" s="22">
        <f>((Data!$AJ$11*'Intermediate calculations'!AD4)+Data!$AK$11)*Drivers!AE4</f>
        <v>2186830.9838228757</v>
      </c>
      <c r="AE39" s="22">
        <f>((Data!$AJ$11*'Intermediate calculations'!AE4)+Data!$AK$11)*Drivers!AF4</f>
        <v>2194214.0616256432</v>
      </c>
      <c r="AF39" s="22">
        <f>((Data!$AJ$11*'Intermediate calculations'!AF4)+Data!$AK$11)*Drivers!AG4</f>
        <v>2194007.7130713095</v>
      </c>
      <c r="AG39" s="22">
        <f>((Data!$AJ$11*'Intermediate calculations'!AG4)+Data!$AK$11)*Drivers!AH4</f>
        <v>1809245.6293095979</v>
      </c>
      <c r="AH39" s="22">
        <f>((Data!$AJ$11*'Intermediate calculations'!AH4)+Data!$AK$11)*Drivers!AI4</f>
        <v>1877058.609531143</v>
      </c>
      <c r="AI39" s="22">
        <f>((Data!$AJ$11*'Intermediate calculations'!AI4)+Data!$AK$11)*Drivers!AJ4</f>
        <v>1940628.9271003711</v>
      </c>
      <c r="AJ39" s="22">
        <f>((Data!$AJ$11*'Intermediate calculations'!AJ4)+Data!$AK$11)*Drivers!AK4</f>
        <v>2004686.3220274479</v>
      </c>
      <c r="AK39" s="22">
        <f>((Data!$AJ$11*'Intermediate calculations'!AK4)+Data!$AK$11)*Drivers!AL4</f>
        <v>2065039.0313676952</v>
      </c>
      <c r="AL39" s="22">
        <f>((Data!$AJ$11*'Intermediate calculations'!AL4)+Data!$AK$11)*Drivers!AM4</f>
        <v>2128934.9732324928</v>
      </c>
      <c r="AM39" s="22">
        <f>((Data!$AJ$11*'Intermediate calculations'!AM4)+Data!$AK$11)*Drivers!AN4</f>
        <v>2214915.9302691096</v>
      </c>
      <c r="AN39" s="22">
        <f>((Data!$AJ$11*'Intermediate calculations'!AN4)+Data!$AK$11)*Drivers!AO4</f>
        <v>2299487.772886252</v>
      </c>
      <c r="AO39" s="22">
        <f>((Data!$AJ$11*'Intermediate calculations'!AO4)+Data!$AK$11)*Drivers!AP4</f>
        <v>2389210.2137698745</v>
      </c>
      <c r="AP39" s="22">
        <f>((Data!$AJ$11*'Intermediate calculations'!AP4)+Data!$AK$11)*Drivers!AQ4</f>
        <v>2482504.6197591261</v>
      </c>
      <c r="AQ39" s="22">
        <f>((Data!$AJ$11*'Intermediate calculations'!AQ4)+Data!$AK$11)*Drivers!AR4</f>
        <v>2579772.5587288812</v>
      </c>
      <c r="AR39" s="22">
        <f>((Data!$AJ$11*'Intermediate calculations'!AR4)+Data!$AK$11)*Drivers!AS4</f>
        <v>2705691.1027506618</v>
      </c>
      <c r="AS39" s="22">
        <f>((Data!$AJ$11*'Intermediate calculations'!AS4)+Data!$AK$11)*Drivers!AT4</f>
        <v>2824322.459637919</v>
      </c>
      <c r="AT39" s="22">
        <f>((Data!$AJ$11*'Intermediate calculations'!AT4)+Data!$AK$11)*Drivers!AU4</f>
        <v>2958647.1026577535</v>
      </c>
      <c r="AU39" s="22">
        <f>((Data!$AJ$11*'Intermediate calculations'!AU4)+Data!$AK$11)*Drivers!AV4</f>
        <v>3103745.7944169161</v>
      </c>
      <c r="AV39" s="22">
        <f>((Data!$AJ$11*'Intermediate calculations'!AV4)+Data!$AK$11)*Drivers!AW4</f>
        <v>3260391.8438416575</v>
      </c>
      <c r="AW39" s="22">
        <f>((Data!$AJ$11*'Intermediate calculations'!AW4)+Data!$AK$11)*Drivers!AX4</f>
        <v>3425826.0223498675</v>
      </c>
      <c r="AX39" s="22">
        <f>((Data!$AJ$11*'Intermediate calculations'!AX4)+Data!$AK$11)*Drivers!AY4</f>
        <v>3599107.9381667897</v>
      </c>
      <c r="AY39" s="22">
        <f>((Data!$AJ$11*'Intermediate calculations'!AY4)+Data!$AK$11)*Drivers!AZ4</f>
        <v>3775154.3063698956</v>
      </c>
      <c r="AZ39" s="22">
        <f>((Data!$AJ$11*'Intermediate calculations'!AZ4)+Data!$AK$11)*Drivers!BA4</f>
        <v>3959227.3728227383</v>
      </c>
      <c r="BA39" s="22">
        <f>((Data!$AJ$11*'Intermediate calculations'!BA4)+Data!$AK$11)*Drivers!BB4</f>
        <v>4155816.0744626047</v>
      </c>
      <c r="BB39" s="22">
        <f>((Data!$AJ$11*'Intermediate calculations'!BB4)+Data!$AK$11)*Drivers!BC4</f>
        <v>4364657.1936820392</v>
      </c>
      <c r="BC39" s="22">
        <f>((Data!$AJ$11*'Intermediate calculations'!BC4)+Data!$AK$11)*Drivers!BD4</f>
        <v>4583149.4787897319</v>
      </c>
      <c r="BD39" s="22">
        <f>((Data!$AJ$11*'Intermediate calculations'!BD4)+Data!$AK$11)*Drivers!BE4</f>
        <v>4810652.7473227773</v>
      </c>
      <c r="BE39" s="22">
        <f>((Data!$AJ$11*'Intermediate calculations'!BE4)+Data!$AK$11)*Drivers!BF4</f>
        <v>5048537.9389199167</v>
      </c>
      <c r="BF39" s="22">
        <f>((Data!$AJ$11*'Intermediate calculations'!BF4)+Data!$AK$11)*Drivers!BG4</f>
        <v>5302235.7239436554</v>
      </c>
      <c r="BG39" s="22">
        <f>((Data!$AJ$11*'Intermediate calculations'!BG4)+Data!$AK$11)*Drivers!BH4</f>
        <v>5572951.6528530065</v>
      </c>
      <c r="BH39" s="22">
        <f>((Data!$AJ$11*'Intermediate calculations'!BH4)+Data!$AK$11)*Drivers!BI4</f>
        <v>5857242.0691837622</v>
      </c>
      <c r="BI39" s="22">
        <f>((Data!$AJ$11*'Intermediate calculations'!BI4)+Data!$AK$11)*Drivers!BJ4</f>
        <v>6144905.1050552661</v>
      </c>
      <c r="BJ39" s="22">
        <f>((Data!$AJ$11*'Intermediate calculations'!BJ4)+Data!$AK$11)*Drivers!BK4</f>
        <v>6447527.3871562518</v>
      </c>
      <c r="BK39" s="22">
        <f>((Data!$AJ$11*'Intermediate calculations'!BK4)+Data!$AK$11)*Drivers!BL4</f>
        <v>6766214.6964411885</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38.825387914554469</v>
      </c>
      <c r="Z40" s="53">
        <f>Z39*ttokg/Drivers!AA4</f>
        <v>39.628887523725069</v>
      </c>
      <c r="AA40" s="53">
        <f>AA39*ttokg/Drivers!AB4</f>
        <v>39.92133979254448</v>
      </c>
      <c r="AB40" s="53">
        <f>AB39*ttokg/Drivers!AC4</f>
        <v>39.690696817046494</v>
      </c>
      <c r="AC40" s="53">
        <f>AC39*ttokg/Drivers!AD4</f>
        <v>39.043271404606493</v>
      </c>
      <c r="AD40" s="53">
        <f>AD39*ttokg/Drivers!AE4</f>
        <v>38.689908068059793</v>
      </c>
      <c r="AE40" s="53">
        <f>AE39*ttokg/Drivers!AF4</f>
        <v>38.202765889435952</v>
      </c>
      <c r="AF40" s="53">
        <f>AF39*ttokg/Drivers!AG4</f>
        <v>37.591154168959299</v>
      </c>
      <c r="AG40" s="53">
        <f>AG39*ttokg/Drivers!AH4</f>
        <v>30.505414512293211</v>
      </c>
      <c r="AH40" s="53">
        <f>AH39*ttokg/Drivers!AI4</f>
        <v>31.288481956446574</v>
      </c>
      <c r="AI40" s="53">
        <f>AI39*ttokg/Drivers!AJ4</f>
        <v>31.980305973770989</v>
      </c>
      <c r="AJ40" s="53">
        <f>AJ39*ttokg/Drivers!AK4</f>
        <v>32.659720793526468</v>
      </c>
      <c r="AK40" s="53">
        <f>AK39*ttokg/Drivers!AL4</f>
        <v>33.259873588579033</v>
      </c>
      <c r="AL40" s="53">
        <f>AL39*ttokg/Drivers!AM4</f>
        <v>33.898619066485566</v>
      </c>
      <c r="AM40" s="53">
        <f>AM39*ttokg/Drivers!AN4</f>
        <v>34.924014605085219</v>
      </c>
      <c r="AN40" s="53">
        <f>AN39*ttokg/Drivers!AO4</f>
        <v>35.903690673675982</v>
      </c>
      <c r="AO40" s="53">
        <f>AO39*ttokg/Drivers!AP4</f>
        <v>36.941217975290286</v>
      </c>
      <c r="AP40" s="53">
        <f>AP39*ttokg/Drivers!AQ4</f>
        <v>38.009349130481318</v>
      </c>
      <c r="AQ40" s="53">
        <f>AQ39*ttokg/Drivers!AR4</f>
        <v>39.113538703512667</v>
      </c>
      <c r="AR40" s="53">
        <f>AR39*ttokg/Drivers!AS4</f>
        <v>40.675462691120764</v>
      </c>
      <c r="AS40" s="53">
        <f>AS39*ttokg/Drivers!AT4</f>
        <v>42.099400176456228</v>
      </c>
      <c r="AT40" s="53">
        <f>AT39*ttokg/Drivers!AU4</f>
        <v>43.728803302705529</v>
      </c>
      <c r="AU40" s="53">
        <f>AU39*ttokg/Drivers!AV4</f>
        <v>45.484792625949495</v>
      </c>
      <c r="AV40" s="53">
        <f>AV39*ttokg/Drivers!AW4</f>
        <v>47.376332754641268</v>
      </c>
      <c r="AW40" s="53">
        <f>AW39*ttokg/Drivers!AX4</f>
        <v>49.418317475439139</v>
      </c>
      <c r="AX40" s="53">
        <f>AX39*ttokg/Drivers!AY4</f>
        <v>51.540998684903187</v>
      </c>
      <c r="AY40" s="53">
        <f>AY39*ttokg/Drivers!AZ4</f>
        <v>53.668566523128362</v>
      </c>
      <c r="AZ40" s="53">
        <f>AZ39*ttokg/Drivers!BA4</f>
        <v>55.876305415452791</v>
      </c>
      <c r="BA40" s="53">
        <f>BA39*ttokg/Drivers!BB4</f>
        <v>58.225093862873621</v>
      </c>
      <c r="BB40" s="53">
        <f>BB39*ttokg/Drivers!BC4</f>
        <v>60.773015409321197</v>
      </c>
      <c r="BC40" s="53">
        <f>BC39*ttokg/Drivers!BD4</f>
        <v>63.421427783709014</v>
      </c>
      <c r="BD40" s="53">
        <f>BD39*ttokg/Drivers!BE4</f>
        <v>66.15854921091919</v>
      </c>
      <c r="BE40" s="53">
        <f>BE39*ttokg/Drivers!BF4</f>
        <v>69.002090328981311</v>
      </c>
      <c r="BF40" s="53">
        <f>BF39*ttokg/Drivers!BG4</f>
        <v>72.021675141858935</v>
      </c>
      <c r="BG40" s="53">
        <f>BG39*ttokg/Drivers!BH4</f>
        <v>75.315246338982448</v>
      </c>
      <c r="BH40" s="53">
        <f>BH39*ttokg/Drivers!BI4</f>
        <v>78.754952323877788</v>
      </c>
      <c r="BI40" s="53">
        <f>BI39*ttokg/Drivers!BJ4</f>
        <v>82.202789253344562</v>
      </c>
      <c r="BJ40" s="53">
        <f>BJ39*ttokg/Drivers!BK4</f>
        <v>85.81371133117166</v>
      </c>
      <c r="BK40" s="53">
        <f>BK39*ttokg/Drivers!BL4</f>
        <v>89.597376737217473</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8.2643470831362892E-2</v>
      </c>
      <c r="AP41" s="53"/>
      <c r="AQ41" s="53">
        <f>(AQ42-AE42)/AE42</f>
        <v>0.1569731891852052</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((Data!$AJ$32*'Intermediate calculations'!Y39)+Data!$AK$32)</f>
        <v>1685216.8019951691</v>
      </c>
      <c r="Z42" s="22">
        <f>((Data!$AJ$32*'Intermediate calculations'!Z39)+Data!$AK$32)</f>
        <v>1738791.8196597262</v>
      </c>
      <c r="AA42" s="22">
        <f>((Data!$AJ$32*'Intermediate calculations'!AA39)+Data!$AK$32)</f>
        <v>1773904.1359235465</v>
      </c>
      <c r="AB42" s="22">
        <f>((Data!$AJ$32*'Intermediate calculations'!AB39)+Data!$AK$32)</f>
        <v>1789206.7301447585</v>
      </c>
      <c r="AC42" s="22">
        <f>((Data!$AJ$32*'Intermediate calculations'!AC39)+Data!$AK$32)</f>
        <v>1788120.0826593719</v>
      </c>
      <c r="AD42" s="22">
        <f>((Data!$AJ$32*'Intermediate calculations'!AD39)+Data!$AK$32)</f>
        <v>1799321.0807055309</v>
      </c>
      <c r="AE42" s="22">
        <f>((Data!$AJ$32*'Intermediate calculations'!AE39)+Data!$AK$32)</f>
        <v>1804745.9430483952</v>
      </c>
      <c r="AF42" s="22">
        <f>((Data!$AJ$32*'Intermediate calculations'!AF39)+Data!$AK$32)</f>
        <v>1804594.3243695984</v>
      </c>
      <c r="AG42" s="22">
        <f>((Data!$AJ$32*'Intermediate calculations'!AG39)+Data!$AK$32)</f>
        <v>1521882.778464108</v>
      </c>
      <c r="AH42" s="22">
        <f>((Data!$AJ$32*'Intermediate calculations'!AH39)+Data!$AK$32)</f>
        <v>1571709.7060123137</v>
      </c>
      <c r="AI42" s="22">
        <f>((Data!$AJ$32*'Intermediate calculations'!AI39)+Data!$AK$32)</f>
        <v>1618419.2533200723</v>
      </c>
      <c r="AJ42" s="22">
        <f>((Data!$AJ$32*'Intermediate calculations'!AJ39)+Data!$AK$32)</f>
        <v>1665486.6903436435</v>
      </c>
      <c r="AK42" s="22">
        <f>((Data!$AJ$32*'Intermediate calculations'!AK39)+Data!$AK$32)</f>
        <v>1709832.0364088058</v>
      </c>
      <c r="AL42" s="22">
        <f>((Data!$AJ$32*'Intermediate calculations'!AL39)+Data!$AK$32)</f>
        <v>1756780.8426037312</v>
      </c>
      <c r="AM42" s="22">
        <f>((Data!$AJ$32*'Intermediate calculations'!AM39)+Data!$AK$32)</f>
        <v>1819957.0502087136</v>
      </c>
      <c r="AN42" s="22">
        <f>((Data!$AJ$32*'Intermediate calculations'!AN39)+Data!$AK$32)</f>
        <v>1882097.8831426979</v>
      </c>
      <c r="AO42" s="22">
        <f>((Data!$AJ$32*'Intermediate calculations'!AO39)+Data!$AK$32)</f>
        <v>1948023.2199550748</v>
      </c>
      <c r="AP42" s="22">
        <f>((Data!$AJ$32*'Intermediate calculations'!AP39)+Data!$AK$32)</f>
        <v>2016573.1287290652</v>
      </c>
      <c r="AQ42" s="22">
        <f>((Data!$AJ$32*'Intermediate calculations'!AQ39)+Data!$AK$32)</f>
        <v>2088042.6693977625</v>
      </c>
      <c r="AR42" s="22">
        <f>((Data!$AJ$32*'Intermediate calculations'!AR39)+Data!$AK$32)</f>
        <v>2180563.8084105477</v>
      </c>
      <c r="AS42" s="22">
        <f>((Data!$AJ$32*'Intermediate calculations'!AS39)+Data!$AK$32)</f>
        <v>2267730.5426442493</v>
      </c>
      <c r="AT42" s="22">
        <f>((Data!$AJ$32*'Intermediate calculations'!AT39)+Data!$AK$32)</f>
        <v>2366428.2290432532</v>
      </c>
      <c r="AU42" s="22">
        <f>((Data!$AJ$32*'Intermediate calculations'!AU39)+Data!$AK$32)</f>
        <v>2473042.3607036429</v>
      </c>
      <c r="AV42" s="22">
        <f>((Data!$AJ$32*'Intermediate calculations'!AV39)+Data!$AK$32)</f>
        <v>2588141.1416435111</v>
      </c>
      <c r="AW42" s="22">
        <f>((Data!$AJ$32*'Intermediate calculations'!AW39)+Data!$AK$32)</f>
        <v>2709697.1741257198</v>
      </c>
      <c r="AX42" s="22">
        <f>((Data!$AJ$32*'Intermediate calculations'!AX39)+Data!$AK$32)</f>
        <v>2837019.4867068282</v>
      </c>
      <c r="AY42" s="22">
        <f>((Data!$AJ$32*'Intermediate calculations'!AY39)+Data!$AK$32)</f>
        <v>2966373.0353183663</v>
      </c>
      <c r="AZ42" s="22">
        <f>((Data!$AJ$32*'Intermediate calculations'!AZ39)+Data!$AK$32)</f>
        <v>3101624.3591174027</v>
      </c>
      <c r="BA42" s="22">
        <f>((Data!$AJ$32*'Intermediate calculations'!BA39)+Data!$AK$32)</f>
        <v>3246071.7932429025</v>
      </c>
      <c r="BB42" s="22">
        <f>((Data!$AJ$32*'Intermediate calculations'!BB39)+Data!$AK$32)</f>
        <v>3399521.9333552648</v>
      </c>
      <c r="BC42" s="22">
        <f>((Data!$AJ$32*'Intermediate calculations'!BC39)+Data!$AK$32)</f>
        <v>3560063.4583602967</v>
      </c>
      <c r="BD42" s="22">
        <f>((Data!$AJ$32*'Intermediate calculations'!BD39)+Data!$AK$32)</f>
        <v>3727225.9815401067</v>
      </c>
      <c r="BE42" s="22">
        <f>((Data!$AJ$32*'Intermediate calculations'!BE39)+Data!$AK$32)</f>
        <v>3902016.8278910215</v>
      </c>
      <c r="BF42" s="22">
        <f>((Data!$AJ$32*'Intermediate calculations'!BF39)+Data!$AK$32)</f>
        <v>4088426.2897996414</v>
      </c>
      <c r="BG42" s="22">
        <f>((Data!$AJ$32*'Intermediate calculations'!BG39)+Data!$AK$32)</f>
        <v>4287340.1692935526</v>
      </c>
      <c r="BH42" s="22">
        <f>((Data!$AJ$32*'Intermediate calculations'!BH39)+Data!$AK$32)</f>
        <v>4496228.1717214622</v>
      </c>
      <c r="BI42" s="22">
        <f>((Data!$AJ$32*'Intermediate calculations'!BI39)+Data!$AK$32)</f>
        <v>4707594.273017101</v>
      </c>
      <c r="BJ42" s="22">
        <f>((Data!$AJ$32*'Intermediate calculations'!BJ39)+Data!$AK$32)</f>
        <v>4929951.9761508703</v>
      </c>
      <c r="BK42" s="22">
        <f>((Data!$AJ$32*'Intermediate calculations'!BK39)+Data!$AK$32)</f>
        <v>5164113.7755349372</v>
      </c>
    </row>
    <row r="43" spans="1:63" x14ac:dyDescent="0.25">
      <c r="A43" t="s">
        <v>840</v>
      </c>
      <c r="B43" t="s">
        <v>817</v>
      </c>
      <c r="C43" s="22">
        <f>Data!C33</f>
        <v>68.961045364627694</v>
      </c>
      <c r="D43" s="22">
        <f>Data!D33</f>
        <v>66.572411602678287</v>
      </c>
      <c r="E43" s="22">
        <f>Data!E33</f>
        <v>66.15071789332076</v>
      </c>
      <c r="F43" s="22">
        <f>Data!F33</f>
        <v>72.719875005950854</v>
      </c>
      <c r="G43" s="22">
        <f>Data!G33</f>
        <v>68.477499041197419</v>
      </c>
      <c r="H43" s="22">
        <f>Data!H33</f>
        <v>73.536603455445899</v>
      </c>
      <c r="I43" s="22">
        <f>Data!I33</f>
        <v>79.143294085747129</v>
      </c>
      <c r="J43" s="22">
        <f>Data!J33</f>
        <v>74.781699692914046</v>
      </c>
      <c r="K43" s="22">
        <f>Data!K33</f>
        <v>79.40978027654414</v>
      </c>
      <c r="L43" s="22">
        <f>Data!L33</f>
        <v>80.218641000514211</v>
      </c>
      <c r="M43" s="22">
        <f>Data!M33</f>
        <v>81.536947334131511</v>
      </c>
      <c r="N43" s="22">
        <f>Data!N33</f>
        <v>77.011066383933155</v>
      </c>
      <c r="O43" s="22">
        <f>Data!O33</f>
        <v>82.781212703740493</v>
      </c>
      <c r="P43" s="22">
        <f>Data!P33</f>
        <v>76.268905274154775</v>
      </c>
      <c r="Q43" s="22">
        <f>Data!Q33</f>
        <v>69.273102053958866</v>
      </c>
      <c r="R43" s="22">
        <f>Data!R33</f>
        <v>62.800344830552497</v>
      </c>
      <c r="S43" s="22">
        <f>Data!S33</f>
        <v>59.921848070146211</v>
      </c>
      <c r="T43" s="22">
        <f>Data!T33</f>
        <v>59.683326027475253</v>
      </c>
      <c r="U43" s="22">
        <f>Data!U33</f>
        <v>60.136526615295352</v>
      </c>
      <c r="V43" s="22">
        <f>Data!V33</f>
        <v>54.67439650625618</v>
      </c>
      <c r="W43" s="22">
        <f>Data!W33</f>
        <v>54.815811975541422</v>
      </c>
      <c r="X43" s="22">
        <f>Data!X33</f>
        <v>55.37622349901082</v>
      </c>
      <c r="Y43" s="22">
        <f>((Data!$AJ$33*LN('Intermediate calculations'!Y2))+Data!$AK$33)</f>
        <v>58.564501504485122</v>
      </c>
      <c r="Z43" s="22">
        <f>((Data!$AJ$33*LN('Intermediate calculations'!Z2))+Data!$AK$33)</f>
        <v>57.852414461952051</v>
      </c>
      <c r="AA43" s="22">
        <f>((Data!$AJ$33*LN('Intermediate calculations'!AA2))+Data!$AK$33)</f>
        <v>57.183511504570532</v>
      </c>
      <c r="AB43" s="22">
        <f>((Data!$AJ$33*LN('Intermediate calculations'!AB2))+Data!$AK$33)</f>
        <v>56.552853021082669</v>
      </c>
      <c r="AC43" s="22">
        <f>((Data!$AJ$33*LN('Intermediate calculations'!AC2))+Data!$AK$33)</f>
        <v>55.956301271620312</v>
      </c>
      <c r="AD43" s="22">
        <f>((Data!$AJ$33*LN('Intermediate calculations'!AD2))+Data!$AK$33)</f>
        <v>55.390355698985459</v>
      </c>
      <c r="AE43" s="22">
        <f>((Data!$AJ$33*LN('Intermediate calculations'!AE2))+Data!$AK$33)</f>
        <v>54.852028462852246</v>
      </c>
      <c r="AF43" s="22">
        <f>((Data!$AJ$33*LN('Intermediate calculations'!AF2))+Data!$AK$33)</f>
        <v>54.338748955231814</v>
      </c>
      <c r="AG43" s="22">
        <f>((Data!$AJ$33*LN('Intermediate calculations'!AG2))+Data!$AK$33)</f>
        <v>53.848289558479074</v>
      </c>
      <c r="AH43" s="22">
        <f>((Data!$AJ$33*LN('Intermediate calculations'!AH2))+Data!$AK$33)</f>
        <v>53.378707215583006</v>
      </c>
      <c r="AI43" s="22">
        <f>((Data!$AJ$33*LN('Intermediate calculations'!AI2))+Data!$AK$33)</f>
        <v>52.928296936018867</v>
      </c>
      <c r="AJ43" s="22">
        <f>((Data!$AJ$33*LN('Intermediate calculations'!AJ2))+Data!$AK$33)</f>
        <v>52.495554425916637</v>
      </c>
      <c r="AK43" s="22">
        <f>((Data!$AJ$33*LN('Intermediate calculations'!AK2))+Data!$AK$33)</f>
        <v>52.079145774713623</v>
      </c>
      <c r="AL43" s="22">
        <f>((Data!$AJ$33*LN('Intermediate calculations'!AL2))+Data!$AK$33)</f>
        <v>51.677882657352583</v>
      </c>
      <c r="AM43" s="22">
        <f>((Data!$AJ$33*LN('Intermediate calculations'!AM2))+Data!$AK$33)</f>
        <v>51.290701889920292</v>
      </c>
      <c r="AN43" s="22">
        <f>((Data!$AJ$33*LN('Intermediate calculations'!AN2))+Data!$AK$33)</f>
        <v>50.916648452616414</v>
      </c>
      <c r="AO43" s="22">
        <f>((Data!$AJ$33*LN('Intermediate calculations'!AO2))+Data!$AK$33)</f>
        <v>50.554861297477927</v>
      </c>
      <c r="AP43" s="22">
        <f>((Data!$AJ$33*LN('Intermediate calculations'!AP2))+Data!$AK$33)</f>
        <v>50.204561410083343</v>
      </c>
      <c r="AQ43" s="22">
        <f>((Data!$AJ$33*LN('Intermediate calculations'!AQ2))+Data!$AK$33)</f>
        <v>49.865041708862769</v>
      </c>
      <c r="AR43" s="22">
        <f>((Data!$AJ$33*LN('Intermediate calculations'!AR2))+Data!$AK$33)</f>
        <v>49.535658452701824</v>
      </c>
      <c r="AS43" s="22">
        <f>((Data!$AJ$33*LN('Intermediate calculations'!AS2))+Data!$AK$33)</f>
        <v>49.215823894385991</v>
      </c>
      <c r="AT43" s="22">
        <f>((Data!$AJ$33*LN('Intermediate calculations'!AT2))+Data!$AK$33)</f>
        <v>48.904999969213961</v>
      </c>
      <c r="AU43" s="22">
        <f>((Data!$AJ$33*LN('Intermediate calculations'!AU2))+Data!$AK$33)</f>
        <v>48.602692848533806</v>
      </c>
      <c r="AV43" s="22">
        <f>((Data!$AJ$33*LN('Intermediate calculations'!AV2))+Data!$AK$33)</f>
        <v>48.308448219751597</v>
      </c>
      <c r="AW43" s="22">
        <f>((Data!$AJ$33*LN('Intermediate calculations'!AW2))+Data!$AK$33)</f>
        <v>48.021847179547592</v>
      </c>
      <c r="AX43" s="22">
        <f>((Data!$AJ$33*LN('Intermediate calculations'!AX2))+Data!$AK$33)</f>
        <v>47.742502647116751</v>
      </c>
      <c r="AY43" s="22">
        <f>((Data!$AJ$33*LN('Intermediate calculations'!AY2))+Data!$AK$33)</f>
        <v>47.470056220363155</v>
      </c>
      <c r="AZ43" s="22">
        <f>((Data!$AJ$33*LN('Intermediate calculations'!AZ2))+Data!$AK$33)</f>
        <v>47.204175410983531</v>
      </c>
      <c r="BA43" s="22">
        <f>((Data!$AJ$33*LN('Intermediate calculations'!BA2))+Data!$AK$33)</f>
        <v>46.944551204930832</v>
      </c>
      <c r="BB43" s="22">
        <f>((Data!$AJ$33*LN('Intermediate calculations'!BB2))+Data!$AK$33)</f>
        <v>46.690895903363106</v>
      </c>
      <c r="BC43" s="22">
        <f>((Data!$AJ$33*LN('Intermediate calculations'!BC2))+Data!$AK$33)</f>
        <v>46.442941206247369</v>
      </c>
      <c r="BD43" s="22">
        <f>((Data!$AJ$33*LN('Intermediate calculations'!BD2))+Data!$AK$33)</f>
        <v>46.200436506610366</v>
      </c>
      <c r="BE43" s="22">
        <f>((Data!$AJ$33*LN('Intermediate calculations'!BE2))+Data!$AK$33)</f>
        <v>45.963147368248158</v>
      </c>
      <c r="BF43" s="22">
        <f>((Data!$AJ$33*LN('Intermediate calculations'!BF2))+Data!$AK$33)</f>
        <v>45.730854163714291</v>
      </c>
      <c r="BG43" s="22">
        <f>((Data!$AJ$33*LN('Intermediate calculations'!BG2))+Data!$AK$33)</f>
        <v>45.503350852753108</v>
      </c>
      <c r="BH43" s="22">
        <f>((Data!$AJ$33*LN('Intermediate calculations'!BH2))+Data!$AK$33)</f>
        <v>45.280443884150152</v>
      </c>
      <c r="BI43" s="22">
        <f>((Data!$AJ$33*LN('Intermediate calculations'!BI2))+Data!$AK$33)</f>
        <v>45.061951206332779</v>
      </c>
      <c r="BJ43" s="22">
        <f>((Data!$AJ$33*LN('Intermediate calculations'!BJ2))+Data!$AK$33)</f>
        <v>44.847701374047929</v>
      </c>
      <c r="BK43" s="22">
        <f>((Data!$AJ$33*LN('Intermediate calculations'!BK2))+Data!$AK$33)</f>
        <v>44.637532740134517</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((Data!$AJ$38*'Intermediate calculations'!Y45)+Data!$AK$38)</f>
        <v>8837496.8555662557</v>
      </c>
      <c r="Z44" s="22">
        <f>((Data!$AJ$38*'Intermediate calculations'!Z45)+Data!$AK$38)</f>
        <v>9069534.4624521136</v>
      </c>
      <c r="AA44" s="22">
        <f>((Data!$AJ$38*'Intermediate calculations'!AA45)+Data!$AK$38)</f>
        <v>9310210.1830731332</v>
      </c>
      <c r="AB44" s="22">
        <f>((Data!$AJ$38*'Intermediate calculations'!AB45)+Data!$AK$38)</f>
        <v>9559821.8834201805</v>
      </c>
      <c r="AC44" s="22">
        <f>((Data!$AJ$38*'Intermediate calculations'!AC45)+Data!$AK$38)</f>
        <v>9818965.2954749912</v>
      </c>
      <c r="AD44" s="22">
        <f>((Data!$AJ$38*'Intermediate calculations'!AD45)+Data!$AK$38)</f>
        <v>10087640.419237565</v>
      </c>
      <c r="AE44" s="22">
        <f>((Data!$AJ$38*'Intermediate calculations'!AE45)+Data!$AK$38)</f>
        <v>10359889.93489055</v>
      </c>
      <c r="AF44" s="22">
        <f>((Data!$AJ$38*'Intermediate calculations'!AF45)+Data!$AK$38)</f>
        <v>10636607.44040655</v>
      </c>
      <c r="AG44" s="22">
        <f>((Data!$AJ$38*'Intermediate calculations'!AG45)+Data!$AK$38)</f>
        <v>10917792.935785566</v>
      </c>
      <c r="AH44" s="22">
        <f>((Data!$AJ$38*'Intermediate calculations'!AH45)+Data!$AK$38)</f>
        <v>11121235.407548133</v>
      </c>
      <c r="AI44" s="22">
        <f>((Data!$AJ$38*'Intermediate calculations'!AI45)+Data!$AK$38)</f>
        <v>11326762.941246778</v>
      </c>
      <c r="AJ44" s="22">
        <f>((Data!$AJ$38*'Intermediate calculations'!AJ45)+Data!$AK$38)</f>
        <v>11534971.268863227</v>
      </c>
      <c r="AK44" s="22">
        <f>((Data!$AJ$38*'Intermediate calculations'!AK45)+Data!$AK$38)</f>
        <v>11745562.524406619</v>
      </c>
      <c r="AL44" s="22">
        <f>((Data!$AJ$38*'Intermediate calculations'!AL45)+Data!$AK$38)</f>
        <v>11958536.707876954</v>
      </c>
      <c r="AM44" s="22">
        <f>((Data!$AJ$38*'Intermediate calculations'!AM45)+Data!$AK$38)</f>
        <v>12142617.890233129</v>
      </c>
      <c r="AN44" s="22">
        <f>((Data!$AJ$38*'Intermediate calculations'!AN45)+Data!$AK$38)</f>
        <v>12328784.134525377</v>
      </c>
      <c r="AO44" s="22">
        <f>((Data!$AJ$38*'Intermediate calculations'!AO45)+Data!$AK$38)</f>
        <v>12516439.708771966</v>
      </c>
      <c r="AP44" s="22">
        <f>((Data!$AJ$38*'Intermediate calculations'!AP45)+Data!$AK$38)</f>
        <v>12706180.344954625</v>
      </c>
      <c r="AQ44" s="22">
        <f>((Data!$AJ$38*'Intermediate calculations'!AQ45)+Data!$AK$38)</f>
        <v>12897708.17708249</v>
      </c>
      <c r="AR44" s="22">
        <f>((Data!$AJ$38*'Intermediate calculations'!AR45)+Data!$AK$38)</f>
        <v>13065406.729940951</v>
      </c>
      <c r="AS44" s="22">
        <f>((Data!$AJ$38*'Intermediate calculations'!AS45)+Data!$AK$38)</f>
        <v>13234594.612753745</v>
      </c>
      <c r="AT44" s="22">
        <f>((Data!$AJ$38*'Intermediate calculations'!AT45)+Data!$AK$38)</f>
        <v>13404973.959530011</v>
      </c>
      <c r="AU44" s="22">
        <f>((Data!$AJ$38*'Intermediate calculations'!AU45)+Data!$AK$38)</f>
        <v>13577140.502251487</v>
      </c>
      <c r="AV44" s="22">
        <f>((Data!$AJ$38*'Intermediate calculations'!AV45)+Data!$AK$38)</f>
        <v>13750498.508936428</v>
      </c>
      <c r="AW44" s="22">
        <f>((Data!$AJ$38*'Intermediate calculations'!AW45)+Data!$AK$38)</f>
        <v>13900622.968333695</v>
      </c>
      <c r="AX44" s="22">
        <f>((Data!$AJ$38*'Intermediate calculations'!AX45)+Data!$AK$38)</f>
        <v>14051641.025703568</v>
      </c>
      <c r="AY44" s="22">
        <f>((Data!$AJ$38*'Intermediate calculations'!AY45)+Data!$AK$38)</f>
        <v>14204148.413027782</v>
      </c>
      <c r="AZ44" s="22">
        <f>((Data!$AJ$38*'Intermediate calculations'!AZ45)+Data!$AK$38)</f>
        <v>14357549.398324594</v>
      </c>
      <c r="BA44" s="22">
        <f>((Data!$AJ$38*'Intermediate calculations'!BA45)+Data!$AK$38)</f>
        <v>14511843.981594007</v>
      </c>
      <c r="BB44" s="22">
        <f>((Data!$AJ$38*'Intermediate calculations'!BB45)+Data!$AK$38)</f>
        <v>14644096.481539223</v>
      </c>
      <c r="BC44" s="22">
        <f>((Data!$AJ$38*'Intermediate calculations'!BC45)+Data!$AK$38)</f>
        <v>14776944.713466171</v>
      </c>
      <c r="BD44" s="22">
        <f>((Data!$AJ$38*'Intermediate calculations'!BD45)+Data!$AK$38)</f>
        <v>14910686.543365721</v>
      </c>
      <c r="BE44" s="22">
        <f>((Data!$AJ$38*'Intermediate calculations'!BE45)+Data!$AK$38)</f>
        <v>15045024.10524701</v>
      </c>
      <c r="BF44" s="22">
        <f>((Data!$AJ$38*'Intermediate calculations'!BF45)+Data!$AK$38)</f>
        <v>15180553.13109177</v>
      </c>
      <c r="BG44" s="22">
        <f>((Data!$AJ$38*'Intermediate calculations'!BG45)+Data!$AK$38)</f>
        <v>15292252.877667118</v>
      </c>
      <c r="BH44" s="22">
        <f>((Data!$AJ$38*'Intermediate calculations'!BH45)+Data!$AK$38)</f>
        <v>15404846.222215071</v>
      </c>
      <c r="BI44" s="22">
        <f>((Data!$AJ$38*'Intermediate calculations'!BI45)+Data!$AK$38)</f>
        <v>15518035.298744757</v>
      </c>
      <c r="BJ44" s="22">
        <f>((Data!$AJ$38*'Intermediate calculations'!BJ45)+Data!$AK$38)</f>
        <v>15631522.241265312</v>
      </c>
      <c r="BK44" s="22">
        <f>((Data!$AJ$38*'Intermediate calculations'!BK45)+Data!$AK$38)</f>
        <v>15745902.781758472</v>
      </c>
    </row>
    <row r="45" spans="1:63" x14ac:dyDescent="0.25">
      <c r="A45" t="s">
        <v>751</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((Data!$AJ$37*Drivers!Z4)+Data!$AK$37)</f>
        <v>4413492.5805118149</v>
      </c>
      <c r="Z45" s="22">
        <f>((Data!$AJ$37*Drivers!AA4)+Data!$AK$37)</f>
        <v>4510851.5167678958</v>
      </c>
      <c r="AA45" s="22">
        <f>((Data!$AJ$37*Drivers!AB4)+Data!$AK$37)</f>
        <v>4611834.8550155386</v>
      </c>
      <c r="AB45" s="22">
        <f>((Data!$AJ$37*Drivers!AC4)+Data!$AK$37)</f>
        <v>4716567.5746337622</v>
      </c>
      <c r="AC45" s="22">
        <f>((Data!$AJ$37*Drivers!AD4)+Data!$AK$37)</f>
        <v>4825299.6343806051</v>
      </c>
      <c r="AD45" s="22">
        <f>((Data!$AJ$37*Drivers!AE4)+Data!$AK$37)</f>
        <v>4938031.0342560681</v>
      </c>
      <c r="AE45" s="22">
        <f>((Data!$AJ$37*Drivers!AF4)+Data!$AK$37)</f>
        <v>5052262.1866797628</v>
      </c>
      <c r="AF45" s="22">
        <f>((Data!$AJ$37*Drivers!AG4)+Data!$AK$37)</f>
        <v>5168368.0297887474</v>
      </c>
      <c r="AG45" s="22">
        <f>((Data!$AJ$37*Drivers!AH4)+Data!$AK$37)</f>
        <v>5286348.5635830238</v>
      </c>
      <c r="AH45" s="22">
        <f>((Data!$AJ$37*Drivers!AI4)+Data!$AK$37)</f>
        <v>5371709.4794532461</v>
      </c>
      <c r="AI45" s="22">
        <f>((Data!$AJ$37*Drivers!AJ4)+Data!$AK$37)</f>
        <v>5457945.2509766044</v>
      </c>
      <c r="AJ45" s="22">
        <f>((Data!$AJ$37*Drivers!AK4)+Data!$AK$37)</f>
        <v>5545305.8369111372</v>
      </c>
      <c r="AK45" s="22">
        <f>((Data!$AJ$37*Drivers!AL4)+Data!$AK$37)</f>
        <v>5633666.2578778239</v>
      </c>
      <c r="AL45" s="22">
        <f>((Data!$AJ$37*Drivers!AM4)+Data!$AK$37)</f>
        <v>5723026.5138766663</v>
      </c>
      <c r="AM45" s="22">
        <f>((Data!$AJ$37*Drivers!AN4)+Data!$AK$37)</f>
        <v>5800263.7701106304</v>
      </c>
      <c r="AN45" s="22">
        <f>((Data!$AJ$37*Drivers!AO4)+Data!$AK$37)</f>
        <v>5878375.8819977306</v>
      </c>
      <c r="AO45" s="22">
        <f>((Data!$AJ$37*Drivers!AP4)+Data!$AK$37)</f>
        <v>5957112.8907799274</v>
      </c>
      <c r="AP45" s="22">
        <f>((Data!$AJ$37*Drivers!AQ4)+Data!$AK$37)</f>
        <v>6036724.7552152593</v>
      </c>
      <c r="AQ45" s="22">
        <f>((Data!$AJ$37*Drivers!AR4)+Data!$AK$37)</f>
        <v>6117086.4959247075</v>
      </c>
      <c r="AR45" s="22">
        <f>((Data!$AJ$37*Drivers!AS4)+Data!$AK$37)</f>
        <v>6187449.8863126077</v>
      </c>
      <c r="AS45" s="22">
        <f>((Data!$AJ$37*Drivers!AT4)+Data!$AK$37)</f>
        <v>6258438.1735956036</v>
      </c>
      <c r="AT45" s="22">
        <f>((Data!$AJ$37*Drivers!AU4)+Data!$AK$37)</f>
        <v>6329926.3783946773</v>
      </c>
      <c r="AU45" s="22">
        <f>((Data!$AJ$37*Drivers!AV4)+Data!$AK$37)</f>
        <v>6402164.4594678683</v>
      </c>
      <c r="AV45" s="22">
        <f>((Data!$AJ$37*Drivers!AW4)+Data!$AK$37)</f>
        <v>6474902.4580571344</v>
      </c>
      <c r="AW45" s="22">
        <f>((Data!$AJ$37*Drivers!AX4)+Data!$AK$37)</f>
        <v>6537892.0650828918</v>
      </c>
      <c r="AX45" s="22">
        <f>((Data!$AJ$37*Drivers!AY4)+Data!$AK$37)</f>
        <v>6601256.6102457074</v>
      </c>
      <c r="AY45" s="22">
        <f>((Data!$AJ$37*Drivers!AZ4)+Data!$AK$37)</f>
        <v>6665246.0523036206</v>
      </c>
      <c r="AZ45" s="22">
        <f>((Data!$AJ$37*Drivers!BA4)+Data!$AK$37)</f>
        <v>6729610.4324985901</v>
      </c>
      <c r="BA45" s="22">
        <f>((Data!$AJ$37*Drivers!BB4)+Data!$AK$37)</f>
        <v>6794349.7508306177</v>
      </c>
      <c r="BB45" s="22">
        <f>((Data!$AJ$37*Drivers!BC4)+Data!$AK$37)</f>
        <v>6849840.5951152137</v>
      </c>
      <c r="BC45" s="22">
        <f>((Data!$AJ$37*Drivers!BD4)+Data!$AK$37)</f>
        <v>6905581.398157849</v>
      </c>
      <c r="BD45" s="22">
        <f>((Data!$AJ$37*Drivers!BE4)+Data!$AK$37)</f>
        <v>6961697.1393375406</v>
      </c>
      <c r="BE45" s="22">
        <f>((Data!$AJ$37*Drivers!BF4)+Data!$AK$37)</f>
        <v>7018062.8392752716</v>
      </c>
      <c r="BF45" s="22">
        <f>((Data!$AJ$37*Drivers!BG4)+Data!$AK$37)</f>
        <v>7074928.4567290815</v>
      </c>
      <c r="BG45" s="22">
        <f>((Data!$AJ$37*Drivers!BH4)+Data!$AK$37)</f>
        <v>7121795.7238613414</v>
      </c>
      <c r="BH45" s="22">
        <f>((Data!$AJ$37*Drivers!BI4)+Data!$AK$37)</f>
        <v>7169037.9291306594</v>
      </c>
      <c r="BI45" s="22">
        <f>((Data!$AJ$37*Drivers!BJ4)+Data!$AK$37)</f>
        <v>7216530.093158015</v>
      </c>
      <c r="BJ45" s="22">
        <f>((Data!$AJ$37*Drivers!BK4)+Data!$AK$37)</f>
        <v>7264147.2365643913</v>
      </c>
      <c r="BK45" s="22">
        <f>((Data!$AJ$37*Drivers!BL4)+Data!$AK$37)</f>
        <v>7312139.3181078257</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((Data!$AJ$39*'Intermediate calculations'!Y44)+Data!$AK$39)</f>
        <v>11669478.742456626</v>
      </c>
      <c r="Z46" s="22">
        <f>((Data!$AJ$39*'Intermediate calculations'!Z44)+Data!$AK$39)</f>
        <v>11888897.535928495</v>
      </c>
      <c r="AA46" s="22">
        <f>((Data!$AJ$39*'Intermediate calculations'!AA44)+Data!$AK$39)</f>
        <v>12116484.679863375</v>
      </c>
      <c r="AB46" s="22">
        <f>((Data!$AJ$39*'Intermediate calculations'!AB44)+Data!$AK$39)</f>
        <v>12352521.841518609</v>
      </c>
      <c r="AC46" s="22">
        <f>((Data!$AJ$39*'Intermediate calculations'!AC44)+Data!$AK$39)</f>
        <v>12597572.355408886</v>
      </c>
      <c r="AD46" s="22">
        <f>((Data!$AJ$39*'Intermediate calculations'!AD44)+Data!$AK$39)</f>
        <v>12851636.221534211</v>
      </c>
      <c r="AE46" s="22">
        <f>((Data!$AJ$39*'Intermediate calculations'!AE44)+Data!$AK$39)</f>
        <v>13109080.094747676</v>
      </c>
      <c r="AF46" s="22">
        <f>((Data!$AJ$39*'Intermediate calculations'!AF44)+Data!$AK$39)</f>
        <v>13370748.97682132</v>
      </c>
      <c r="AG46" s="22">
        <f>((Data!$AJ$39*'Intermediate calculations'!AG44)+Data!$AK$39)</f>
        <v>13636642.867755143</v>
      </c>
      <c r="AH46" s="22">
        <f>((Data!$AJ$39*'Intermediate calculations'!AH44)+Data!$AK$39)</f>
        <v>13829021.604521876</v>
      </c>
      <c r="AI46" s="22">
        <f>((Data!$AJ$39*'Intermediate calculations'!AI44)+Data!$AK$39)</f>
        <v>14023372.012090031</v>
      </c>
      <c r="AJ46" s="22">
        <f>((Data!$AJ$39*'Intermediate calculations'!AJ44)+Data!$AK$39)</f>
        <v>14220257.424974287</v>
      </c>
      <c r="AK46" s="22">
        <f>((Data!$AJ$39*'Intermediate calculations'!AK44)+Data!$AK$39)</f>
        <v>14419396.175917307</v>
      </c>
      <c r="AL46" s="22">
        <f>((Data!$AJ$39*'Intermediate calculations'!AL44)+Data!$AK$39)</f>
        <v>14620788.264919091</v>
      </c>
      <c r="AM46" s="22">
        <f>((Data!$AJ$39*'Intermediate calculations'!AM44)+Data!$AK$39)</f>
        <v>14794858.629958391</v>
      </c>
      <c r="AN46" s="22">
        <f>((Data!$AJ$39*'Intermediate calculations'!AN44)+Data!$AK$39)</f>
        <v>14970900.665799107</v>
      </c>
      <c r="AO46" s="22">
        <f>((Data!$AJ$39*'Intermediate calculations'!AO44)+Data!$AK$39)</f>
        <v>15148351.037926553</v>
      </c>
      <c r="AP46" s="22">
        <f>((Data!$AJ$39*'Intermediate calculations'!AP44)+Data!$AK$39)</f>
        <v>15327773.080855411</v>
      </c>
      <c r="AQ46" s="22">
        <f>((Data!$AJ$39*'Intermediate calculations'!AQ44)+Data!$AK$39)</f>
        <v>15508885.12732834</v>
      </c>
      <c r="AR46" s="22">
        <f>((Data!$AJ$39*'Intermediate calculations'!AR44)+Data!$AK$39)</f>
        <v>15667463.793213662</v>
      </c>
      <c r="AS46" s="22">
        <f>((Data!$AJ$39*'Intermediate calculations'!AS44)+Data!$AK$39)</f>
        <v>15827450.795385705</v>
      </c>
      <c r="AT46" s="22">
        <f>((Data!$AJ$39*'Intermediate calculations'!AT44)+Data!$AK$39)</f>
        <v>15988564.466587128</v>
      </c>
      <c r="AU46" s="22">
        <f>((Data!$AJ$39*'Intermediate calculations'!AU44)+Data!$AK$39)</f>
        <v>16151368.141332628</v>
      </c>
      <c r="AV46" s="22">
        <f>((Data!$AJ$39*'Intermediate calculations'!AV44)+Data!$AK$39)</f>
        <v>16315298.485107504</v>
      </c>
      <c r="AW46" s="22">
        <f>((Data!$AJ$39*'Intermediate calculations'!AW44)+Data!$AK$39)</f>
        <v>16457258.782809455</v>
      </c>
      <c r="AX46" s="22">
        <f>((Data!$AJ$39*'Intermediate calculations'!AX44)+Data!$AK$39)</f>
        <v>16600064.082283447</v>
      </c>
      <c r="AY46" s="22">
        <f>((Data!$AJ$39*'Intermediate calculations'!AY44)+Data!$AK$39)</f>
        <v>16744277.718044166</v>
      </c>
      <c r="AZ46" s="22">
        <f>((Data!$AJ$39*'Intermediate calculations'!AZ44)+Data!$AK$39)</f>
        <v>16889336.355576918</v>
      </c>
      <c r="BA46" s="22">
        <f>((Data!$AJ$39*'Intermediate calculations'!BA44)+Data!$AK$39)</f>
        <v>17035239.994881701</v>
      </c>
      <c r="BB46" s="22">
        <f>((Data!$AJ$39*'Intermediate calculations'!BB44)+Data!$AK$39)</f>
        <v>17160300.257142946</v>
      </c>
      <c r="BC46" s="22">
        <f>((Data!$AJ$39*'Intermediate calculations'!BC44)+Data!$AK$39)</f>
        <v>17285923.853918884</v>
      </c>
      <c r="BD46" s="22">
        <f>((Data!$AJ$39*'Intermediate calculations'!BD44)+Data!$AK$39)</f>
        <v>17412392.452466853</v>
      </c>
      <c r="BE46" s="22">
        <f>((Data!$AJ$39*'Intermediate calculations'!BE44)+Data!$AK$39)</f>
        <v>17539424.385529518</v>
      </c>
      <c r="BF46" s="22">
        <f>((Data!$AJ$39*'Intermediate calculations'!BF44)+Data!$AK$39)</f>
        <v>17667582.987621561</v>
      </c>
      <c r="BG46" s="22">
        <f>((Data!$AJ$39*'Intermediate calculations'!BG44)+Data!$AK$39)</f>
        <v>17773208.209125988</v>
      </c>
      <c r="BH46" s="22">
        <f>((Data!$AJ$39*'Intermediate calculations'!BH44)+Data!$AK$39)</f>
        <v>17879678.432402458</v>
      </c>
      <c r="BI46" s="22">
        <f>((Data!$AJ$39*'Intermediate calculations'!BI44)+Data!$AK$39)</f>
        <v>17986711.990193613</v>
      </c>
      <c r="BJ46" s="22">
        <f>((Data!$AJ$39*'Intermediate calculations'!BJ44)+Data!$AK$39)</f>
        <v>18094027.215242114</v>
      </c>
      <c r="BK46" s="22">
        <f>((Data!$AJ$39*'Intermediate calculations'!BK44)+Data!$AK$39)</f>
        <v>18202187.442062654</v>
      </c>
    </row>
    <row r="47" spans="1:63" x14ac:dyDescent="0.25">
      <c r="A47" t="s">
        <v>752</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170355.46503584122</v>
      </c>
      <c r="Z47" s="22">
        <f>((Data!$AJ$12*((Drivers!AA5*1000000)/Drivers!AA4))+Data!$AK$12)*Drivers!AA4</f>
        <v>169604.5269635671</v>
      </c>
      <c r="AA47" s="22">
        <f>((Data!$AJ$12*((Drivers!AB5*1000000)/Drivers!AB4))+Data!$AK$12)*Drivers!AB4</f>
        <v>170970.49630949137</v>
      </c>
      <c r="AB47" s="22">
        <f>((Data!$AJ$12*((Drivers!AC5*1000000)/Drivers!AC4))+Data!$AK$12)*Drivers!AC4</f>
        <v>174600.85036910532</v>
      </c>
      <c r="AC47" s="22">
        <f>((Data!$AJ$12*((Drivers!AD5*1000000)/Drivers!AD4))+Data!$AK$12)*Drivers!AD4</f>
        <v>180149.45689494262</v>
      </c>
      <c r="AD47" s="22">
        <f>((Data!$AJ$12*((Drivers!AE5*1000000)/Drivers!AE4))+Data!$AK$12)*Drivers!AE4</f>
        <v>184609.64159270137</v>
      </c>
      <c r="AE47" s="22">
        <f>((Data!$AJ$12*((Drivers!AF5*1000000)/Drivers!AF4))+Data!$AK$12)*Drivers!AF4</f>
        <v>189750.39555167785</v>
      </c>
      <c r="AF47" s="22">
        <f>((Data!$AJ$12*((Drivers!AG5*1000000)/Drivers!AG4))+Data!$AK$12)*Drivers!AG4</f>
        <v>195569.52591555082</v>
      </c>
      <c r="AG47" s="22">
        <f>((Data!$AJ$12*((Drivers!AH5*1000000)/Drivers!AH4))+Data!$AK$12)*Drivers!AH4</f>
        <v>231107.80690559209</v>
      </c>
      <c r="AH47" s="22">
        <f>((Data!$AJ$12*((Drivers!AI5*1000000)/Drivers!AI4))+Data!$AK$12)*Drivers!AI4</f>
        <v>230150.15505986146</v>
      </c>
      <c r="AI47" s="22">
        <f>((Data!$AJ$12*((Drivers!AJ5*1000000)/Drivers!AJ4))+Data!$AK$12)*Drivers!AJ4</f>
        <v>229563.07722352538</v>
      </c>
      <c r="AJ47" s="22">
        <f>((Data!$AJ$12*((Drivers!AK5*1000000)/Drivers!AK4))+Data!$AK$12)*Drivers!AK4</f>
        <v>228994.69664339657</v>
      </c>
      <c r="AK47" s="22">
        <f>((Data!$AJ$12*((Drivers!AL5*1000000)/Drivers!AL4))+Data!$AK$12)*Drivers!AL4</f>
        <v>228761.69208622989</v>
      </c>
      <c r="AL47" s="22">
        <f>((Data!$AJ$12*((Drivers!AM5*1000000)/Drivers!AM4))+Data!$AK$12)*Drivers!AM4</f>
        <v>228305.69759595662</v>
      </c>
      <c r="AM47" s="22">
        <f>((Data!$AJ$12*((Drivers!AN5*1000000)/Drivers!AN4))+Data!$AK$12)*Drivers!AN4</f>
        <v>225542.38009164127</v>
      </c>
      <c r="AN47" s="22">
        <f>((Data!$AJ$12*((Drivers!AO5*1000000)/Drivers!AO4))+Data!$AK$12)*Drivers!AO4</f>
        <v>222931.34537932739</v>
      </c>
      <c r="AO47" s="22">
        <f>((Data!$AJ$12*((Drivers!AP5*1000000)/Drivers!AP4))+Data!$AK$12)*Drivers!AP4</f>
        <v>219954.75204606281</v>
      </c>
      <c r="AP47" s="22">
        <f>((Data!$AJ$12*((Drivers!AQ5*1000000)/Drivers!AQ4))+Data!$AK$12)*Drivers!AQ4</f>
        <v>216746.70852264593</v>
      </c>
      <c r="AQ47" s="22">
        <f>((Data!$AJ$12*((Drivers!AR5*1000000)/Drivers!AR4))+Data!$AK$12)*Drivers!AR4</f>
        <v>213270.03202342615</v>
      </c>
      <c r="AR47" s="22">
        <f>((Data!$AJ$12*((Drivers!AS5*1000000)/Drivers!AS4))+Data!$AK$12)*Drivers!AS4</f>
        <v>207086.42663875528</v>
      </c>
      <c r="AS47" s="22">
        <f>((Data!$AJ$12*((Drivers!AT5*1000000)/Drivers!AT4))+Data!$AK$12)*Drivers!AT4</f>
        <v>201495.44618737447</v>
      </c>
      <c r="AT47" s="22">
        <f>((Data!$AJ$12*((Drivers!AU5*1000000)/Drivers!AU4))+Data!$AK$12)*Drivers!AU4</f>
        <v>194720.47155135483</v>
      </c>
      <c r="AU47" s="22">
        <f>((Data!$AJ$12*((Drivers!AV5*1000000)/Drivers!AV4))+Data!$AK$12)*Drivers!AV4</f>
        <v>187152.9650177891</v>
      </c>
      <c r="AV47" s="22">
        <f>((Data!$AJ$12*((Drivers!AW5*1000000)/Drivers!AW4))+Data!$AK$12)*Drivers!AW4</f>
        <v>178720.85881766453</v>
      </c>
      <c r="AW47" s="22">
        <f>((Data!$AJ$12*((Drivers!AX5*1000000)/Drivers!AX4))+Data!$AK$12)*Drivers!AX4</f>
        <v>169124.48496564364</v>
      </c>
      <c r="AX47" s="22">
        <f>((Data!$AJ$12*((Drivers!AY5*1000000)/Drivers!AY4))+Data!$AK$12)*Drivers!AY4</f>
        <v>158942.276476061</v>
      </c>
      <c r="AY47" s="22">
        <f>((Data!$AJ$12*((Drivers!AZ5*1000000)/Drivers!AZ4))+Data!$AK$12)*Drivers!AZ4</f>
        <v>148578.33354859601</v>
      </c>
      <c r="AZ47" s="22">
        <f>((Data!$AJ$12*((Drivers!BA5*1000000)/Drivers!BA4))+Data!$AK$12)*Drivers!BA4</f>
        <v>137614.76916983892</v>
      </c>
      <c r="BA47" s="22">
        <f>((Data!$AJ$12*((Drivers!BB5*1000000)/Drivers!BB4))+Data!$AK$12)*Drivers!BB4</f>
        <v>125705.76409539413</v>
      </c>
      <c r="BB47" s="22">
        <f>((Data!$AJ$12*((Drivers!BC5*1000000)/Drivers!BC4))+Data!$AK$12)*Drivers!BC4</f>
        <v>112390.59612263636</v>
      </c>
      <c r="BC47" s="22">
        <f>((Data!$AJ$12*((Drivers!BD5*1000000)/Drivers!BD4))+Data!$AK$12)*Drivers!BD4</f>
        <v>98344.414019114003</v>
      </c>
      <c r="BD47" s="22">
        <f>((Data!$AJ$12*((Drivers!BE5*1000000)/Drivers!BE4))+Data!$AK$12)*Drivers!BE4</f>
        <v>83622.782988784413</v>
      </c>
      <c r="BE47" s="22">
        <f>((Data!$AJ$12*((Drivers!BF5*1000000)/Drivers!BF4))+Data!$AK$12)*Drivers!BF4</f>
        <v>68113.84167162588</v>
      </c>
      <c r="BF47" s="22">
        <f>((Data!$AJ$12*((Drivers!BG5*1000000)/Drivers!BG4))+Data!$AK$12)*Drivers!BG4</f>
        <v>51411.71496067477</v>
      </c>
      <c r="BG47" s="22">
        <f>((Data!$AJ$12*((Drivers!BH5*1000000)/Drivers!BH4))+Data!$AK$12)*Drivers!BH4</f>
        <v>32898.80225672837</v>
      </c>
      <c r="BH47" s="22">
        <f>((Data!$AJ$12*((Drivers!BI5*1000000)/Drivers!BI4))+Data!$AK$12)*Drivers!BI4</f>
        <v>13358.876875857532</v>
      </c>
      <c r="BI47" s="22">
        <f>((Data!$AJ$12*((Drivers!BJ5*1000000)/Drivers!BJ4))+Data!$AK$12)*Drivers!BJ4</f>
        <v>-6428.3752540808091</v>
      </c>
      <c r="BJ47" s="22">
        <f>((Data!$AJ$12*((Drivers!BK5*1000000)/Drivers!BK4))+Data!$AK$12)*Drivers!BK4</f>
        <v>-27361.812776867413</v>
      </c>
      <c r="BK47" s="22">
        <f>((Data!$AJ$12*((Drivers!BL5*1000000)/Drivers!BL4))+Data!$AK$12)*Drivers!BL4</f>
        <v>-49514.129467654922</v>
      </c>
    </row>
    <row r="48" spans="1:63" x14ac:dyDescent="0.25">
      <c r="A48" t="s">
        <v>752</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((Data!$AJ$42*'Intermediate calculations'!Y47)+Data!$AK$42)</f>
        <v>178074.17303765906</v>
      </c>
      <c r="Z49" s="22">
        <f>((Data!$AJ$42*'Intermediate calculations'!Z47)+Data!$AK$42)</f>
        <v>177330.23797466728</v>
      </c>
      <c r="AA49" s="22">
        <f>((Data!$AJ$42*'Intermediate calculations'!AA47)+Data!$AK$42)</f>
        <v>178683.46872554347</v>
      </c>
      <c r="AB49" s="22">
        <f>((Data!$AJ$42*'Intermediate calculations'!AB47)+Data!$AK$42)</f>
        <v>182279.96725949389</v>
      </c>
      <c r="AC49" s="22">
        <f>((Data!$AJ$42*'Intermediate calculations'!AC47)+Data!$AK$42)</f>
        <v>187776.82924814618</v>
      </c>
      <c r="AD49" s="22">
        <f>((Data!$AJ$42*'Intermediate calculations'!AD47)+Data!$AK$42)</f>
        <v>192195.41968401766</v>
      </c>
      <c r="AE49" s="22">
        <f>((Data!$AJ$42*'Intermediate calculations'!AE47)+Data!$AK$42)</f>
        <v>197288.23260894342</v>
      </c>
      <c r="AF49" s="22">
        <f>((Data!$AJ$42*'Intermediate calculations'!AF47)+Data!$AK$42)</f>
        <v>203053.09561648185</v>
      </c>
      <c r="AG49" s="22">
        <f>((Data!$AJ$42*'Intermediate calculations'!AG47)+Data!$AK$42)</f>
        <v>238259.95791723294</v>
      </c>
      <c r="AH49" s="22">
        <f>((Data!$AJ$42*'Intermediate calculations'!AH47)+Data!$AK$42)</f>
        <v>237311.23682759592</v>
      </c>
      <c r="AI49" s="22">
        <f>((Data!$AJ$42*'Intermediate calculations'!AI47)+Data!$AK$42)</f>
        <v>236729.63389217257</v>
      </c>
      <c r="AJ49" s="22">
        <f>((Data!$AJ$42*'Intermediate calculations'!AJ47)+Data!$AK$42)</f>
        <v>236166.55384830036</v>
      </c>
      <c r="AK49" s="22">
        <f>((Data!$AJ$42*'Intermediate calculations'!AK47)+Data!$AK$42)</f>
        <v>235935.72221742</v>
      </c>
      <c r="AL49" s="22">
        <f>((Data!$AJ$42*'Intermediate calculations'!AL47)+Data!$AK$42)</f>
        <v>235483.98018652518</v>
      </c>
      <c r="AM49" s="22">
        <f>((Data!$AJ$42*'Intermediate calculations'!AM47)+Data!$AK$42)</f>
        <v>232746.43250111665</v>
      </c>
      <c r="AN49" s="22">
        <f>((Data!$AJ$42*'Intermediate calculations'!AN47)+Data!$AK$42)</f>
        <v>230159.74746689465</v>
      </c>
      <c r="AO49" s="22">
        <f>((Data!$AJ$42*'Intermediate calculations'!AO47)+Data!$AK$42)</f>
        <v>227210.91289498765</v>
      </c>
      <c r="AP49" s="22">
        <f>((Data!$AJ$42*'Intermediate calculations'!AP47)+Data!$AK$42)</f>
        <v>224032.78656368295</v>
      </c>
      <c r="AQ49" s="22">
        <f>((Data!$AJ$42*'Intermediate calculations'!AQ47)+Data!$AK$42)</f>
        <v>220588.53244214601</v>
      </c>
      <c r="AR49" s="22">
        <f>((Data!$AJ$42*'Intermediate calculations'!AR47)+Data!$AK$42)</f>
        <v>214462.59339176546</v>
      </c>
      <c r="AS49" s="22">
        <f>((Data!$AJ$42*'Intermediate calculations'!AS47)+Data!$AK$42)</f>
        <v>208923.75264330284</v>
      </c>
      <c r="AT49" s="22">
        <f>((Data!$AJ$42*'Intermediate calculations'!AT47)+Data!$AK$42)</f>
        <v>202211.95926285585</v>
      </c>
      <c r="AU49" s="22">
        <f>((Data!$AJ$42*'Intermediate calculations'!AU47)+Data!$AK$42)</f>
        <v>194715.0248849116</v>
      </c>
      <c r="AV49" s="22">
        <f>((Data!$AJ$42*'Intermediate calculations'!AV47)+Data!$AK$42)</f>
        <v>186361.55382151704</v>
      </c>
      <c r="AW49" s="22">
        <f>((Data!$AJ$42*'Intermediate calculations'!AW47)+Data!$AK$42)</f>
        <v>176854.67269551929</v>
      </c>
      <c r="AX49" s="22">
        <f>((Data!$AJ$42*'Intermediate calculations'!AX47)+Data!$AK$42)</f>
        <v>166767.42023919674</v>
      </c>
      <c r="AY49" s="22">
        <f>((Data!$AJ$42*'Intermediate calculations'!AY47)+Data!$AK$42)</f>
        <v>156500.1281424757</v>
      </c>
      <c r="AZ49" s="22">
        <f>((Data!$AJ$42*'Intermediate calculations'!AZ47)+Data!$AK$42)</f>
        <v>145638.80647313313</v>
      </c>
      <c r="BA49" s="22">
        <f>((Data!$AJ$42*'Intermediate calculations'!BA47)+Data!$AK$42)</f>
        <v>133840.86098690052</v>
      </c>
      <c r="BB49" s="22">
        <f>((Data!$AJ$42*'Intermediate calculations'!BB47)+Data!$AK$42)</f>
        <v>120649.86602967061</v>
      </c>
      <c r="BC49" s="22">
        <f>((Data!$AJ$42*'Intermediate calculations'!BC47)+Data!$AK$42)</f>
        <v>106734.67414662587</v>
      </c>
      <c r="BD49" s="22">
        <f>((Data!$AJ$42*'Intermediate calculations'!BD47)+Data!$AK$42)</f>
        <v>92150.33235832947</v>
      </c>
      <c r="BE49" s="22">
        <f>((Data!$AJ$42*'Intermediate calculations'!BE47)+Data!$AK$42)</f>
        <v>76786.022488174567</v>
      </c>
      <c r="BF49" s="22">
        <f>((Data!$AJ$42*'Intermediate calculations'!BF47)+Data!$AK$42)</f>
        <v>60239.654491170637</v>
      </c>
      <c r="BG49" s="22">
        <f>((Data!$AJ$42*'Intermediate calculations'!BG47)+Data!$AK$42)</f>
        <v>41899.387314592459</v>
      </c>
      <c r="BH49" s="22">
        <f>((Data!$AJ$42*'Intermediate calculations'!BH47)+Data!$AK$42)</f>
        <v>22541.685054203197</v>
      </c>
      <c r="BI49" s="22">
        <f>((Data!$AJ$42*'Intermediate calculations'!BI47)+Data!$AK$42)</f>
        <v>2938.9625352327193</v>
      </c>
      <c r="BJ49" s="22">
        <f>((Data!$AJ$42*'Intermediate calculations'!BJ47)+Data!$AK$42)</f>
        <v>-17799.256416681415</v>
      </c>
      <c r="BK49" s="22">
        <f>((Data!$AJ$42*'Intermediate calculations'!BK47)+Data!$AK$42)</f>
        <v>-39744.987657698308</v>
      </c>
    </row>
    <row r="50" spans="1:63" x14ac:dyDescent="0.25">
      <c r="A50" t="s">
        <v>860</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2573066.7570764874</v>
      </c>
      <c r="Z50" s="22">
        <f>Z15*Constants!$H$29*Constants!$H$35</f>
        <v>2612398.3179467544</v>
      </c>
      <c r="AA50" s="22">
        <f>AA15*Constants!$H$29*Constants!$H$35</f>
        <v>2646234.4434359292</v>
      </c>
      <c r="AB50" s="22">
        <f>AB15*Constants!$H$29*Constants!$H$35</f>
        <v>2674143.9618607722</v>
      </c>
      <c r="AC50" s="22">
        <f>AC15*Constants!$H$29*Constants!$H$35</f>
        <v>2697344.7251928584</v>
      </c>
      <c r="AD50" s="22">
        <f>AD15*Constants!$H$29*Constants!$H$35</f>
        <v>2725592.7750086826</v>
      </c>
      <c r="AE50" s="22">
        <f>AE15*Constants!$H$29*Constants!$H$35</f>
        <v>2752200.8599311365</v>
      </c>
      <c r="AF50" s="22">
        <f>AF15*Constants!$H$29*Constants!$H$35</f>
        <v>2777318.1810320546</v>
      </c>
      <c r="AG50" s="22">
        <f>AG15*Constants!$H$29*Constants!$H$35</f>
        <v>2706713.3806770723</v>
      </c>
      <c r="AH50" s="22">
        <f>AH15*Constants!$H$29*Constants!$H$35</f>
        <v>2742168.9428695929</v>
      </c>
      <c r="AI50" s="22">
        <f>AI15*Constants!$H$29*Constants!$H$35</f>
        <v>2776753.601692908</v>
      </c>
      <c r="AJ50" s="22">
        <f>AJ15*Constants!$H$29*Constants!$H$35</f>
        <v>2811703.8488617637</v>
      </c>
      <c r="AK50" s="22">
        <f>AK15*Constants!$H$29*Constants!$H$35</f>
        <v>2845944.7648110585</v>
      </c>
      <c r="AL50" s="22">
        <f>AL15*Constants!$H$29*Constants!$H$35</f>
        <v>2881288.1325771655</v>
      </c>
      <c r="AM50" s="22">
        <f>AM15*Constants!$H$29*Constants!$H$35</f>
        <v>2919524.186027423</v>
      </c>
      <c r="AN50" s="22">
        <f>AN15*Constants!$H$29*Constants!$H$35</f>
        <v>2957597.6463490291</v>
      </c>
      <c r="AO50" s="22">
        <f>AO15*Constants!$H$29*Constants!$H$35</f>
        <v>2997094.0789435608</v>
      </c>
      <c r="AP50" s="22">
        <f>AP15*Constants!$H$29*Constants!$H$35</f>
        <v>3037673.0532533671</v>
      </c>
      <c r="AQ50" s="22">
        <f>AQ15*Constants!$H$29*Constants!$H$35</f>
        <v>3079407.857892775</v>
      </c>
      <c r="AR50" s="22">
        <f>AR15*Constants!$H$29*Constants!$H$35</f>
        <v>3126137.1396465492</v>
      </c>
      <c r="AS50" s="22">
        <f>AS15*Constants!$H$29*Constants!$H$35</f>
        <v>3171180.2845120733</v>
      </c>
      <c r="AT50" s="22">
        <f>AT15*Constants!$H$29*Constants!$H$35</f>
        <v>3220254.6953363107</v>
      </c>
      <c r="AU50" s="22">
        <f>AU15*Constants!$H$29*Constants!$H$35</f>
        <v>3272184.8810674846</v>
      </c>
      <c r="AV50" s="22">
        <f>AV15*Constants!$H$29*Constants!$H$35</f>
        <v>3327109.9630369809</v>
      </c>
      <c r="AW50" s="22">
        <f>AW15*Constants!$H$29*Constants!$H$35</f>
        <v>3382118.6265372923</v>
      </c>
      <c r="AX50" s="22">
        <f>AX15*Constants!$H$29*Constants!$H$35</f>
        <v>3439170.2890157662</v>
      </c>
      <c r="AY50" s="22">
        <f>AY15*Constants!$H$29*Constants!$H$35</f>
        <v>3497048.4519856409</v>
      </c>
      <c r="AZ50" s="22">
        <f>AZ15*Constants!$H$29*Constants!$H$35</f>
        <v>3557014.3493172927</v>
      </c>
      <c r="BA50" s="22">
        <f>BA15*Constants!$H$29*Constants!$H$35</f>
        <v>3620190.0935497046</v>
      </c>
      <c r="BB50" s="22">
        <f>BB15*Constants!$H$29*Constants!$H$35</f>
        <v>3684423.7673913548</v>
      </c>
      <c r="BC50" s="22">
        <f>BC15*Constants!$H$29*Constants!$H$35</f>
        <v>3751124.1559971357</v>
      </c>
      <c r="BD50" s="22">
        <f>BD15*Constants!$H$29*Constants!$H$35</f>
        <v>3820158.3235745709</v>
      </c>
      <c r="BE50" s="22">
        <f>BE15*Constants!$H$29*Constants!$H$35</f>
        <v>3891841.8753992277</v>
      </c>
      <c r="BF50" s="22">
        <f>BF15*Constants!$H$29*Constants!$H$35</f>
        <v>3967586.516771676</v>
      </c>
      <c r="BG50" s="22">
        <f>BG15*Constants!$H$29*Constants!$H$35</f>
        <v>4045417.8353235759</v>
      </c>
      <c r="BH50" s="22">
        <f>BH15*Constants!$H$29*Constants!$H$35</f>
        <v>4126723.6851292886</v>
      </c>
      <c r="BI50" s="22">
        <f>BI15*Constants!$H$29*Constants!$H$35</f>
        <v>4208926.7833240069</v>
      </c>
      <c r="BJ50" s="22">
        <f>BJ15*Constants!$H$29*Constants!$H$35</f>
        <v>4294896.3799979379</v>
      </c>
      <c r="BK50" s="22">
        <f>BK15*Constants!$H$29*Constants!$H$35</f>
        <v>4384963.0753476406</v>
      </c>
    </row>
    <row r="51" spans="1:63" x14ac:dyDescent="0.25">
      <c r="A51" t="s">
        <v>861</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3554076.8175921007</v>
      </c>
      <c r="Z51" s="22">
        <f>Z8*Constants!$H$30*Constants!$H$36</f>
        <v>3660236.0331717092</v>
      </c>
      <c r="AA51" s="22">
        <f>AA8*Constants!$H$30*Constants!$H$36</f>
        <v>3740530.436708549</v>
      </c>
      <c r="AB51" s="22">
        <f>AB8*Constants!$H$30*Constants!$H$36</f>
        <v>3793032.7471290431</v>
      </c>
      <c r="AC51" s="22">
        <f>AC8*Constants!$H$30*Constants!$H$36</f>
        <v>3822800.4752715398</v>
      </c>
      <c r="AD51" s="22">
        <f>AD8*Constants!$H$30*Constants!$H$36</f>
        <v>3871630.9240088877</v>
      </c>
      <c r="AE51" s="22">
        <f>AE8*Constants!$H$30*Constants!$H$36</f>
        <v>3912474.9410644989</v>
      </c>
      <c r="AF51" s="22">
        <f>AF8*Constants!$H$30*Constants!$H$36</f>
        <v>3945731.6370624248</v>
      </c>
      <c r="AG51" s="22">
        <f>AG8*Constants!$H$30*Constants!$H$36</f>
        <v>3567690.4943423416</v>
      </c>
      <c r="AH51" s="22">
        <f>AH8*Constants!$H$30*Constants!$H$36</f>
        <v>3664927.2910803626</v>
      </c>
      <c r="AI51" s="22">
        <f>AI8*Constants!$H$30*Constants!$H$36</f>
        <v>3757872.6795141879</v>
      </c>
      <c r="AJ51" s="22">
        <f>AJ8*Constants!$H$30*Constants!$H$36</f>
        <v>3851664.0277669849</v>
      </c>
      <c r="AK51" s="22">
        <f>AK8*Constants!$H$30*Constants!$H$36</f>
        <v>3941776.1482991702</v>
      </c>
      <c r="AL51" s="22">
        <f>AL8*Constants!$H$30*Constants!$H$36</f>
        <v>4035971.1691948934</v>
      </c>
      <c r="AM51" s="22">
        <f>AM8*Constants!$H$30*Constants!$H$36</f>
        <v>4150322.5291601429</v>
      </c>
      <c r="AN51" s="22">
        <f>AN8*Constants!$H$30*Constants!$H$36</f>
        <v>4263417.0576442182</v>
      </c>
      <c r="AO51" s="22">
        <f>AO8*Constants!$H$30*Constants!$H$36</f>
        <v>4382207.7794451453</v>
      </c>
      <c r="AP51" s="22">
        <f>AP8*Constants!$H$30*Constants!$H$36</f>
        <v>4505076.1363906255</v>
      </c>
      <c r="AQ51" s="22">
        <f>AQ8*Constants!$H$30*Constants!$H$36</f>
        <v>4632416.1496857656</v>
      </c>
      <c r="AR51" s="22">
        <f>AR8*Constants!$H$30*Constants!$H$36</f>
        <v>4787556.509916693</v>
      </c>
      <c r="AS51" s="22">
        <f>AS8*Constants!$H$30*Constants!$H$36</f>
        <v>4935072.8683571154</v>
      </c>
      <c r="AT51" s="22">
        <f>AT8*Constants!$H$30*Constants!$H$36</f>
        <v>5099540.0320545025</v>
      </c>
      <c r="AU51" s="22">
        <f>AU8*Constants!$H$30*Constants!$H$36</f>
        <v>5275761.8364767972</v>
      </c>
      <c r="AV51" s="22">
        <f>AV8*Constants!$H$30*Constants!$H$36</f>
        <v>5464494.3811202757</v>
      </c>
      <c r="AW51" s="22">
        <f>AW8*Constants!$H$30*Constants!$H$36</f>
        <v>5659827.7082902901</v>
      </c>
      <c r="AX51" s="22">
        <f>AX8*Constants!$H$30*Constants!$H$36</f>
        <v>5863673.6462217001</v>
      </c>
      <c r="AY51" s="22">
        <f>AY8*Constants!$H$30*Constants!$H$36</f>
        <v>6070660.34435583</v>
      </c>
      <c r="AZ51" s="22">
        <f>AZ8*Constants!$H$30*Constants!$H$36</f>
        <v>6286351.3107349128</v>
      </c>
      <c r="BA51" s="22">
        <f>BA8*Constants!$H$30*Constants!$H$36</f>
        <v>6515553.9539048867</v>
      </c>
      <c r="BB51" s="22">
        <f>BB8*Constants!$H$30*Constants!$H$36</f>
        <v>6755211.5901484918</v>
      </c>
      <c r="BC51" s="22">
        <f>BC8*Constants!$H$30*Constants!$H$36</f>
        <v>7005277.1753131375</v>
      </c>
      <c r="BD51" s="22">
        <f>BD8*Constants!$H$30*Constants!$H$36</f>
        <v>7265101.1448823083</v>
      </c>
      <c r="BE51" s="22">
        <f>BE8*Constants!$H$30*Constants!$H$36</f>
        <v>7536115.664763717</v>
      </c>
      <c r="BF51" s="22">
        <f>BF8*Constants!$H$30*Constants!$H$36</f>
        <v>7824208.7615578063</v>
      </c>
      <c r="BG51" s="22">
        <f>BG8*Constants!$H$30*Constants!$H$36</f>
        <v>8127644.4688563375</v>
      </c>
      <c r="BH51" s="22">
        <f>BH8*Constants!$H$30*Constants!$H$36</f>
        <v>8445725.8263901491</v>
      </c>
      <c r="BI51" s="22">
        <f>BI8*Constants!$H$30*Constants!$H$36</f>
        <v>8767491.1494634692</v>
      </c>
      <c r="BJ51" s="22">
        <f>BJ8*Constants!$H$30*Constants!$H$36</f>
        <v>9105313.0520038474</v>
      </c>
      <c r="BK51" s="22">
        <f>BK8*Constants!$H$30*Constants!$H$36</f>
        <v>9460447.8380923681</v>
      </c>
    </row>
    <row r="52" spans="1:63" x14ac:dyDescent="0.25">
      <c r="A52" t="s">
        <v>862</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629390.94996436778</v>
      </c>
      <c r="Z52" s="22">
        <f>Z18*Constants!$H$31*Constants!$H$37</f>
        <v>635565.50225613336</v>
      </c>
      <c r="AA52" s="22">
        <f>AA18*Constants!$H$31*Constants!$H$37</f>
        <v>641939.95893641363</v>
      </c>
      <c r="AB52" s="22">
        <f>AB18*Constants!$H$31*Constants!$H$37</f>
        <v>648520.17300159018</v>
      </c>
      <c r="AC52" s="22">
        <f>AC18*Constants!$H$31*Constants!$H$37</f>
        <v>655326.80441322492</v>
      </c>
      <c r="AD52" s="22">
        <f>AD18*Constants!$H$31*Constants!$H$37</f>
        <v>662401.84696405032</v>
      </c>
      <c r="AE52" s="22">
        <f>AE18*Constants!$H$31*Constants!$H$37</f>
        <v>669562.3375904907</v>
      </c>
      <c r="AF52" s="22">
        <f>AF18*Constants!$H$31*Constants!$H$37</f>
        <v>676832.04529231007</v>
      </c>
      <c r="AG52" s="22">
        <f>AG18*Constants!$H$31*Constants!$H$37</f>
        <v>683805.36170156975</v>
      </c>
      <c r="AH52" s="22">
        <f>AH18*Constants!$H$31*Constants!$H$37</f>
        <v>689223.17321681743</v>
      </c>
      <c r="AI52" s="22">
        <f>AI18*Constants!$H$31*Constants!$H$37</f>
        <v>694691.19851323916</v>
      </c>
      <c r="AJ52" s="22">
        <f>AJ18*Constants!$H$31*Constants!$H$37</f>
        <v>700230.17778509192</v>
      </c>
      <c r="AK52" s="22">
        <f>AK18*Constants!$H$31*Constants!$H$37</f>
        <v>705827.77523421182</v>
      </c>
      <c r="AL52" s="22">
        <f>AL18*Constants!$H$31*Constants!$H$37</f>
        <v>711491.78947858431</v>
      </c>
      <c r="AM52" s="22">
        <f>AM18*Constants!$H$31*Constants!$H$37</f>
        <v>716420.48906646715</v>
      </c>
      <c r="AN52" s="22">
        <f>AN18*Constants!$H$31*Constants!$H$37</f>
        <v>721402.45127794635</v>
      </c>
      <c r="AO52" s="22">
        <f>AO18*Constants!$H$31*Constants!$H$37</f>
        <v>726429.08314883662</v>
      </c>
      <c r="AP52" s="22">
        <f>AP18*Constants!$H$31*Constants!$H$37</f>
        <v>731514.33718737098</v>
      </c>
      <c r="AQ52" s="22">
        <f>AQ18*Constants!$H$31*Constants!$H$37</f>
        <v>736650.81992941734</v>
      </c>
      <c r="AR52" s="22">
        <f>AR18*Constants!$H$31*Constants!$H$37</f>
        <v>741192.08669729845</v>
      </c>
      <c r="AS52" s="22">
        <f>AS18*Constants!$H$31*Constants!$H$37</f>
        <v>745764.64031101088</v>
      </c>
      <c r="AT52" s="22">
        <f>AT18*Constants!$H$31*Constants!$H$37</f>
        <v>750385.38176656642</v>
      </c>
      <c r="AU52" s="22">
        <f>AU18*Constants!$H$31*Constants!$H$37</f>
        <v>755064.66914744745</v>
      </c>
      <c r="AV52" s="22">
        <f>AV18*Constants!$H$31*Constants!$H$37</f>
        <v>759787.68343231175</v>
      </c>
      <c r="AW52" s="22">
        <f>AW18*Constants!$H$31*Constants!$H$37</f>
        <v>763909.76119435031</v>
      </c>
      <c r="AX52" s="22">
        <f>AX18*Constants!$H$31*Constants!$H$37</f>
        <v>768063.7595979973</v>
      </c>
      <c r="AY52" s="22">
        <f>AY18*Constants!$H$31*Constants!$H$37</f>
        <v>772259.86021480523</v>
      </c>
      <c r="AZ52" s="22">
        <f>AZ18*Constants!$H$31*Constants!$H$37</f>
        <v>776488.07403169037</v>
      </c>
      <c r="BA52" s="22">
        <f>BA18*Constants!$H$31*Constants!$H$37</f>
        <v>780753.23105691094</v>
      </c>
      <c r="BB52" s="22">
        <f>BB18*Constants!$H$31*Constants!$H$37</f>
        <v>784452.48123911605</v>
      </c>
      <c r="BC52" s="22">
        <f>BC18*Constants!$H$31*Constants!$H$37</f>
        <v>788177.76697346964</v>
      </c>
      <c r="BD52" s="22">
        <f>BD18*Constants!$H$31*Constants!$H$37</f>
        <v>791936.22497947863</v>
      </c>
      <c r="BE52" s="22">
        <f>BE18*Constants!$H$31*Constants!$H$37</f>
        <v>795721.50481805031</v>
      </c>
      <c r="BF52" s="22">
        <f>BF18*Constants!$H$31*Constants!$H$37</f>
        <v>799555.1008707775</v>
      </c>
      <c r="BG52" s="22">
        <f>BG18*Constants!$H$31*Constants!$H$37</f>
        <v>802780.96464886924</v>
      </c>
      <c r="BH52" s="22">
        <f>BH18*Constants!$H$31*Constants!$H$37</f>
        <v>806044.91093957028</v>
      </c>
      <c r="BI52" s="22">
        <f>BI18*Constants!$H$31*Constants!$H$37</f>
        <v>809328.13718947337</v>
      </c>
      <c r="BJ52" s="22">
        <f>BJ18*Constants!$H$31*Constants!$H$37</f>
        <v>812635.28483874537</v>
      </c>
      <c r="BK52" s="22">
        <f>BK18*Constants!$H$31*Constants!$H$37</f>
        <v>815983.19477265037</v>
      </c>
    </row>
    <row r="53" spans="1:63" x14ac:dyDescent="0.25">
      <c r="A53" t="s">
        <v>863</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105647.27681539069</v>
      </c>
      <c r="Z53" s="22">
        <f>Z32*Constants!$H$32*Constants!$H$38</f>
        <v>108520.06876326553</v>
      </c>
      <c r="AA53" s="22">
        <f>AA32*Constants!$H$32*Constants!$H$38</f>
        <v>110589.26471934155</v>
      </c>
      <c r="AB53" s="22">
        <f>AB32*Constants!$H$32*Constants!$H$38</f>
        <v>111795.53585015119</v>
      </c>
      <c r="AC53" s="22">
        <f>AC32*Constants!$H$32*Constants!$H$38</f>
        <v>112292.38013756099</v>
      </c>
      <c r="AD53" s="22">
        <f>AD32*Constants!$H$32*Constants!$H$38</f>
        <v>113356.19781976711</v>
      </c>
      <c r="AE53" s="22">
        <f>AE32*Constants!$H$32*Constants!$H$38</f>
        <v>114170.44146284364</v>
      </c>
      <c r="AF53" s="22">
        <f>AF32*Constants!$H$32*Constants!$H$38</f>
        <v>114745.87767765355</v>
      </c>
      <c r="AG53" s="22">
        <f>AG32*Constants!$H$32*Constants!$H$38</f>
        <v>102754.05066714513</v>
      </c>
      <c r="AH53" s="22">
        <f>AH32*Constants!$H$32*Constants!$H$38</f>
        <v>105399.85499457015</v>
      </c>
      <c r="AI53" s="22">
        <f>AI32*Constants!$H$32*Constants!$H$38</f>
        <v>107911.29235100179</v>
      </c>
      <c r="AJ53" s="22">
        <f>AJ32*Constants!$H$32*Constants!$H$38</f>
        <v>110444.29938899481</v>
      </c>
      <c r="AK53" s="22">
        <f>AK32*Constants!$H$32*Constants!$H$38</f>
        <v>112861.16035041132</v>
      </c>
      <c r="AL53" s="22">
        <f>AL32*Constants!$H$32*Constants!$H$38</f>
        <v>115398.91402614306</v>
      </c>
      <c r="AM53" s="22">
        <f>AM32*Constants!$H$32*Constants!$H$38</f>
        <v>118598.15694887524</v>
      </c>
      <c r="AN53" s="22">
        <f>AN32*Constants!$H$32*Constants!$H$38</f>
        <v>121755.70238676513</v>
      </c>
      <c r="AO53" s="22">
        <f>AO32*Constants!$H$32*Constants!$H$38</f>
        <v>125084.82842944931</v>
      </c>
      <c r="AP53" s="22">
        <f>AP32*Constants!$H$32*Constants!$H$38</f>
        <v>128535.16018926195</v>
      </c>
      <c r="AQ53" s="22">
        <f>AQ32*Constants!$H$32*Constants!$H$38</f>
        <v>132119.20402245736</v>
      </c>
      <c r="AR53" s="22">
        <f>AR32*Constants!$H$32*Constants!$H$38</f>
        <v>136590.1143019282</v>
      </c>
      <c r="AS53" s="22">
        <f>AS32*Constants!$H$32*Constants!$H$38</f>
        <v>140825.83491540403</v>
      </c>
      <c r="AT53" s="22">
        <f>AT32*Constants!$H$32*Constants!$H$38</f>
        <v>145577.30170352146</v>
      </c>
      <c r="AU53" s="22">
        <f>AU32*Constants!$H$32*Constants!$H$38</f>
        <v>150684.88733178424</v>
      </c>
      <c r="AV53" s="22">
        <f>AV32*Constants!$H$32*Constants!$H$38</f>
        <v>156172.62904442567</v>
      </c>
      <c r="AW53" s="22">
        <f>AW32*Constants!$H$32*Constants!$H$38</f>
        <v>161898.90026293375</v>
      </c>
      <c r="AX53" s="22">
        <f>AX32*Constants!$H$32*Constants!$H$38</f>
        <v>167883.70703422459</v>
      </c>
      <c r="AY53" s="22">
        <f>AY32*Constants!$H$32*Constants!$H$38</f>
        <v>173962.05694828759</v>
      </c>
      <c r="AZ53" s="22">
        <f>AZ32*Constants!$H$32*Constants!$H$38</f>
        <v>180304.79522478516</v>
      </c>
      <c r="BA53" s="22">
        <f>BA32*Constants!$H$32*Constants!$H$38</f>
        <v>187058.72983914579</v>
      </c>
      <c r="BB53" s="22">
        <f>BB32*Constants!$H$32*Constants!$H$38</f>
        <v>194166.99814115238</v>
      </c>
      <c r="BC53" s="22">
        <f>BC32*Constants!$H$32*Constants!$H$38</f>
        <v>201592.15536113392</v>
      </c>
      <c r="BD53" s="22">
        <f>BD32*Constants!$H$32*Constants!$H$38</f>
        <v>209313.89139663399</v>
      </c>
      <c r="BE53" s="22">
        <f>BE32*Constants!$H$32*Constants!$H$38</f>
        <v>217376.41532285314</v>
      </c>
      <c r="BF53" s="22">
        <f>BF32*Constants!$H$32*Constants!$H$38</f>
        <v>225958.5872968153</v>
      </c>
      <c r="BG53" s="22">
        <f>BG32*Constants!$H$32*Constants!$H$38</f>
        <v>235047.19308969571</v>
      </c>
      <c r="BH53" s="22">
        <f>BH32*Constants!$H$32*Constants!$H$38</f>
        <v>244581.6243442116</v>
      </c>
      <c r="BI53" s="22">
        <f>BI32*Constants!$H$32*Constants!$H$38</f>
        <v>254227.60844475724</v>
      </c>
      <c r="BJ53" s="22">
        <f>BJ32*Constants!$H$32*Constants!$H$38</f>
        <v>264363.45235081488</v>
      </c>
      <c r="BK53" s="22">
        <f>BK32*Constants!$H$32*Constants!$H$38</f>
        <v>275026.57331949304</v>
      </c>
    </row>
    <row r="54" spans="1:63" x14ac:dyDescent="0.25">
      <c r="A54" t="s">
        <v>864</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540705.47279963316</v>
      </c>
      <c r="Z54" s="22">
        <f>Z37*Constants!$H$33*Constants!$H$39</f>
        <v>552834.47728870052</v>
      </c>
      <c r="AA54" s="22">
        <f>AA37*Constants!$H$33*Constants!$H$39</f>
        <v>562835.86745301168</v>
      </c>
      <c r="AB54" s="22">
        <f>AB37*Constants!$H$33*Constants!$H$39</f>
        <v>570546.71637261577</v>
      </c>
      <c r="AC54" s="22">
        <f>AC37*Constants!$H$33*Constants!$H$39</f>
        <v>576412.06096582033</v>
      </c>
      <c r="AD54" s="22">
        <f>AD37*Constants!$H$33*Constants!$H$39</f>
        <v>584047.35125813773</v>
      </c>
      <c r="AE54" s="22">
        <f>AE37*Constants!$H$33*Constants!$H$39</f>
        <v>591037.20388520544</v>
      </c>
      <c r="AF54" s="22">
        <f>AF37*Constants!$H$33*Constants!$H$39</f>
        <v>597427.48812915408</v>
      </c>
      <c r="AG54" s="22">
        <f>AG37*Constants!$H$33*Constants!$H$39</f>
        <v>568297.40525292826</v>
      </c>
      <c r="AH54" s="22">
        <f>AH37*Constants!$H$33*Constants!$H$39</f>
        <v>579291.54015596677</v>
      </c>
      <c r="AI54" s="22">
        <f>AI37*Constants!$H$33*Constants!$H$39</f>
        <v>589940.94482137077</v>
      </c>
      <c r="AJ54" s="22">
        <f>AJ37*Constants!$H$33*Constants!$H$39</f>
        <v>600697.5637907295</v>
      </c>
      <c r="AK54" s="22">
        <f>AK37*Constants!$H$33*Constants!$H$39</f>
        <v>611166.18802285288</v>
      </c>
      <c r="AL54" s="22">
        <f>AL37*Constants!$H$33*Constants!$H$39</f>
        <v>622018.23850069824</v>
      </c>
      <c r="AM54" s="22">
        <f>AM37*Constants!$H$33*Constants!$H$39</f>
        <v>634246.93822815956</v>
      </c>
      <c r="AN54" s="22">
        <f>AN37*Constants!$H$33*Constants!$H$39</f>
        <v>646393.39740268153</v>
      </c>
      <c r="AO54" s="22">
        <f>AO37*Constants!$H$33*Constants!$H$39</f>
        <v>659051.48564748687</v>
      </c>
      <c r="AP54" s="22">
        <f>AP37*Constants!$H$33*Constants!$H$39</f>
        <v>672088.76257455419</v>
      </c>
      <c r="AQ54" s="22">
        <f>AQ37*Constants!$H$33*Constants!$H$39</f>
        <v>685535.52873683046</v>
      </c>
      <c r="AR54" s="22">
        <f>AR37*Constants!$H$33*Constants!$H$39</f>
        <v>701084.44388996868</v>
      </c>
      <c r="AS54" s="22">
        <f>AS37*Constants!$H$33*Constants!$H$39</f>
        <v>715992.79655004444</v>
      </c>
      <c r="AT54" s="22">
        <f>AT37*Constants!$H$33*Constants!$H$39</f>
        <v>732382.51559962786</v>
      </c>
      <c r="AU54" s="22">
        <f>AU37*Constants!$H$33*Constants!$H$39</f>
        <v>749811.69912768877</v>
      </c>
      <c r="AV54" s="22">
        <f>AV37*Constants!$H$33*Constants!$H$39</f>
        <v>768338.18519080919</v>
      </c>
      <c r="AW54" s="22">
        <f>AW37*Constants!$H$33*Constants!$H$39</f>
        <v>787140.63062815811</v>
      </c>
      <c r="AX54" s="22">
        <f>AX37*Constants!$H$33*Constants!$H$39</f>
        <v>806690.75987303408</v>
      </c>
      <c r="AY54" s="22">
        <f>AY37*Constants!$H$33*Constants!$H$39</f>
        <v>826531.47424318606</v>
      </c>
      <c r="AZ54" s="22">
        <f>AZ37*Constants!$H$33*Constants!$H$39</f>
        <v>847136.45071674057</v>
      </c>
      <c r="BA54" s="22">
        <f>BA37*Constants!$H$33*Constants!$H$39</f>
        <v>868921.52821524092</v>
      </c>
      <c r="BB54" s="22">
        <f>BB37*Constants!$H$33*Constants!$H$39</f>
        <v>891331.08125931909</v>
      </c>
      <c r="BC54" s="22">
        <f>BC37*Constants!$H$33*Constants!$H$39</f>
        <v>914648.48198156292</v>
      </c>
      <c r="BD54" s="22">
        <f>BD37*Constants!$H$33*Constants!$H$39</f>
        <v>938821.32543452375</v>
      </c>
      <c r="BE54" s="22">
        <f>BE37*Constants!$H$33*Constants!$H$39</f>
        <v>963969.71127380827</v>
      </c>
      <c r="BF54" s="22">
        <f>BF37*Constants!$H$33*Constants!$H$39</f>
        <v>990610.51569985168</v>
      </c>
      <c r="BG54" s="22">
        <f>BG37*Constants!$H$33*Constants!$H$39</f>
        <v>1018275.87988485</v>
      </c>
      <c r="BH54" s="22">
        <f>BH37*Constants!$H$33*Constants!$H$39</f>
        <v>1047219.4333453905</v>
      </c>
      <c r="BI54" s="22">
        <f>BI37*Constants!$H$33*Constants!$H$39</f>
        <v>1076489.2126037981</v>
      </c>
      <c r="BJ54" s="22">
        <f>BJ37*Constants!$H$33*Constants!$H$39</f>
        <v>1107151.6617052383</v>
      </c>
      <c r="BK54" s="22">
        <f>BK37*Constants!$H$33*Constants!$H$39</f>
        <v>1139323.0146998207</v>
      </c>
    </row>
    <row r="55" spans="1:63" x14ac:dyDescent="0.25">
      <c r="A55" t="s">
        <v>865</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1752625.4740749763</v>
      </c>
      <c r="Z55" s="22">
        <f>Z42*Constants!$H$34*Constants!$H$40</f>
        <v>1808343.4924461155</v>
      </c>
      <c r="AA55" s="22">
        <f>AA42*Constants!$H$34*Constants!$H$40</f>
        <v>1844860.3013604884</v>
      </c>
      <c r="AB55" s="22">
        <f>AB42*Constants!$H$34*Constants!$H$40</f>
        <v>1860774.999350549</v>
      </c>
      <c r="AC55" s="22">
        <f>AC42*Constants!$H$34*Constants!$H$40</f>
        <v>1859644.8859657471</v>
      </c>
      <c r="AD55" s="22">
        <f>AD42*Constants!$H$34*Constants!$H$40</f>
        <v>1871293.9239337523</v>
      </c>
      <c r="AE55" s="22">
        <f>AE42*Constants!$H$34*Constants!$H$40</f>
        <v>1876935.7807703312</v>
      </c>
      <c r="AF55" s="22">
        <f>AF42*Constants!$H$34*Constants!$H$40</f>
        <v>1876778.0973443824</v>
      </c>
      <c r="AG55" s="22">
        <f>AG42*Constants!$H$34*Constants!$H$40</f>
        <v>1582758.0896026725</v>
      </c>
      <c r="AH55" s="22">
        <f>AH42*Constants!$H$34*Constants!$H$40</f>
        <v>1634578.0942528064</v>
      </c>
      <c r="AI55" s="22">
        <f>AI42*Constants!$H$34*Constants!$H$40</f>
        <v>1683156.0234528752</v>
      </c>
      <c r="AJ55" s="22">
        <f>AJ42*Constants!$H$34*Constants!$H$40</f>
        <v>1732106.1579573895</v>
      </c>
      <c r="AK55" s="22">
        <f>AK42*Constants!$H$34*Constants!$H$40</f>
        <v>1778225.3178651582</v>
      </c>
      <c r="AL55" s="22">
        <f>AL42*Constants!$H$34*Constants!$H$40</f>
        <v>1827052.0763078807</v>
      </c>
      <c r="AM55" s="22">
        <f>AM42*Constants!$H$34*Constants!$H$40</f>
        <v>1892755.3322170621</v>
      </c>
      <c r="AN55" s="22">
        <f>AN42*Constants!$H$34*Constants!$H$40</f>
        <v>1957381.7984684058</v>
      </c>
      <c r="AO55" s="22">
        <f>AO42*Constants!$H$34*Constants!$H$40</f>
        <v>2025944.148753278</v>
      </c>
      <c r="AP55" s="22">
        <f>AP42*Constants!$H$34*Constants!$H$40</f>
        <v>2097236.0538782282</v>
      </c>
      <c r="AQ55" s="22">
        <f>AQ42*Constants!$H$34*Constants!$H$40</f>
        <v>2171564.3761736732</v>
      </c>
      <c r="AR55" s="22">
        <f>AR42*Constants!$H$34*Constants!$H$40</f>
        <v>2267786.3607469699</v>
      </c>
      <c r="AS55" s="22">
        <f>AS42*Constants!$H$34*Constants!$H$40</f>
        <v>2358439.7643500194</v>
      </c>
      <c r="AT55" s="22">
        <f>AT42*Constants!$H$34*Constants!$H$40</f>
        <v>2461085.3582049836</v>
      </c>
      <c r="AU55" s="22">
        <f>AU42*Constants!$H$34*Constants!$H$40</f>
        <v>2571964.0551317888</v>
      </c>
      <c r="AV55" s="22">
        <f>AV42*Constants!$H$34*Constants!$H$40</f>
        <v>2691666.7873092517</v>
      </c>
      <c r="AW55" s="22">
        <f>AW42*Constants!$H$34*Constants!$H$40</f>
        <v>2818085.0610907488</v>
      </c>
      <c r="AX55" s="22">
        <f>AX42*Constants!$H$34*Constants!$H$40</f>
        <v>2950500.2661751015</v>
      </c>
      <c r="AY55" s="22">
        <f>AY42*Constants!$H$34*Constants!$H$40</f>
        <v>3085027.9567311015</v>
      </c>
      <c r="AZ55" s="22">
        <f>AZ42*Constants!$H$34*Constants!$H$40</f>
        <v>3225689.3334820992</v>
      </c>
      <c r="BA55" s="22">
        <f>BA42*Constants!$H$34*Constants!$H$40</f>
        <v>3375914.6649726187</v>
      </c>
      <c r="BB55" s="22">
        <f>BB42*Constants!$H$34*Constants!$H$40</f>
        <v>3535502.8106894759</v>
      </c>
      <c r="BC55" s="22">
        <f>BC42*Constants!$H$34*Constants!$H$40</f>
        <v>3702465.9966947087</v>
      </c>
      <c r="BD55" s="22">
        <f>BD42*Constants!$H$34*Constants!$H$40</f>
        <v>3876315.0208017114</v>
      </c>
      <c r="BE55" s="22">
        <f>BE42*Constants!$H$34*Constants!$H$40</f>
        <v>4058097.5010066628</v>
      </c>
      <c r="BF55" s="22">
        <f>BF42*Constants!$H$34*Constants!$H$40</f>
        <v>4251963.3413916277</v>
      </c>
      <c r="BG55" s="22">
        <f>BG42*Constants!$H$34*Constants!$H$40</f>
        <v>4458833.7760652946</v>
      </c>
      <c r="BH55" s="22">
        <f>BH42*Constants!$H$34*Constants!$H$40</f>
        <v>4676077.2985903211</v>
      </c>
      <c r="BI55" s="22">
        <f>BI42*Constants!$H$34*Constants!$H$40</f>
        <v>4895898.0439377856</v>
      </c>
      <c r="BJ55" s="22">
        <f>BJ42*Constants!$H$34*Constants!$H$40</f>
        <v>5127150.0551969055</v>
      </c>
      <c r="BK55" s="22">
        <f>BK42*Constants!$H$34*Constants!$H$40</f>
        <v>5370678.3265563352</v>
      </c>
    </row>
    <row r="56" spans="1:63" x14ac:dyDescent="0.25">
      <c r="A56" t="s">
        <v>875</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9155512.7483229563</v>
      </c>
      <c r="Z56" s="22">
        <f t="shared" si="48"/>
        <v>9377897.8918726798</v>
      </c>
      <c r="AA56" s="22">
        <f t="shared" si="48"/>
        <v>9546990.272613734</v>
      </c>
      <c r="AB56" s="22">
        <f t="shared" si="48"/>
        <v>9658814.1335647218</v>
      </c>
      <c r="AC56" s="22">
        <f t="shared" si="48"/>
        <v>9723821.3319467511</v>
      </c>
      <c r="AD56" s="22">
        <f t="shared" si="48"/>
        <v>9828323.0189932771</v>
      </c>
      <c r="AE56" s="22">
        <f t="shared" si="48"/>
        <v>9916381.5647045057</v>
      </c>
      <c r="AF56" s="22">
        <f t="shared" si="48"/>
        <v>9988833.3265379798</v>
      </c>
      <c r="AG56" s="22">
        <f t="shared" si="48"/>
        <v>9212018.7822437286</v>
      </c>
      <c r="AH56" s="22">
        <f t="shared" si="48"/>
        <v>9415588.8965701163</v>
      </c>
      <c r="AI56" s="22">
        <f t="shared" si="48"/>
        <v>9610325.7403455824</v>
      </c>
      <c r="AJ56" s="22">
        <f t="shared" si="48"/>
        <v>9806846.0755509548</v>
      </c>
      <c r="AK56" s="22">
        <f t="shared" si="48"/>
        <v>9995801.3545828629</v>
      </c>
      <c r="AL56" s="22">
        <f t="shared" si="48"/>
        <v>10193220.320085365</v>
      </c>
      <c r="AM56" s="22">
        <f t="shared" si="48"/>
        <v>10431867.631648131</v>
      </c>
      <c r="AN56" s="22">
        <f t="shared" si="48"/>
        <v>10667948.053529046</v>
      </c>
      <c r="AO56" s="22">
        <f t="shared" si="48"/>
        <v>10915811.404367756</v>
      </c>
      <c r="AP56" s="22">
        <f t="shared" si="48"/>
        <v>11172123.503473409</v>
      </c>
      <c r="AQ56" s="22">
        <f t="shared" si="48"/>
        <v>11437693.936440919</v>
      </c>
      <c r="AR56" s="22">
        <f t="shared" si="48"/>
        <v>11760346.655199407</v>
      </c>
      <c r="AS56" s="22">
        <f t="shared" si="48"/>
        <v>12067276.188995667</v>
      </c>
      <c r="AT56" s="22">
        <f t="shared" si="48"/>
        <v>12409225.284665512</v>
      </c>
      <c r="AU56" s="22">
        <f t="shared" si="48"/>
        <v>12775472.028282991</v>
      </c>
      <c r="AV56" s="22">
        <f t="shared" si="48"/>
        <v>13167569.629134053</v>
      </c>
      <c r="AW56" s="22">
        <f t="shared" si="48"/>
        <v>13572980.688003773</v>
      </c>
      <c r="AX56" s="22">
        <f t="shared" si="48"/>
        <v>13995982.427917827</v>
      </c>
      <c r="AY56" s="22">
        <f t="shared" si="48"/>
        <v>14425490.144478852</v>
      </c>
      <c r="AZ56" s="22">
        <f t="shared" si="48"/>
        <v>14872984.313507523</v>
      </c>
      <c r="BA56" s="22">
        <f t="shared" si="48"/>
        <v>15348392.201538507</v>
      </c>
      <c r="BB56" s="22">
        <f t="shared" si="48"/>
        <v>15845088.728868911</v>
      </c>
      <c r="BC56" s="22">
        <f t="shared" si="48"/>
        <v>16363285.732321147</v>
      </c>
      <c r="BD56" s="22">
        <f t="shared" si="48"/>
        <v>16901645.931069229</v>
      </c>
      <c r="BE56" s="22">
        <f t="shared" si="48"/>
        <v>17463122.672584318</v>
      </c>
      <c r="BF56" s="22">
        <f t="shared" si="48"/>
        <v>18059882.823588554</v>
      </c>
      <c r="BG56" s="22">
        <f t="shared" si="48"/>
        <v>18688000.117868625</v>
      </c>
      <c r="BH56" s="22">
        <f t="shared" si="48"/>
        <v>19346372.778738931</v>
      </c>
      <c r="BI56" s="22">
        <f t="shared" si="48"/>
        <v>20012360.934963293</v>
      </c>
      <c r="BJ56" s="22">
        <f t="shared" si="48"/>
        <v>20711509.88609349</v>
      </c>
      <c r="BK56" s="22">
        <f t="shared" si="48"/>
        <v>21446422.022788305</v>
      </c>
    </row>
    <row r="57" spans="1:63" x14ac:dyDescent="0.25">
      <c r="A57" t="s">
        <v>873</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874</v>
      </c>
      <c r="B58" t="s">
        <v>321</v>
      </c>
      <c r="C58" s="22">
        <f>((Data!$AJ$35*'Intermediate calculations'!C56)+Data!$AK$35)</f>
        <v>5251932.2753573991</v>
      </c>
      <c r="D58" s="22">
        <f>((Data!$AJ$35*'Intermediate calculations'!D56)+Data!$AK$35)</f>
        <v>5456645.3617997784</v>
      </c>
      <c r="E58" s="22">
        <f>((Data!$AJ$35*'Intermediate calculations'!E56)+Data!$AK$35)</f>
        <v>5461594.1389778787</v>
      </c>
      <c r="F58" s="22">
        <f>((Data!$AJ$35*'Intermediate calculations'!F56)+Data!$AK$35)</f>
        <v>5371884.1298720818</v>
      </c>
      <c r="G58" s="22">
        <f>((Data!$AJ$35*'Intermediate calculations'!G56)+Data!$AK$35)</f>
        <v>5130510.8211723436</v>
      </c>
      <c r="H58" s="22">
        <f>((Data!$AJ$35*'Intermediate calculations'!H56)+Data!$AK$35)</f>
        <v>5004616.1387630664</v>
      </c>
      <c r="I58" s="22">
        <f>((Data!$AJ$35*'Intermediate calculations'!I56)+Data!$AK$35)</f>
        <v>5144691.384171214</v>
      </c>
      <c r="J58" s="22">
        <f>((Data!$AJ$35*'Intermediate calculations'!J56)+Data!$AK$35)</f>
        <v>5176356.8083839687</v>
      </c>
      <c r="K58" s="22">
        <f>((Data!$AJ$35*'Intermediate calculations'!K56)+Data!$AK$35)</f>
        <v>5204877.4733855929</v>
      </c>
      <c r="L58" s="22">
        <f>((Data!$AJ$35*'Intermediate calculations'!L56)+Data!$AK$35)</f>
        <v>5294483.1685273126</v>
      </c>
      <c r="M58" s="22">
        <f>((Data!$AJ$35*'Intermediate calculations'!M56)+Data!$AK$35)</f>
        <v>5512950.3579389574</v>
      </c>
      <c r="N58" s="22">
        <f>((Data!$AJ$35*'Intermediate calculations'!N56)+Data!$AK$35)</f>
        <v>5270444.9359232113</v>
      </c>
      <c r="O58" s="22">
        <f>((Data!$AJ$35*'Intermediate calculations'!O56)+Data!$AK$35)</f>
        <v>5467972.6310753804</v>
      </c>
      <c r="P58" s="22">
        <f>((Data!$AJ$35*'Intermediate calculations'!P56)+Data!$AK$35)</f>
        <v>5534132.2287620232</v>
      </c>
      <c r="Q58" s="22">
        <f>((Data!$AJ$35*'Intermediate calculations'!Q56)+Data!$AK$35)</f>
        <v>5780150.5769209331</v>
      </c>
      <c r="R58" s="22">
        <f>((Data!$AJ$35*'Intermediate calculations'!R56)+Data!$AK$35)</f>
        <v>6161335.2780608628</v>
      </c>
      <c r="S58" s="22">
        <f>((Data!$AJ$35*'Intermediate calculations'!S56)+Data!$AK$35)</f>
        <v>6533389.4392863307</v>
      </c>
      <c r="T58" s="22">
        <f>((Data!$AJ$35*'Intermediate calculations'!T56)+Data!$AK$35)</f>
        <v>6814622.9544943627</v>
      </c>
      <c r="U58" s="22">
        <f>((Data!$AJ$35*'Intermediate calculations'!U56)+Data!$AK$35)</f>
        <v>6679134.4554478135</v>
      </c>
      <c r="V58" s="22">
        <f>((Data!$AJ$35*'Intermediate calculations'!V56)+Data!$AK$35)</f>
        <v>6746079.475922795</v>
      </c>
      <c r="W58" s="22">
        <f>((Data!$AJ$35*'Intermediate calculations'!W56)+Data!$AK$35)</f>
        <v>7062976.0946139265</v>
      </c>
      <c r="X58" s="22">
        <f>((Data!$AJ$35*'Intermediate calculations'!X56)+Data!$AK$35)</f>
        <v>7052059.9450790975</v>
      </c>
      <c r="Y58" s="22">
        <f>((Data!$AJ$35*'Intermediate calculations'!Y56)+Data!$AK$35)</f>
        <v>7268215.505337175</v>
      </c>
      <c r="Z58" s="22">
        <f>((Data!$AJ$35*'Intermediate calculations'!Z56)+Data!$AK$35)</f>
        <v>7404673.5987218507</v>
      </c>
      <c r="AA58" s="22">
        <f>((Data!$AJ$35*'Intermediate calculations'!AA56)+Data!$AK$35)</f>
        <v>7508430.6371349897</v>
      </c>
      <c r="AB58" s="22">
        <f>((Data!$AJ$35*'Intermediate calculations'!AB56)+Data!$AK$35)</f>
        <v>7577047.0501593295</v>
      </c>
      <c r="AC58" s="22">
        <f>((Data!$AJ$35*'Intermediate calculations'!AC56)+Data!$AK$35)</f>
        <v>7616936.2181401383</v>
      </c>
      <c r="AD58" s="22">
        <f>((Data!$AJ$35*'Intermediate calculations'!AD56)+Data!$AK$35)</f>
        <v>7681059.6606607605</v>
      </c>
      <c r="AE58" s="22">
        <f>((Data!$AJ$35*'Intermediate calculations'!AE56)+Data!$AK$35)</f>
        <v>7735093.4016839992</v>
      </c>
      <c r="AF58" s="22">
        <f>((Data!$AJ$35*'Intermediate calculations'!AF56)+Data!$AK$35)</f>
        <v>7779550.6398085672</v>
      </c>
      <c r="AG58" s="22">
        <f>((Data!$AJ$35*'Intermediate calculations'!AG56)+Data!$AK$35)</f>
        <v>7302888.2605872769</v>
      </c>
      <c r="AH58" s="22">
        <f>((Data!$AJ$35*'Intermediate calculations'!AH56)+Data!$AK$35)</f>
        <v>7427801.2346631214</v>
      </c>
      <c r="AI58" s="22">
        <f>((Data!$AJ$35*'Intermediate calculations'!AI56)+Data!$AK$35)</f>
        <v>7547294.0118746888</v>
      </c>
      <c r="AJ58" s="22">
        <f>((Data!$AJ$35*'Intermediate calculations'!AJ56)+Data!$AK$35)</f>
        <v>7667881.1600330211</v>
      </c>
      <c r="AK58" s="22">
        <f>((Data!$AJ$35*'Intermediate calculations'!AK56)+Data!$AK$35)</f>
        <v>7783826.3023212627</v>
      </c>
      <c r="AL58" s="22">
        <f>((Data!$AJ$35*'Intermediate calculations'!AL56)+Data!$AK$35)</f>
        <v>7904964.8604121413</v>
      </c>
      <c r="AM58" s="22">
        <f>((Data!$AJ$35*'Intermediate calculations'!AM56)+Data!$AK$35)</f>
        <v>8051401.60797281</v>
      </c>
      <c r="AN58" s="22">
        <f>((Data!$AJ$35*'Intermediate calculations'!AN56)+Data!$AK$35)</f>
        <v>8196263.2823684141</v>
      </c>
      <c r="AO58" s="22">
        <f>((Data!$AJ$35*'Intermediate calculations'!AO56)+Data!$AK$35)</f>
        <v>8348355.0981053077</v>
      </c>
      <c r="AP58" s="22">
        <f>((Data!$AJ$35*'Intermediate calculations'!AP56)+Data!$AK$35)</f>
        <v>8505631.163390493</v>
      </c>
      <c r="AQ58" s="22">
        <f>((Data!$AJ$35*'Intermediate calculations'!AQ56)+Data!$AK$35)</f>
        <v>8668588.2492984664</v>
      </c>
      <c r="AR58" s="22">
        <f>((Data!$AJ$35*'Intermediate calculations'!AR56)+Data!$AK$35)</f>
        <v>8866571.6852617636</v>
      </c>
      <c r="AS58" s="22">
        <f>((Data!$AJ$35*'Intermediate calculations'!AS56)+Data!$AK$35)</f>
        <v>9054907.1932761315</v>
      </c>
      <c r="AT58" s="22">
        <f>((Data!$AJ$35*'Intermediate calculations'!AT56)+Data!$AK$35)</f>
        <v>9264731.109050829</v>
      </c>
      <c r="AU58" s="22">
        <f>((Data!$AJ$35*'Intermediate calculations'!AU56)+Data!$AK$35)</f>
        <v>9489464.3423264287</v>
      </c>
      <c r="AV58" s="22">
        <f>((Data!$AJ$35*'Intermediate calculations'!AV56)+Data!$AK$35)</f>
        <v>9730059.9602656215</v>
      </c>
      <c r="AW58" s="22">
        <f>((Data!$AJ$35*'Intermediate calculations'!AW56)+Data!$AK$35)</f>
        <v>9978824.869860651</v>
      </c>
      <c r="AX58" s="22">
        <f>((Data!$AJ$35*'Intermediate calculations'!AX56)+Data!$AK$35)</f>
        <v>10238383.624576503</v>
      </c>
      <c r="AY58" s="22">
        <f>((Data!$AJ$35*'Intermediate calculations'!AY56)+Data!$AK$35)</f>
        <v>10501934.521729032</v>
      </c>
      <c r="AZ58" s="22">
        <f>((Data!$AJ$35*'Intermediate calculations'!AZ56)+Data!$AK$35)</f>
        <v>10776522.113920229</v>
      </c>
      <c r="BA58" s="22">
        <f>((Data!$AJ$35*'Intermediate calculations'!BA56)+Data!$AK$35)</f>
        <v>11068237.886589361</v>
      </c>
      <c r="BB58" s="22">
        <f>((Data!$AJ$35*'Intermediate calculations'!BB56)+Data!$AK$35)</f>
        <v>11373016.614288598</v>
      </c>
      <c r="BC58" s="22">
        <f>((Data!$AJ$35*'Intermediate calculations'!BC56)+Data!$AK$35)</f>
        <v>11690988.282539602</v>
      </c>
      <c r="BD58" s="22">
        <f>((Data!$AJ$35*'Intermediate calculations'!BD56)+Data!$AK$35)</f>
        <v>12021332.320377421</v>
      </c>
      <c r="BE58" s="22">
        <f>((Data!$AJ$35*'Intermediate calculations'!BE56)+Data!$AK$35)</f>
        <v>12365860.935931537</v>
      </c>
      <c r="BF58" s="22">
        <f>((Data!$AJ$35*'Intermediate calculations'!BF56)+Data!$AK$35)</f>
        <v>12732039.859191228</v>
      </c>
      <c r="BG58" s="22">
        <f>((Data!$AJ$35*'Intermediate calculations'!BG56)+Data!$AK$35)</f>
        <v>13117459.887846313</v>
      </c>
      <c r="BH58" s="22">
        <f>((Data!$AJ$35*'Intermediate calculations'!BH56)+Data!$AK$35)</f>
        <v>13521444.958993256</v>
      </c>
      <c r="BI58" s="22">
        <f>((Data!$AJ$35*'Intermediate calculations'!BI56)+Data!$AK$35)</f>
        <v>13930102.986074245</v>
      </c>
      <c r="BJ58" s="22">
        <f>((Data!$AJ$35*'Intermediate calculations'!BJ56)+Data!$AK$35)</f>
        <v>14359108.86002909</v>
      </c>
      <c r="BK58" s="22">
        <f>((Data!$AJ$35*'Intermediate calculations'!BK56)+Data!$AK$35)</f>
        <v>14810059.437832458</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16423728.253660131</v>
      </c>
      <c r="Z59" s="22">
        <f t="shared" si="49"/>
        <v>16782571.490594529</v>
      </c>
      <c r="AA59" s="22">
        <f t="shared" si="49"/>
        <v>17055420.909748726</v>
      </c>
      <c r="AB59" s="22">
        <f t="shared" si="49"/>
        <v>17235861.183724053</v>
      </c>
      <c r="AC59" s="22">
        <f t="shared" si="49"/>
        <v>17340757.550086889</v>
      </c>
      <c r="AD59" s="22">
        <f t="shared" si="49"/>
        <v>17509382.679654039</v>
      </c>
      <c r="AE59" s="22">
        <f t="shared" si="49"/>
        <v>17651474.966388505</v>
      </c>
      <c r="AF59" s="22">
        <f t="shared" si="49"/>
        <v>17768383.966346547</v>
      </c>
      <c r="AG59" s="22">
        <f t="shared" si="49"/>
        <v>16514907.042831006</v>
      </c>
      <c r="AH59" s="22">
        <f t="shared" si="49"/>
        <v>16843390.131233238</v>
      </c>
      <c r="AI59" s="22">
        <f t="shared" si="49"/>
        <v>17157619.752220273</v>
      </c>
      <c r="AJ59" s="22">
        <f t="shared" si="49"/>
        <v>17474727.235583976</v>
      </c>
      <c r="AK59" s="22">
        <f t="shared" si="49"/>
        <v>17779627.656904124</v>
      </c>
      <c r="AL59" s="22">
        <f t="shared" si="49"/>
        <v>18098185.180497505</v>
      </c>
      <c r="AM59" s="22">
        <f t="shared" si="49"/>
        <v>18483269.239620939</v>
      </c>
      <c r="AN59" s="22">
        <f t="shared" si="49"/>
        <v>18864211.335897461</v>
      </c>
      <c r="AO59" s="22">
        <f t="shared" si="49"/>
        <v>19264166.502473064</v>
      </c>
      <c r="AP59" s="22">
        <f t="shared" si="49"/>
        <v>19677754.666863903</v>
      </c>
      <c r="AQ59" s="22">
        <f t="shared" si="49"/>
        <v>20106282.185739383</v>
      </c>
      <c r="AR59" s="22">
        <f t="shared" si="49"/>
        <v>20626918.340461172</v>
      </c>
      <c r="AS59" s="22">
        <f t="shared" si="49"/>
        <v>21122183.382271796</v>
      </c>
      <c r="AT59" s="22">
        <f t="shared" si="49"/>
        <v>21673956.393716343</v>
      </c>
      <c r="AU59" s="22">
        <f t="shared" si="49"/>
        <v>22264936.370609418</v>
      </c>
      <c r="AV59" s="22">
        <f t="shared" si="49"/>
        <v>22897629.589399673</v>
      </c>
      <c r="AW59" s="22">
        <f t="shared" si="49"/>
        <v>23551805.557864424</v>
      </c>
      <c r="AX59" s="22">
        <f t="shared" si="49"/>
        <v>24234366.052494332</v>
      </c>
      <c r="AY59" s="22">
        <f t="shared" si="49"/>
        <v>24927424.666207884</v>
      </c>
      <c r="AZ59" s="22">
        <f t="shared" si="49"/>
        <v>25649506.427427754</v>
      </c>
      <c r="BA59" s="22">
        <f t="shared" si="49"/>
        <v>26416630.088127866</v>
      </c>
      <c r="BB59" s="22">
        <f t="shared" si="49"/>
        <v>27218105.343157507</v>
      </c>
      <c r="BC59" s="22">
        <f t="shared" si="49"/>
        <v>28054274.014860749</v>
      </c>
      <c r="BD59" s="22">
        <f t="shared" si="49"/>
        <v>28922978.251446649</v>
      </c>
      <c r="BE59" s="22">
        <f t="shared" si="49"/>
        <v>29828983.608515855</v>
      </c>
      <c r="BF59" s="22">
        <f t="shared" si="49"/>
        <v>30791922.682779782</v>
      </c>
      <c r="BG59" s="22">
        <f t="shared" si="49"/>
        <v>31805460.005714938</v>
      </c>
      <c r="BH59" s="22">
        <f t="shared" si="49"/>
        <v>32867817.737732187</v>
      </c>
      <c r="BI59" s="22">
        <f t="shared" si="49"/>
        <v>33942463.92103754</v>
      </c>
      <c r="BJ59" s="22">
        <f t="shared" si="49"/>
        <v>35070618.746122584</v>
      </c>
      <c r="BK59" s="22">
        <f t="shared" si="49"/>
        <v>36256481.460620761</v>
      </c>
    </row>
    <row r="60" spans="1:63" x14ac:dyDescent="0.25">
      <c r="A60" t="s">
        <v>876</v>
      </c>
      <c r="B60" t="s">
        <v>321</v>
      </c>
      <c r="C60" s="22">
        <f>((Data!$AJ$39*'Intermediate calculations'!C59)+Data!$AK$39)</f>
        <v>13829288.143620679</v>
      </c>
      <c r="D60" s="22">
        <f>((Data!$AJ$39*'Intermediate calculations'!D59)+Data!$AK$39)</f>
        <v>14338345.265431453</v>
      </c>
      <c r="E60" s="22">
        <f>((Data!$AJ$39*'Intermediate calculations'!E59)+Data!$AK$39)</f>
        <v>14350651.319287347</v>
      </c>
      <c r="F60" s="22">
        <f>((Data!$AJ$39*'Intermediate calculations'!F59)+Data!$AK$39)</f>
        <v>14127570.714980846</v>
      </c>
      <c r="G60" s="22">
        <f>((Data!$AJ$39*'Intermediate calculations'!G59)+Data!$AK$39)</f>
        <v>13527351.139652345</v>
      </c>
      <c r="H60" s="22">
        <f>((Data!$AJ$39*'Intermediate calculations'!H59)+Data!$AK$39)</f>
        <v>13214290.622651216</v>
      </c>
      <c r="I60" s="22">
        <f>((Data!$AJ$39*'Intermediate calculations'!I59)+Data!$AK$39)</f>
        <v>13562613.744067688</v>
      </c>
      <c r="J60" s="22">
        <f>((Data!$AJ$39*'Intermediate calculations'!J59)+Data!$AK$39)</f>
        <v>13641355.704295026</v>
      </c>
      <c r="K60" s="22">
        <f>((Data!$AJ$39*'Intermediate calculations'!K59)+Data!$AK$39)</f>
        <v>13712277.636498626</v>
      </c>
      <c r="L60" s="22">
        <f>((Data!$AJ$39*'Intermediate calculations'!L59)+Data!$AK$39)</f>
        <v>13935098.844753608</v>
      </c>
      <c r="M60" s="22">
        <f>((Data!$AJ$39*'Intermediate calculations'!M59)+Data!$AK$39)</f>
        <v>14478358.098886751</v>
      </c>
      <c r="N60" s="22">
        <f>((Data!$AJ$39*'Intermediate calculations'!N59)+Data!$AK$39)</f>
        <v>13875323.313469701</v>
      </c>
      <c r="O60" s="22">
        <f>((Data!$AJ$39*'Intermediate calculations'!O59)+Data!$AK$39)</f>
        <v>14366512.624908183</v>
      </c>
      <c r="P60" s="22">
        <f>((Data!$AJ$39*'Intermediate calculations'!P59)+Data!$AK$39)</f>
        <v>14531030.755936412</v>
      </c>
      <c r="Q60" s="22">
        <f>((Data!$AJ$39*'Intermediate calculations'!Q59)+Data!$AK$39)</f>
        <v>15142801.084853152</v>
      </c>
      <c r="R60" s="22">
        <f>((Data!$AJ$39*'Intermediate calculations'!R59)+Data!$AK$39)</f>
        <v>16090687.662173694</v>
      </c>
      <c r="S60" s="22">
        <f>((Data!$AJ$39*'Intermediate calculations'!S59)+Data!$AK$39)</f>
        <v>17015869.455690674</v>
      </c>
      <c r="T60" s="22">
        <f>((Data!$AJ$39*'Intermediate calculations'!T59)+Data!$AK$39)</f>
        <v>17715208.839882039</v>
      </c>
      <c r="U60" s="22">
        <f>((Data!$AJ$39*'Intermediate calculations'!U59)+Data!$AK$39)</f>
        <v>17378291.51543678</v>
      </c>
      <c r="V60" s="22">
        <f>((Data!$AJ$39*'Intermediate calculations'!V59)+Data!$AK$39)</f>
        <v>17544762.746147033</v>
      </c>
      <c r="W60" s="22">
        <f>((Data!$AJ$39*'Intermediate calculations'!W59)+Data!$AK$39)</f>
        <v>18332785.062775426</v>
      </c>
      <c r="X60" s="22">
        <f>((Data!$AJ$39*'Intermediate calculations'!X59)+Data!$AK$39)</f>
        <v>18305640.028913509</v>
      </c>
      <c r="Y60" s="22">
        <f>((Data!$AJ$39*'Intermediate calculations'!Y59)+Data!$AK$39)</f>
        <v>18843150.987693097</v>
      </c>
      <c r="Z60" s="22">
        <f>((Data!$AJ$39*'Intermediate calculations'!Z59)+Data!$AK$39)</f>
        <v>19182479.388595015</v>
      </c>
      <c r="AA60" s="22">
        <f>((Data!$AJ$39*'Intermediate calculations'!AA59)+Data!$AK$39)</f>
        <v>19440490.540984482</v>
      </c>
      <c r="AB60" s="22">
        <f>((Data!$AJ$39*'Intermediate calculations'!AB59)+Data!$AK$39)</f>
        <v>19611117.999786343</v>
      </c>
      <c r="AC60" s="22">
        <f>((Data!$AJ$39*'Intermediate calculations'!AC59)+Data!$AK$39)</f>
        <v>19710309.826731183</v>
      </c>
      <c r="AD60" s="22">
        <f>((Data!$AJ$39*'Intermediate calculations'!AD59)+Data!$AK$39)</f>
        <v>19869764.679654494</v>
      </c>
      <c r="AE60" s="22">
        <f>((Data!$AJ$39*'Intermediate calculations'!AE59)+Data!$AK$39)</f>
        <v>20004129.615301639</v>
      </c>
      <c r="AF60" s="22">
        <f>((Data!$AJ$39*'Intermediate calculations'!AF59)+Data!$AK$39)</f>
        <v>20114680.797332294</v>
      </c>
      <c r="AG60" s="22">
        <f>((Data!$AJ$39*'Intermediate calculations'!AG59)+Data!$AK$39)</f>
        <v>18929371.23525814</v>
      </c>
      <c r="AH60" s="22">
        <f>((Data!$AJ$39*'Intermediate calculations'!AH59)+Data!$AK$39)</f>
        <v>19239990.5521027</v>
      </c>
      <c r="AI60" s="22">
        <f>((Data!$AJ$39*'Intermediate calculations'!AI59)+Data!$AK$39)</f>
        <v>19537131.542459555</v>
      </c>
      <c r="AJ60" s="22">
        <f>((Data!$AJ$39*'Intermediate calculations'!AJ59)+Data!$AK$39)</f>
        <v>19836993.889491908</v>
      </c>
      <c r="AK60" s="22">
        <f>((Data!$AJ$39*'Intermediate calculations'!AK59)+Data!$AK$39)</f>
        <v>20125313.026518866</v>
      </c>
      <c r="AL60" s="22">
        <f>((Data!$AJ$39*'Intermediate calculations'!AL59)+Data!$AK$39)</f>
        <v>20426546.556791529</v>
      </c>
      <c r="AM60" s="22">
        <f>((Data!$AJ$39*'Intermediate calculations'!AM59)+Data!$AK$39)</f>
        <v>20790688.735174179</v>
      </c>
      <c r="AN60" s="22">
        <f>((Data!$AJ$39*'Intermediate calculations'!AN59)+Data!$AK$39)</f>
        <v>21150914.20150885</v>
      </c>
      <c r="AO60" s="22">
        <f>((Data!$AJ$39*'Intermediate calculations'!AO59)+Data!$AK$39)</f>
        <v>21529118.75753165</v>
      </c>
      <c r="AP60" s="22">
        <f>((Data!$AJ$39*'Intermediate calculations'!AP59)+Data!$AK$39)</f>
        <v>21920214.91320578</v>
      </c>
      <c r="AQ60" s="22">
        <f>((Data!$AJ$39*'Intermediate calculations'!AQ59)+Data!$AK$39)</f>
        <v>22325437.982099965</v>
      </c>
      <c r="AR60" s="22">
        <f>((Data!$AJ$39*'Intermediate calculations'!AR59)+Data!$AK$39)</f>
        <v>22817760.577734575</v>
      </c>
      <c r="AS60" s="22">
        <f>((Data!$AJ$39*'Intermediate calculations'!AS59)+Data!$AK$39)</f>
        <v>23286091.808095604</v>
      </c>
      <c r="AT60" s="22">
        <f>((Data!$AJ$39*'Intermediate calculations'!AT59)+Data!$AK$39)</f>
        <v>23807857.956550397</v>
      </c>
      <c r="AU60" s="22">
        <f>((Data!$AJ$39*'Intermediate calculations'!AU59)+Data!$AK$39)</f>
        <v>24366698.892880596</v>
      </c>
      <c r="AV60" s="22">
        <f>((Data!$AJ$39*'Intermediate calculations'!AV59)+Data!$AK$39)</f>
        <v>24964984.595650673</v>
      </c>
      <c r="AW60" s="22">
        <f>((Data!$AJ$39*'Intermediate calculations'!AW59)+Data!$AK$39)</f>
        <v>25583584.759844899</v>
      </c>
      <c r="AX60" s="22">
        <f>((Data!$AJ$39*'Intermediate calculations'!AX59)+Data!$AK$39)</f>
        <v>26229025.825253442</v>
      </c>
      <c r="AY60" s="22">
        <f>((Data!$AJ$39*'Intermediate calculations'!AY59)+Data!$AK$39)</f>
        <v>26884394.0945061</v>
      </c>
      <c r="AZ60" s="22">
        <f>((Data!$AJ$39*'Intermediate calculations'!AZ59)+Data!$AK$39)</f>
        <v>27567207.15641138</v>
      </c>
      <c r="BA60" s="22">
        <f>((Data!$AJ$39*'Intermediate calculations'!BA59)+Data!$AK$39)</f>
        <v>28292612.62121322</v>
      </c>
      <c r="BB60" s="22">
        <f>((Data!$AJ$39*'Intermediate calculations'!BB59)+Data!$AK$39)</f>
        <v>29050501.550582632</v>
      </c>
      <c r="BC60" s="22">
        <f>((Data!$AJ$39*'Intermediate calculations'!BC59)+Data!$AK$39)</f>
        <v>29841197.17766843</v>
      </c>
      <c r="BD60" s="22">
        <f>((Data!$AJ$39*'Intermediate calculations'!BD59)+Data!$AK$39)</f>
        <v>30662659.000317469</v>
      </c>
      <c r="BE60" s="22">
        <f>((Data!$AJ$39*'Intermediate calculations'!BE59)+Data!$AK$39)</f>
        <v>31519393.410722613</v>
      </c>
      <c r="BF60" s="22">
        <f>((Data!$AJ$39*'Intermediate calculations'!BF59)+Data!$AK$39)</f>
        <v>32429965.333513752</v>
      </c>
      <c r="BG60" s="22">
        <f>((Data!$AJ$39*'Intermediate calculations'!BG59)+Data!$AK$39)</f>
        <v>33388383.839555904</v>
      </c>
      <c r="BH60" s="22">
        <f>((Data!$AJ$39*'Intermediate calculations'!BH59)+Data!$AK$39)</f>
        <v>34392967.772837892</v>
      </c>
      <c r="BI60" s="22">
        <f>((Data!$AJ$39*'Intermediate calculations'!BI59)+Data!$AK$39)</f>
        <v>35409171.879209332</v>
      </c>
      <c r="BJ60" s="22">
        <f>((Data!$AJ$39*'Intermediate calculations'!BJ59)+Data!$AK$39)</f>
        <v>36475974.687132597</v>
      </c>
      <c r="BK60" s="22">
        <f>((Data!$AJ$39*'Intermediate calculations'!BK59)+Data!$AK$39)</f>
        <v>37597347.078145325</v>
      </c>
    </row>
    <row r="61" spans="1:63" x14ac:dyDescent="0.25">
      <c r="A61" t="s">
        <v>367</v>
      </c>
      <c r="B61" t="s">
        <v>361</v>
      </c>
      <c r="C61" s="22">
        <f>((Data!$AJ$40*LN('Intermediate calculations'!C60))+Data!$AK$40)</f>
        <v>3291216.8411945887</v>
      </c>
      <c r="D61" s="22">
        <f>((Data!$AJ$40*LN('Intermediate calculations'!D60))+Data!$AK$40)</f>
        <v>3319070.3486274015</v>
      </c>
      <c r="E61" s="22">
        <f>((Data!$AJ$40*LN('Intermediate calculations'!E60))+Data!$AK$40)</f>
        <v>3319731.3767311443</v>
      </c>
      <c r="F61" s="22">
        <f>((Data!$AJ$40*LN('Intermediate calculations'!F60))+Data!$AK$40)</f>
        <v>3307659.5145521946</v>
      </c>
      <c r="G61" s="22">
        <f>((Data!$AJ$40*LN('Intermediate calculations'!G60))+Data!$AK$40)</f>
        <v>3274207.49275437</v>
      </c>
      <c r="H61" s="22">
        <f>((Data!$AJ$40*LN('Intermediate calculations'!H60))+Data!$AK$40)</f>
        <v>3256165.8317827508</v>
      </c>
      <c r="I61" s="22">
        <f>((Data!$AJ$40*LN('Intermediate calculations'!I60))+Data!$AK$40)</f>
        <v>3276213.4544376917</v>
      </c>
      <c r="J61" s="22">
        <f>((Data!$AJ$40*LN('Intermediate calculations'!J60))+Data!$AK$40)</f>
        <v>3280674.0371948611</v>
      </c>
      <c r="K61" s="22">
        <f>((Data!$AJ$40*LN('Intermediate calculations'!K60))+Data!$AK$40)</f>
        <v>3284669.6459477041</v>
      </c>
      <c r="L61" s="22">
        <f>((Data!$AJ$40*LN('Intermediate calculations'!L60))+Data!$AK$40)</f>
        <v>3297089.8418645374</v>
      </c>
      <c r="M61" s="22">
        <f>((Data!$AJ$40*LN('Intermediate calculations'!M60))+Data!$AK$40)</f>
        <v>3326557.9619940948</v>
      </c>
      <c r="N61" s="22">
        <f>((Data!$AJ$40*LN('Intermediate calculations'!N60))+Data!$AK$40)</f>
        <v>3293777.5166018195</v>
      </c>
      <c r="O61" s="22">
        <f>((Data!$AJ$40*LN('Intermediate calculations'!O60))+Data!$AK$40)</f>
        <v>3320582.5419616979</v>
      </c>
      <c r="P61" s="22">
        <f>((Data!$AJ$40*LN('Intermediate calculations'!P60))+Data!$AK$40)</f>
        <v>3329356.0641698465</v>
      </c>
      <c r="Q61" s="22">
        <f>((Data!$AJ$40*LN('Intermediate calculations'!Q60))+Data!$AK$40)</f>
        <v>3361131.5914097354</v>
      </c>
      <c r="R61" s="22">
        <f>((Data!$AJ$40*LN('Intermediate calculations'!R60))+Data!$AK$40)</f>
        <v>3407914.3370274547</v>
      </c>
      <c r="S61" s="22">
        <f>((Data!$AJ$40*LN('Intermediate calculations'!S60))+Data!$AK$40)</f>
        <v>3450991.0539786909</v>
      </c>
      <c r="T61" s="22">
        <f>((Data!$AJ$40*LN('Intermediate calculations'!T60))+Data!$AK$40)</f>
        <v>3482025.5623515509</v>
      </c>
      <c r="U61" s="22">
        <f>((Data!$AJ$40*LN('Intermediate calculations'!U60))+Data!$AK$40)</f>
        <v>3467230.1714797169</v>
      </c>
      <c r="V61" s="22">
        <f>((Data!$AJ$40*LN('Intermediate calculations'!V60))+Data!$AK$40)</f>
        <v>3474576.1001284774</v>
      </c>
      <c r="W61" s="22">
        <f>((Data!$AJ$40*LN('Intermediate calculations'!W60))+Data!$AK$40)</f>
        <v>3508429.4822034501</v>
      </c>
      <c r="X61" s="22">
        <f>((Data!$AJ$40*LN('Intermediate calculations'!X60))+Data!$AK$40)</f>
        <v>3507287.7345839478</v>
      </c>
      <c r="Y61" s="22">
        <f>((Data!$AJ$40*LN('Intermediate calculations'!Y60))+Data!$AK$40)</f>
        <v>3529586.9402717892</v>
      </c>
      <c r="Z61" s="22">
        <f>((Data!$AJ$40*LN('Intermediate calculations'!Z60))+Data!$AK$40)</f>
        <v>3543339.1270182468</v>
      </c>
      <c r="AA61" s="22">
        <f>((Data!$AJ$40*LN('Intermediate calculations'!AA60))+Data!$AK$40)</f>
        <v>3553633.8749576528</v>
      </c>
      <c r="AB61" s="22">
        <f>((Data!$AJ$40*LN('Intermediate calculations'!AB60))+Data!$AK$40)</f>
        <v>3560367.1941706203</v>
      </c>
      <c r="AC61" s="22">
        <f>((Data!$AJ$40*LN('Intermediate calculations'!AC60))+Data!$AK$40)</f>
        <v>3564254.6366485059</v>
      </c>
      <c r="AD61" s="22">
        <f>((Data!$AJ$40*LN('Intermediate calculations'!AD60))+Data!$AK$40)</f>
        <v>3570463.0400507394</v>
      </c>
      <c r="AE61" s="22">
        <f>((Data!$AJ$40*LN('Intermediate calculations'!AE60))+Data!$AK$40)</f>
        <v>3575656.0049112607</v>
      </c>
      <c r="AF61" s="22">
        <f>((Data!$AJ$40*LN('Intermediate calculations'!AF60))+Data!$AK$40)</f>
        <v>3579902.5221112967</v>
      </c>
      <c r="AG61" s="22">
        <f>((Data!$AJ$40*LN('Intermediate calculations'!AG60))+Data!$AK$40)</f>
        <v>3533104.5728853457</v>
      </c>
      <c r="AH61" s="22">
        <f>((Data!$AJ$40*LN('Intermediate calculations'!AH60))+Data!$AK$40)</f>
        <v>3545645.7873312924</v>
      </c>
      <c r="AI61" s="22">
        <f>((Data!$AJ$40*LN('Intermediate calculations'!AI60))+Data!$AK$40)</f>
        <v>3557454.7551137432</v>
      </c>
      <c r="AJ61" s="22">
        <f>((Data!$AJ$40*LN('Intermediate calculations'!AJ60))+Data!$AK$40)</f>
        <v>3569191.1808932628</v>
      </c>
      <c r="AK61" s="22">
        <f>((Data!$AJ$40*LN('Intermediate calculations'!AK60))+Data!$AK$40)</f>
        <v>3580309.698774565</v>
      </c>
      <c r="AL61" s="22">
        <f>((Data!$AJ$40*LN('Intermediate calculations'!AL60))+Data!$AK$40)</f>
        <v>3591757.3653114829</v>
      </c>
      <c r="AM61" s="22">
        <f>((Data!$AJ$40*LN('Intermediate calculations'!AM60))+Data!$AK$40)</f>
        <v>3605372.4351313561</v>
      </c>
      <c r="AN61" s="22">
        <f>((Data!$AJ$40*LN('Intermediate calculations'!AN60))+Data!$AK$40)</f>
        <v>3618608.4276099429</v>
      </c>
      <c r="AO61" s="22">
        <f>((Data!$AJ$40*LN('Intermediate calculations'!AO60))+Data!$AK$40)</f>
        <v>3632264.6261719279</v>
      </c>
      <c r="AP61" s="22">
        <f>((Data!$AJ$40*LN('Intermediate calculations'!AP60))+Data!$AK$40)</f>
        <v>3646136.2914470863</v>
      </c>
      <c r="AQ61" s="22">
        <f>((Data!$AJ$40*LN('Intermediate calculations'!AQ60))+Data!$AK$40)</f>
        <v>3660250.3573530484</v>
      </c>
      <c r="AR61" s="22">
        <f>((Data!$AJ$40*LN('Intermediate calculations'!AR60))+Data!$AK$40)</f>
        <v>3677057.3923692144</v>
      </c>
      <c r="AS61" s="22">
        <f>((Data!$AJ$40*LN('Intermediate calculations'!AS60))+Data!$AK$40)</f>
        <v>3692712.1838348415</v>
      </c>
      <c r="AT61" s="22">
        <f>((Data!$AJ$40*LN('Intermediate calculations'!AT60))+Data!$AK$40)</f>
        <v>3709786.5660330802</v>
      </c>
      <c r="AU61" s="22">
        <f>((Data!$AJ$40*LN('Intermediate calculations'!AU60))+Data!$AK$40)</f>
        <v>3727664.050520692</v>
      </c>
      <c r="AV61" s="22">
        <f>((Data!$AJ$40*LN('Intermediate calculations'!AV60))+Data!$AK$40)</f>
        <v>3746354.5293184519</v>
      </c>
      <c r="AW61" s="22">
        <f>((Data!$AJ$40*LN('Intermediate calculations'!AW60))+Data!$AK$40)</f>
        <v>3765214.4251152594</v>
      </c>
      <c r="AX61" s="22">
        <f>((Data!$AJ$40*LN('Intermediate calculations'!AX60))+Data!$AK$40)</f>
        <v>3784412.6038132552</v>
      </c>
      <c r="AY61" s="22">
        <f>((Data!$AJ$40*LN('Intermediate calculations'!AY60))+Data!$AK$40)</f>
        <v>3803428.6240665931</v>
      </c>
      <c r="AZ61" s="22">
        <f>((Data!$AJ$40*LN('Intermediate calculations'!AZ60))+Data!$AK$40)</f>
        <v>3822754.107867498</v>
      </c>
      <c r="BA61" s="22">
        <f>((Data!$AJ$40*LN('Intermediate calculations'!BA60))+Data!$AK$40)</f>
        <v>3842767.5667180941</v>
      </c>
      <c r="BB61" s="22">
        <f>((Data!$AJ$40*LN('Intermediate calculations'!BB60))+Data!$AK$40)</f>
        <v>3863136.3938798923</v>
      </c>
      <c r="BC61" s="22">
        <f>((Data!$AJ$40*LN('Intermediate calculations'!BC60))+Data!$AK$40)</f>
        <v>3883828.1712970715</v>
      </c>
      <c r="BD61" s="22">
        <f>((Data!$AJ$40*LN('Intermediate calculations'!BD60))+Data!$AK$40)</f>
        <v>3904752.3038013894</v>
      </c>
      <c r="BE61" s="22">
        <f>((Data!$AJ$40*LN('Intermediate calculations'!BE60))+Data!$AK$40)</f>
        <v>3925985.9748800788</v>
      </c>
      <c r="BF61" s="22">
        <f>((Data!$AJ$40*LN('Intermediate calculations'!BF60))+Data!$AK$40)</f>
        <v>3947930.3823617008</v>
      </c>
      <c r="BG61" s="22">
        <f>((Data!$AJ$40*LN('Intermediate calculations'!BG60))+Data!$AK$40)</f>
        <v>3970372.0615145341</v>
      </c>
      <c r="BH61" s="22">
        <f>((Data!$AJ$40*LN('Intermediate calculations'!BH60))+Data!$AK$40)</f>
        <v>3993213.5420324355</v>
      </c>
      <c r="BI61" s="22">
        <f>((Data!$AJ$40*LN('Intermediate calculations'!BI60))+Data!$AK$40)</f>
        <v>4015650.2605798952</v>
      </c>
      <c r="BJ61" s="22">
        <f>((Data!$AJ$40*LN('Intermediate calculations'!BJ60))+Data!$AK$40)</f>
        <v>4038521.6905213092</v>
      </c>
      <c r="BK61" s="22">
        <f>((Data!$AJ$40*LN('Intermediate calculations'!BK60))+Data!$AK$40)</f>
        <v>4061852.9220667239</v>
      </c>
    </row>
    <row r="62" spans="1:63" s="52" customFormat="1" x14ac:dyDescent="0.25">
      <c r="A62" s="42" t="s">
        <v>877</v>
      </c>
    </row>
    <row r="63" spans="1:63" x14ac:dyDescent="0.25">
      <c r="A63" t="s">
        <v>850</v>
      </c>
      <c r="B63" t="s">
        <v>327</v>
      </c>
      <c r="Y63" s="22">
        <f>'Levers &amp; variables'!G6</f>
        <v>0.7</v>
      </c>
      <c r="Z63" s="22">
        <f t="shared" ref="Z63:AF63" si="50">Y63+(($AG63-$Y63)/8)</f>
        <v>0.70374999999999999</v>
      </c>
      <c r="AA63" s="22">
        <f t="shared" si="50"/>
        <v>0.70750000000000002</v>
      </c>
      <c r="AB63" s="22">
        <f t="shared" si="50"/>
        <v>0.71125000000000005</v>
      </c>
      <c r="AC63" s="22">
        <f t="shared" si="50"/>
        <v>0.71500000000000008</v>
      </c>
      <c r="AD63" s="22">
        <f t="shared" si="50"/>
        <v>0.71875000000000011</v>
      </c>
      <c r="AE63" s="22">
        <f t="shared" si="50"/>
        <v>0.72250000000000014</v>
      </c>
      <c r="AF63" s="22">
        <f t="shared" si="50"/>
        <v>0.72625000000000017</v>
      </c>
      <c r="AG63" s="22">
        <f>'Levers &amp; variables'!H6</f>
        <v>0.73</v>
      </c>
      <c r="AH63" s="22">
        <f t="shared" ref="AH63:AP63" si="51">AG63+(($AQ63-$AG63)/10)</f>
        <v>0.73299999999999998</v>
      </c>
      <c r="AI63" s="22">
        <f t="shared" si="51"/>
        <v>0.73599999999999999</v>
      </c>
      <c r="AJ63" s="22">
        <f t="shared" si="51"/>
        <v>0.73899999999999999</v>
      </c>
      <c r="AK63" s="22">
        <f t="shared" si="51"/>
        <v>0.74199999999999999</v>
      </c>
      <c r="AL63" s="22">
        <f t="shared" si="51"/>
        <v>0.745</v>
      </c>
      <c r="AM63" s="22">
        <f t="shared" si="51"/>
        <v>0.748</v>
      </c>
      <c r="AN63" s="22">
        <f t="shared" si="51"/>
        <v>0.751</v>
      </c>
      <c r="AO63" s="22">
        <f t="shared" si="51"/>
        <v>0.754</v>
      </c>
      <c r="AP63" s="22">
        <f t="shared" si="51"/>
        <v>0.75700000000000001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v>
      </c>
      <c r="BC63" s="22">
        <f t="shared" si="53"/>
        <v>0.8</v>
      </c>
      <c r="BD63" s="22">
        <f t="shared" si="53"/>
        <v>0.8</v>
      </c>
      <c r="BE63" s="22">
        <f t="shared" si="53"/>
        <v>0.8</v>
      </c>
      <c r="BF63" s="22">
        <f t="shared" si="53"/>
        <v>0.8</v>
      </c>
      <c r="BG63" s="22">
        <f t="shared" si="53"/>
        <v>0.8</v>
      </c>
      <c r="BH63" s="22">
        <f t="shared" si="53"/>
        <v>0.8</v>
      </c>
      <c r="BI63" s="22">
        <f t="shared" si="53"/>
        <v>0.8</v>
      </c>
      <c r="BJ63" s="22">
        <f t="shared" si="53"/>
        <v>0.8</v>
      </c>
      <c r="BK63" s="22">
        <f>'Levers &amp; variables'!K6</f>
        <v>0.8</v>
      </c>
    </row>
    <row r="64" spans="1:63" x14ac:dyDescent="0.25">
      <c r="A64" t="s">
        <v>851</v>
      </c>
      <c r="B64" t="s">
        <v>817</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852</v>
      </c>
      <c r="B65" t="s">
        <v>853</v>
      </c>
      <c r="Y65" s="22">
        <f>'Levers &amp; variables'!G8</f>
        <v>100</v>
      </c>
      <c r="Z65" s="22">
        <f t="shared" ref="Z65:AF65" si="58">Y65+(($AG65-$Y65)/8)</f>
        <v>100</v>
      </c>
      <c r="AA65" s="22">
        <f t="shared" si="58"/>
        <v>100</v>
      </c>
      <c r="AB65" s="22">
        <f t="shared" si="58"/>
        <v>100</v>
      </c>
      <c r="AC65" s="22">
        <f t="shared" si="58"/>
        <v>100</v>
      </c>
      <c r="AD65" s="22">
        <f t="shared" si="58"/>
        <v>100</v>
      </c>
      <c r="AE65" s="22">
        <f t="shared" si="58"/>
        <v>100</v>
      </c>
      <c r="AF65" s="22">
        <f t="shared" si="58"/>
        <v>100</v>
      </c>
      <c r="AG65" s="22">
        <f>'Levers &amp; variables'!H8</f>
        <v>100</v>
      </c>
      <c r="AH65" s="22">
        <f t="shared" ref="AH65:AP65" si="59">AG65+(($AQ65-$AG65)/10)</f>
        <v>100</v>
      </c>
      <c r="AI65" s="22">
        <f t="shared" si="59"/>
        <v>100</v>
      </c>
      <c r="AJ65" s="22">
        <f t="shared" si="59"/>
        <v>100</v>
      </c>
      <c r="AK65" s="22">
        <f t="shared" si="59"/>
        <v>100</v>
      </c>
      <c r="AL65" s="22">
        <f t="shared" si="59"/>
        <v>100</v>
      </c>
      <c r="AM65" s="22">
        <f t="shared" si="59"/>
        <v>100</v>
      </c>
      <c r="AN65" s="22">
        <f t="shared" si="59"/>
        <v>100</v>
      </c>
      <c r="AO65" s="22">
        <f t="shared" si="59"/>
        <v>100</v>
      </c>
      <c r="AP65" s="22">
        <f t="shared" si="59"/>
        <v>100</v>
      </c>
      <c r="AQ65" s="22">
        <f>'Levers &amp; variables'!I8</f>
        <v>100</v>
      </c>
      <c r="AR65" s="22">
        <f t="shared" ref="AR65:AZ65" si="60">AQ65+(($BA65-$AQ65)/10)</f>
        <v>100</v>
      </c>
      <c r="AS65" s="22">
        <f t="shared" si="60"/>
        <v>100</v>
      </c>
      <c r="AT65" s="22">
        <f t="shared" si="60"/>
        <v>100</v>
      </c>
      <c r="AU65" s="22">
        <f t="shared" si="60"/>
        <v>100</v>
      </c>
      <c r="AV65" s="22">
        <f t="shared" si="60"/>
        <v>100</v>
      </c>
      <c r="AW65" s="22">
        <f t="shared" si="60"/>
        <v>100</v>
      </c>
      <c r="AX65" s="22">
        <f t="shared" si="60"/>
        <v>100</v>
      </c>
      <c r="AY65" s="22">
        <f t="shared" si="60"/>
        <v>100</v>
      </c>
      <c r="AZ65" s="22">
        <f t="shared" si="60"/>
        <v>100</v>
      </c>
      <c r="BA65" s="22">
        <f>'Levers &amp; variables'!J8</f>
        <v>100</v>
      </c>
      <c r="BB65" s="22">
        <f t="shared" ref="BB65:BJ65" si="61">BA65+(($BK65-$BA65)/10)</f>
        <v>100</v>
      </c>
      <c r="BC65" s="22">
        <f t="shared" si="61"/>
        <v>100</v>
      </c>
      <c r="BD65" s="22">
        <f t="shared" si="61"/>
        <v>100</v>
      </c>
      <c r="BE65" s="22">
        <f t="shared" si="61"/>
        <v>100</v>
      </c>
      <c r="BF65" s="22">
        <f t="shared" si="61"/>
        <v>100</v>
      </c>
      <c r="BG65" s="22">
        <f t="shared" si="61"/>
        <v>100</v>
      </c>
      <c r="BH65" s="22">
        <f t="shared" si="61"/>
        <v>100</v>
      </c>
      <c r="BI65" s="22">
        <f t="shared" si="61"/>
        <v>100</v>
      </c>
      <c r="BJ65" s="22">
        <f t="shared" si="61"/>
        <v>100</v>
      </c>
      <c r="BK65" s="22">
        <f>'Levers &amp; variables'!K8</f>
        <v>100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K66"/>
  <sheetViews>
    <sheetView workbookViewId="0">
      <pane xSplit="2" ySplit="3" topLeftCell="Y14" activePane="bottomRight" state="frozen"/>
      <selection pane="topRight" activeCell="C1" sqref="C1"/>
      <selection pane="bottomLeft" activeCell="A4" sqref="A4"/>
      <selection pane="bottomRight" activeCell="A16" sqref="A16"/>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808</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38.966888066021262</v>
      </c>
      <c r="D4">
        <f>'Intermediate calculations'!D4</f>
        <v>39.158602093241633</v>
      </c>
      <c r="E4">
        <f>'Intermediate calculations'!E4</f>
        <v>39.338749390689451</v>
      </c>
      <c r="F4">
        <f>'Intermediate calculations'!F4</f>
        <v>39.536303148436659</v>
      </c>
      <c r="G4">
        <f>'Intermediate calculations'!G4</f>
        <v>39.788451978058511</v>
      </c>
      <c r="H4">
        <f>'Intermediate calculations'!H4</f>
        <v>40.119950188031581</v>
      </c>
      <c r="I4">
        <f>'Intermediate calculations'!I4</f>
        <v>41.008047130685178</v>
      </c>
      <c r="J4">
        <f>'Intermediate calculations'!J4</f>
        <v>41.343663575620845</v>
      </c>
      <c r="K4">
        <f>'Intermediate calculations'!K4</f>
        <v>40.970864131869561</v>
      </c>
      <c r="L4">
        <f>'Intermediate calculations'!L4</f>
        <v>41.45426785444193</v>
      </c>
      <c r="M4">
        <f>'Intermediate calculations'!M4</f>
        <v>42.67272858694043</v>
      </c>
      <c r="N4">
        <f>'Intermediate calculations'!N4</f>
        <v>43.32867121120978</v>
      </c>
      <c r="O4">
        <f>'Intermediate calculations'!O4</f>
        <v>44.410468563502604</v>
      </c>
      <c r="P4">
        <f>'Intermediate calculations'!P4</f>
        <v>45.178247190102006</v>
      </c>
      <c r="Q4">
        <f>'Intermediate calculations'!Q4</f>
        <v>46.638790163097042</v>
      </c>
      <c r="R4">
        <f>'Intermediate calculations'!R4</f>
        <v>48.512249573798137</v>
      </c>
      <c r="S4">
        <f>'Intermediate calculations'!S4</f>
        <v>50.550314146375932</v>
      </c>
      <c r="T4">
        <f>'Intermediate calculations'!T4</f>
        <v>52.68900873422038</v>
      </c>
      <c r="U4">
        <f>'Intermediate calculations'!U4</f>
        <v>53.946579623197437</v>
      </c>
      <c r="V4">
        <f>'Intermediate calculations'!V4</f>
        <v>52.4869954758082</v>
      </c>
      <c r="W4">
        <f>'Intermediate calculations'!W4</f>
        <v>53.321785243355158</v>
      </c>
      <c r="X4">
        <f>'Intermediate calculations'!X4</f>
        <v>54.316664267734303</v>
      </c>
      <c r="Y4">
        <f>'Intermediate calculations'!Y4</f>
        <v>55.300143334925941</v>
      </c>
      <c r="Z4">
        <f>'Intermediate calculations'!Z4</f>
        <v>55.838919855378116</v>
      </c>
      <c r="AA4">
        <f>'Intermediate calculations'!AA4</f>
        <v>56.035020032645797</v>
      </c>
      <c r="AB4">
        <f>'Intermediate calculations'!AB4</f>
        <v>55.88036529680366</v>
      </c>
      <c r="AC4">
        <f>'Intermediate calculations'!AC4</f>
        <v>55.446242358863721</v>
      </c>
      <c r="AD4">
        <f>'Intermediate calculations'!AD4</f>
        <v>55.209299034004452</v>
      </c>
      <c r="AE4">
        <f>'Intermediate calculations'!AG4</f>
        <v>49.721290192045046</v>
      </c>
      <c r="AF4">
        <f>'Intermediate calculations'!AQ4</f>
        <v>55.493359209169739</v>
      </c>
      <c r="AG4">
        <f>'Intermediate calculations'!BA4</f>
        <v>68.30837127845885</v>
      </c>
      <c r="AH4">
        <f>'Intermediate calculations'!BK4</f>
        <v>89.344659551365254</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1.6531294792164357E-2</v>
      </c>
      <c r="Z5">
        <f>Z13/Drivers!AA4</f>
        <v>1.7136185598071708E-2</v>
      </c>
      <c r="AA5">
        <f>AA13/Drivers!AB4</f>
        <v>1.8196319928772815E-2</v>
      </c>
      <c r="AB5">
        <f>AB13/Drivers!AC4</f>
        <v>1.8684931506849314E-2</v>
      </c>
      <c r="AC5">
        <f>AC13/Drivers!AD4</f>
        <v>1.9273642574613448E-2</v>
      </c>
      <c r="AD5">
        <f>AD13/Drivers!AE4</f>
        <v>1.8134531686776829E-2</v>
      </c>
      <c r="AJ5" s="23">
        <f>SLOPE(M5:AD5,$M$4:$AD$4)</f>
        <v>3.6307990360776721E-4</v>
      </c>
      <c r="AK5" s="23">
        <f>INTERCEPT(M5:AD5,$M$4:$AD$4)</f>
        <v>-2.4338542591273889E-3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3.6617295747730531E-2</v>
      </c>
      <c r="Z6">
        <f>Z16/Drivers!AA4</f>
        <v>3.6362609219644473E-2</v>
      </c>
      <c r="AA6">
        <f>AA16/Drivers!AB4</f>
        <v>3.6652322303012318E-2</v>
      </c>
      <c r="AB6">
        <f>AB16/Drivers!AC4</f>
        <v>3.873972602739726E-2</v>
      </c>
      <c r="AC6">
        <f>AC16/Drivers!AD4</f>
        <v>3.8223660553757643E-2</v>
      </c>
      <c r="AD6">
        <f>AD16/Drivers!AE4</f>
        <v>3.9046742861186798E-2</v>
      </c>
      <c r="AJ6" s="23">
        <f>SLOPE(M6:AD6,$M$4:$AD$4)</f>
        <v>3.7857294396493349E-4</v>
      </c>
      <c r="AK6" s="23">
        <f>INTERCEPT(M6:AD6,$M$4:$AD$4)</f>
        <v>1.6432965858328298E-2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2.8204491161012901E-3</v>
      </c>
      <c r="Z7">
        <f>Z22/Drivers!AA4</f>
        <v>3.0268906297077434E-3</v>
      </c>
      <c r="AA7">
        <f>AA22/Drivers!AB4</f>
        <v>3.2779344116337737E-3</v>
      </c>
      <c r="AB7">
        <f>AB22/Drivers!AC4</f>
        <v>3.313607305936073E-3</v>
      </c>
      <c r="AC7">
        <f>AC22/Drivers!AD4</f>
        <v>3.2279755483638978E-3</v>
      </c>
      <c r="AD7">
        <f>AD22/Drivers!AE4</f>
        <v>3.0933088001132304E-3</v>
      </c>
      <c r="AJ7" s="23">
        <f>SLOPE(M7:AD7,$M$4:$AD$4)</f>
        <v>6.5675409064178333E-7</v>
      </c>
      <c r="AK7" s="23">
        <f>INTERCEPT(M7:AD7,$M$4:$AD$4)</f>
        <v>3.1836241548688173E-3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1.8002866698518872E-4</v>
      </c>
      <c r="Z8">
        <f>Z20/Drivers!AA4</f>
        <v>1.9320578487496234E-4</v>
      </c>
      <c r="AA8">
        <f>AA20/Drivers!AB4</f>
        <v>2.0922985606173022E-4</v>
      </c>
      <c r="AB8">
        <f>AB20/Drivers!AC4</f>
        <v>2.115068493150685E-4</v>
      </c>
      <c r="AC8">
        <f>AC20/Drivers!AD4</f>
        <v>2.0604099244875943E-4</v>
      </c>
      <c r="AD8">
        <f>AD20/Drivers!AE4</f>
        <v>1.9744524256041894E-4</v>
      </c>
      <c r="AJ8" s="23">
        <f>SLOPE(M8:AD8,$M$4:$AD$4)</f>
        <v>4.1920473870752645E-8</v>
      </c>
      <c r="AK8" s="23">
        <f>INTERCEPT(M8:AD8,$M$4:$AD$4)</f>
        <v>2.0321005243843519E-4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4.5293836598184426E-3</v>
      </c>
      <c r="Z9">
        <f>Z25/Drivers!AA4</f>
        <v>4.6135884302500752E-3</v>
      </c>
      <c r="AA9">
        <f>AA25/Drivers!AB4</f>
        <v>4.3775040807241435E-3</v>
      </c>
      <c r="AB9">
        <f>AB25/Drivers!AC4</f>
        <v>4.6392694063926944E-3</v>
      </c>
      <c r="AC9">
        <f>AC25/Drivers!AD4</f>
        <v>4.7285149226896804E-3</v>
      </c>
      <c r="AD9">
        <f>AD25/Drivers!AE4</f>
        <v>4.4938254131134782E-3</v>
      </c>
      <c r="AJ9" s="23">
        <f>SLOPE(R9:AD9,$R$4:$AD$4)</f>
        <v>1.1503040429186754E-4</v>
      </c>
      <c r="AK9" s="23">
        <f>INTERCEPT(R9:AD9,$R$4:$AD$4)</f>
        <v>-1.8885103194457653E-3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8.5427615862398477E-3</v>
      </c>
      <c r="Z10">
        <f>Z28/Drivers!AA4</f>
        <v>8.153811388972582E-3</v>
      </c>
      <c r="AA10">
        <f>AA28/Drivers!AB4</f>
        <v>7.7533758717910671E-3</v>
      </c>
      <c r="AB10">
        <f>AB28/Drivers!AC4</f>
        <v>8.0000000000000002E-3</v>
      </c>
      <c r="AC10">
        <f>AC28/Drivers!AD4</f>
        <v>7.9288025889967632E-3</v>
      </c>
      <c r="AD10">
        <f>AD28/Drivers!AE4</f>
        <v>7.2891971267824915E-3</v>
      </c>
      <c r="AJ10" s="23">
        <f>SLOPE(M10:AD10,$M$4:$AD$4)</f>
        <v>1.0584418675508468E-4</v>
      </c>
      <c r="AK10" s="23">
        <f>INTERCEPT(M10:AD10,$M$4:$AD$4)</f>
        <v>2.1881267420551355E-3</v>
      </c>
    </row>
    <row r="11" spans="1:37" x14ac:dyDescent="0.25">
      <c r="A11" s="23" t="str">
        <f>'Intermediate calculations'!A41</f>
        <v>Chicken consumption</v>
      </c>
      <c r="B11" t="str">
        <f>'Intermediate calculations'!B41</f>
        <v>t/capita</v>
      </c>
      <c r="C11">
        <f>C31/Drivers!D4</f>
        <v>1.6439990001225254E-2</v>
      </c>
      <c r="D11">
        <f>D31/Drivers!E4</f>
        <v>1.5721540498873907E-2</v>
      </c>
      <c r="E11">
        <f>E31/Drivers!F4</f>
        <v>1.4764973046683923E-2</v>
      </c>
      <c r="F11">
        <f>F31/Drivers!G4</f>
        <v>1.4633992493771092E-2</v>
      </c>
      <c r="G11">
        <f>G31/Drivers!H4</f>
        <v>1.5013290459911816E-2</v>
      </c>
      <c r="H11">
        <f>H31/Drivers!I4</f>
        <v>1.5976538911150123E-2</v>
      </c>
      <c r="I11">
        <f>I31/Drivers!J4</f>
        <v>1.7471172742527397E-2</v>
      </c>
      <c r="J11">
        <f>J31/Drivers!K4</f>
        <v>1.9214905481391424E-2</v>
      </c>
      <c r="K11">
        <f>K31/Drivers!L4</f>
        <v>1.9550270521717511E-2</v>
      </c>
      <c r="L11">
        <f>L31/Drivers!M4</f>
        <v>1.9711969335573339E-2</v>
      </c>
      <c r="M11">
        <f>M31/Drivers!N4</f>
        <v>2.0614793175582798E-2</v>
      </c>
      <c r="N11">
        <f>N31/Drivers!O4</f>
        <v>2.0583141915233708E-2</v>
      </c>
      <c r="O11">
        <f>O31/Drivers!P4</f>
        <v>2.0909662177214131E-2</v>
      </c>
      <c r="P11">
        <f>P31/Drivers!Q4</f>
        <v>2.2089421230622203E-2</v>
      </c>
      <c r="Q11">
        <f>Q31/Drivers!R4</f>
        <v>2.5289898144723769E-2</v>
      </c>
      <c r="R11">
        <f>R31/Drivers!S4</f>
        <v>3.0388089740143405E-2</v>
      </c>
      <c r="S11">
        <f>S31/Drivers!T4</f>
        <v>3.4316736757157879E-2</v>
      </c>
      <c r="T11">
        <f>T31/Drivers!U4</f>
        <v>3.5973303533512857E-2</v>
      </c>
      <c r="U11">
        <f>U31/Drivers!V4</f>
        <v>3.6420636129299161E-2</v>
      </c>
      <c r="V11">
        <f>V31/Drivers!W4</f>
        <v>3.6472048632198134E-2</v>
      </c>
      <c r="W11">
        <f>W31/Drivers!X4</f>
        <v>3.6843261541234656E-2</v>
      </c>
      <c r="X11">
        <f>X31/Drivers!Y4</f>
        <v>3.8208472966361234E-2</v>
      </c>
      <c r="Y11">
        <f>Y31/Drivers!Z4</f>
        <v>3.9139990444338267E-2</v>
      </c>
      <c r="Z11">
        <f>Z31/Drivers!AA4</f>
        <v>3.8810635733654716E-2</v>
      </c>
      <c r="AA11">
        <f>AA31/Drivers!AB4</f>
        <v>3.7375723401098085E-2</v>
      </c>
      <c r="AB11">
        <f>AB31/Drivers!AC4</f>
        <v>3.7917808219178083E-2</v>
      </c>
      <c r="AC11">
        <f>AC31/Drivers!AD4</f>
        <v>3.9554117224020136E-2</v>
      </c>
      <c r="AD11">
        <f>AD31/Drivers!AE4</f>
        <v>3.8126747107321043E-2</v>
      </c>
      <c r="AJ11" s="23">
        <f>SLOPE(M11:AD11,$M$4:$AD$4)</f>
        <v>1.4913411751801126E-3</v>
      </c>
      <c r="AK11" s="23">
        <f>INTERCEPT(M11:AD11,$M$4:$AD$4)</f>
        <v>-4.3645992834182655E-2</v>
      </c>
    </row>
    <row r="12" spans="1:37" x14ac:dyDescent="0.25">
      <c r="A12" s="23" t="str">
        <f>'Intermediate calculations'!A48</f>
        <v>Sorghum consumption (human)</v>
      </c>
      <c r="B12" t="str">
        <f>'Intermediate calculations'!B48</f>
        <v>t/capita</v>
      </c>
      <c r="C12">
        <f>C41/Drivers!D4</f>
        <v>5.2716662152689246E-3</v>
      </c>
      <c r="D12">
        <f>D41/Drivers!E4</f>
        <v>5.169815172479616E-3</v>
      </c>
      <c r="E12">
        <f>E41/Drivers!F4</f>
        <v>5.1457611843959729E-3</v>
      </c>
      <c r="F12">
        <f>F41/Drivers!G4</f>
        <v>5.0462043081969284E-3</v>
      </c>
      <c r="G12">
        <f>G41/Drivers!H4</f>
        <v>4.5360352128469197E-3</v>
      </c>
      <c r="H12">
        <f>H41/Drivers!I4</f>
        <v>4.4164752579161221E-3</v>
      </c>
      <c r="I12">
        <f>I41/Drivers!J4</f>
        <v>4.2849353203217606E-3</v>
      </c>
      <c r="J12">
        <f>J41/Drivers!K4</f>
        <v>4.164004940882645E-3</v>
      </c>
      <c r="K12">
        <f>K41/Drivers!L4</f>
        <v>4.0519881526276339E-3</v>
      </c>
      <c r="L12">
        <f>L41/Drivers!M4</f>
        <v>3.9581814855756533E-3</v>
      </c>
      <c r="M12">
        <f>M41/Drivers!N4</f>
        <v>3.8694433792356062E-3</v>
      </c>
      <c r="N12">
        <f>N41/Drivers!O4</f>
        <v>4.0815185460911186E-3</v>
      </c>
      <c r="O12">
        <f>O41/Drivers!P4</f>
        <v>4.1169283043219537E-3</v>
      </c>
      <c r="P12">
        <f>P41/Drivers!Q4</f>
        <v>3.7243791609769998E-3</v>
      </c>
      <c r="Q12">
        <f>Q41/Drivers!R4</f>
        <v>3.5735725639283586E-3</v>
      </c>
      <c r="R12">
        <f>R41/Drivers!S4</f>
        <v>3.7384660230142057E-3</v>
      </c>
      <c r="S12">
        <f>S41/Drivers!T4</f>
        <v>3.9390004330631945E-3</v>
      </c>
      <c r="T12">
        <f>T41/Drivers!U4</f>
        <v>3.7052299055457499E-3</v>
      </c>
      <c r="U12">
        <f>U41/Drivers!V4</f>
        <v>3.7163914417652206E-3</v>
      </c>
      <c r="V12">
        <f>V41/Drivers!W4</f>
        <v>3.5065467723514772E-3</v>
      </c>
      <c r="W12">
        <f>W41/Drivers!X4</f>
        <v>3.5925596839359707E-3</v>
      </c>
      <c r="X12">
        <f>X41/Drivers!Y4</f>
        <v>3.499719214835302E-3</v>
      </c>
      <c r="Y12">
        <f>Y41/Drivers!Z4</f>
        <v>3.4973721930243668E-3</v>
      </c>
      <c r="Z12">
        <f>Z41/Drivers!AA4</f>
        <v>2.9941247363663753E-3</v>
      </c>
      <c r="AA12">
        <f>AA41/Drivers!AB4</f>
        <v>3.0605431072859473E-3</v>
      </c>
      <c r="AB12">
        <f>AB41/Drivers!AC4</f>
        <v>2.7945205479452057E-3</v>
      </c>
      <c r="AC12">
        <f>AC41/Drivers!AD4</f>
        <v>2.6788924847177273E-3</v>
      </c>
      <c r="AD12">
        <f>AD41/Drivers!AE4</f>
        <v>2.8484483917766532E-3</v>
      </c>
      <c r="AJ12" s="23">
        <f>SLOPE(R12:AB12,$R$4:$AB$4)</f>
        <v>-1.1489011441734378E-4</v>
      </c>
      <c r="AK12" s="23">
        <f>INTERCEPT(R12:AB12,$R$4:$AB$4)</f>
        <v>9.6091581903789552E-3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849</v>
      </c>
      <c r="B15" t="s">
        <v>817</v>
      </c>
      <c r="C15">
        <f>SUM(C52:C53)/'Intermediate calculations'!C10</f>
        <v>60.298213993118139</v>
      </c>
      <c r="D15">
        <f>SUM(D52:D53)/'Intermediate calculations'!D10</f>
        <v>56.206088992974237</v>
      </c>
      <c r="E15">
        <f>SUM(E52:E53)/'Intermediate calculations'!E10</f>
        <v>53.122144380140114</v>
      </c>
      <c r="F15">
        <f>SUM(F52:F53)/'Intermediate calculations'!F10</f>
        <v>52.202552490736927</v>
      </c>
      <c r="G15">
        <f>SUM(G52:G53)/'Intermediate calculations'!G10</f>
        <v>56.469708302169032</v>
      </c>
      <c r="H15">
        <f>SUM(H52:H53)/'Intermediate calculations'!H10</f>
        <v>68.571428571428569</v>
      </c>
      <c r="I15">
        <f>SUM(I52:I53)/'Intermediate calculations'!I10</f>
        <v>70.89320935474781</v>
      </c>
      <c r="J15">
        <f>SUM(J52:J53)/'Intermediate calculations'!J10</f>
        <v>73.817106460418557</v>
      </c>
      <c r="K15">
        <f>SUM(K52:K53)/'Intermediate calculations'!K10</f>
        <v>76.451455053107281</v>
      </c>
      <c r="L15">
        <f>SUM(L52:L53)/'Intermediate calculations'!L10</f>
        <v>74.708953348781378</v>
      </c>
      <c r="M15">
        <f>SUM(M52:M53)/'Intermediate calculations'!M10</f>
        <v>60.290014180504095</v>
      </c>
      <c r="N15">
        <f>SUM(N52:N53)/'Intermediate calculations'!N10</f>
        <v>71.278711751723392</v>
      </c>
      <c r="O15">
        <f>SUM(O52:O53)/'Intermediate calculations'!O10</f>
        <v>65.175145747172252</v>
      </c>
      <c r="P15">
        <f>SUM(P52:P53)/'Intermediate calculations'!P10</f>
        <v>61.763396518193957</v>
      </c>
      <c r="Q15">
        <f>SUM(Q52:Q53)/'Intermediate calculations'!Q10</f>
        <v>59.160089554264005</v>
      </c>
      <c r="R15">
        <f>SUM(R52:R53)/'Intermediate calculations'!R10</f>
        <v>55.587429081404984</v>
      </c>
      <c r="S15">
        <f>SUM(S52:S53)/'Intermediate calculations'!S10</f>
        <v>46.246044513585659</v>
      </c>
      <c r="T15">
        <f>SUM(T52:T53)/'Intermediate calculations'!T10</f>
        <v>44.711267372052141</v>
      </c>
      <c r="U15">
        <f>SUM(U52:U53)/'Intermediate calculations'!U10</f>
        <v>50.112595058797346</v>
      </c>
      <c r="V15">
        <f>SUM(V52:V53)/'Intermediate calculations'!V10</f>
        <v>48.052432653744312</v>
      </c>
      <c r="W15">
        <f>SUM(W52:W53)/'Intermediate calculations'!W10</f>
        <v>42.899647345955771</v>
      </c>
      <c r="X15">
        <f>SUM(X52:X53)/'Intermediate calculations'!X10</f>
        <v>43.500204824885671</v>
      </c>
      <c r="Y15">
        <f>SUM(Y52:Y53)/'Intermediate calculations'!Y10</f>
        <v>48.442534244684431</v>
      </c>
      <c r="Z15">
        <f>SUM(Z52:Z53)/'Intermediate calculations'!Z10</f>
        <v>47.567706703864147</v>
      </c>
      <c r="AA15">
        <f>SUM(AA52:AA53)/'Intermediate calculations'!AA10</f>
        <v>47.078705023126695</v>
      </c>
      <c r="AB15">
        <f>SUM(AB52:AB53)/'Intermediate calculations'!AB10</f>
        <v>46.262365332723263</v>
      </c>
      <c r="AC15">
        <f>SUM(AC52:AC53)/'Intermediate calculations'!AC10</f>
        <v>45.344434095324729</v>
      </c>
      <c r="AD15">
        <f>SUM(AD52:AD53)/'Intermediate calculations'!AD10</f>
        <v>43.872315712971705</v>
      </c>
      <c r="AJ15" s="23">
        <f>SLOPE(K15:AD15,LN(K2:AD2))</f>
        <v>-12.412540371337055</v>
      </c>
      <c r="AK15" s="23">
        <f>INTERCEPT(K15:AD15,LN(K2:AD2))</f>
        <v>80.19989982907056</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842</v>
      </c>
      <c r="B18" t="s">
        <v>817</v>
      </c>
      <c r="C18">
        <f t="shared" ref="C18:AD18" si="0">SUM(C49:C51)/C17</f>
        <v>0.51911278905143932</v>
      </c>
      <c r="D18">
        <f t="shared" si="0"/>
        <v>0.58252427184466016</v>
      </c>
      <c r="E18">
        <f t="shared" si="0"/>
        <v>0.51732320835310863</v>
      </c>
      <c r="F18">
        <f t="shared" si="0"/>
        <v>0.5744255744255744</v>
      </c>
      <c r="G18">
        <f t="shared" si="0"/>
        <v>0.52342971086739776</v>
      </c>
      <c r="H18">
        <f t="shared" si="0"/>
        <v>0.49194601654331738</v>
      </c>
      <c r="I18">
        <f t="shared" si="0"/>
        <v>0.46530612244897956</v>
      </c>
      <c r="J18">
        <f t="shared" si="0"/>
        <v>0.45137464095199015</v>
      </c>
      <c r="K18">
        <f t="shared" si="0"/>
        <v>0.42782886845261897</v>
      </c>
      <c r="L18">
        <f t="shared" si="0"/>
        <v>0.42469524184034607</v>
      </c>
      <c r="M18">
        <f t="shared" si="0"/>
        <v>0.57805907172995785</v>
      </c>
      <c r="N18">
        <f t="shared" si="0"/>
        <v>0.57675996607294322</v>
      </c>
      <c r="O18">
        <f t="shared" si="0"/>
        <v>0.49247049247049246</v>
      </c>
      <c r="P18">
        <f t="shared" si="0"/>
        <v>0.45454545454545453</v>
      </c>
      <c r="Q18">
        <f t="shared" si="0"/>
        <v>0.40718562874251496</v>
      </c>
      <c r="R18">
        <f t="shared" si="0"/>
        <v>0.41400075272864134</v>
      </c>
      <c r="S18">
        <f t="shared" si="0"/>
        <v>0.42976522085157182</v>
      </c>
      <c r="T18">
        <f t="shared" si="0"/>
        <v>0.4220398593200469</v>
      </c>
      <c r="U18">
        <f t="shared" si="0"/>
        <v>0.49523809523809526</v>
      </c>
      <c r="V18">
        <f t="shared" si="0"/>
        <v>0.51797448782373401</v>
      </c>
      <c r="W18">
        <f t="shared" si="0"/>
        <v>0.49428255256362968</v>
      </c>
      <c r="X18">
        <f t="shared" si="0"/>
        <v>0.47058823529411764</v>
      </c>
      <c r="Y18">
        <f t="shared" si="0"/>
        <v>0.43615898698557859</v>
      </c>
      <c r="Z18">
        <f t="shared" si="0"/>
        <v>0.46799724707501722</v>
      </c>
      <c r="AA18">
        <f t="shared" si="0"/>
        <v>0.42239356352665103</v>
      </c>
      <c r="AB18">
        <f t="shared" si="0"/>
        <v>0.39710053577056414</v>
      </c>
      <c r="AC18">
        <f t="shared" si="0"/>
        <v>0.41165294490183663</v>
      </c>
      <c r="AD18">
        <f t="shared" si="0"/>
        <v>0.45513431207223426</v>
      </c>
      <c r="AJ18" s="23">
        <f>SLOPE(M18:AD18,LN(M2:AD2))</f>
        <v>-5.7616913412604956E-2</v>
      </c>
      <c r="AK18" s="23">
        <f>INTERCEPT(M18:AD18,LN(M2:AD2))</f>
        <v>0.59681433080650304</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845</v>
      </c>
      <c r="B21" t="s">
        <v>817</v>
      </c>
      <c r="C21">
        <f t="shared" ref="C21:AD21" si="1">SUM(C57:C58)/C20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SUM(K57:K58)/K20</f>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818</v>
      </c>
      <c r="B24" t="s">
        <v>817</v>
      </c>
      <c r="C24">
        <f t="shared" ref="C24:AD24" si="3">SUM(C55:C56)/C23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820</v>
      </c>
      <c r="B27" t="s">
        <v>817</v>
      </c>
      <c r="C27">
        <f t="shared" ref="C27:AD27" si="4">SUM(C61:C62)/C26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838</v>
      </c>
      <c r="B30" t="s">
        <v>817</v>
      </c>
      <c r="C30">
        <f t="shared" ref="C30:AD30" si="5">SUM(C63,C65)/C29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v>605000</v>
      </c>
      <c r="D31">
        <v>593000</v>
      </c>
      <c r="E31">
        <v>571000</v>
      </c>
      <c r="F31">
        <v>580000</v>
      </c>
      <c r="G31">
        <v>609000</v>
      </c>
      <c r="H31">
        <v>662000</v>
      </c>
      <c r="I31">
        <v>738000</v>
      </c>
      <c r="J31">
        <v>826000</v>
      </c>
      <c r="K31">
        <v>854000</v>
      </c>
      <c r="L31">
        <v>874000</v>
      </c>
      <c r="M31">
        <v>927000</v>
      </c>
      <c r="N31">
        <v>938000</v>
      </c>
      <c r="O31">
        <v>965000</v>
      </c>
      <c r="P31">
        <v>1032000</v>
      </c>
      <c r="Q31">
        <v>1196000</v>
      </c>
      <c r="R31">
        <v>1455000</v>
      </c>
      <c r="S31">
        <v>1664000</v>
      </c>
      <c r="T31">
        <v>1767000</v>
      </c>
      <c r="U31">
        <v>1813000</v>
      </c>
      <c r="V31">
        <v>1841000</v>
      </c>
      <c r="W31">
        <v>1887000</v>
      </c>
      <c r="X31">
        <v>1987000</v>
      </c>
      <c r="Y31">
        <v>2048000</v>
      </c>
      <c r="Z31">
        <v>2061000</v>
      </c>
      <c r="AA31">
        <v>2015000</v>
      </c>
      <c r="AB31">
        <v>2076000</v>
      </c>
      <c r="AC31">
        <v>2200000</v>
      </c>
      <c r="AD31">
        <v>2155000</v>
      </c>
      <c r="AJ31" s="23"/>
      <c r="AK31" s="23"/>
    </row>
    <row r="32" spans="1:37" x14ac:dyDescent="0.25">
      <c r="A32" s="23" t="str">
        <f>'Intermediate calculations'!A42</f>
        <v>Chicken production</v>
      </c>
      <c r="B32" t="str">
        <f>'Intermediate calculations'!B42</f>
        <v>t</v>
      </c>
      <c r="C32">
        <v>609000</v>
      </c>
      <c r="D32">
        <v>593000</v>
      </c>
      <c r="E32">
        <v>564000</v>
      </c>
      <c r="F32">
        <v>577000</v>
      </c>
      <c r="G32">
        <v>607000</v>
      </c>
      <c r="H32">
        <v>647000</v>
      </c>
      <c r="I32">
        <v>699000</v>
      </c>
      <c r="J32">
        <v>753000</v>
      </c>
      <c r="K32">
        <v>777000</v>
      </c>
      <c r="L32">
        <v>803000</v>
      </c>
      <c r="M32">
        <v>850000</v>
      </c>
      <c r="N32">
        <v>869000</v>
      </c>
      <c r="O32">
        <v>896000</v>
      </c>
      <c r="P32">
        <v>925000</v>
      </c>
      <c r="Q32">
        <v>1043000</v>
      </c>
      <c r="R32">
        <v>1273000</v>
      </c>
      <c r="S32">
        <v>1427000</v>
      </c>
      <c r="T32">
        <v>1499000</v>
      </c>
      <c r="U32">
        <v>1584000</v>
      </c>
      <c r="V32">
        <v>1644000</v>
      </c>
      <c r="W32">
        <v>1681000</v>
      </c>
      <c r="X32">
        <v>1721000</v>
      </c>
      <c r="Y32">
        <v>1681000</v>
      </c>
      <c r="Z32">
        <v>1691000</v>
      </c>
      <c r="AA32">
        <v>1668000</v>
      </c>
      <c r="AB32">
        <v>1709000</v>
      </c>
      <c r="AC32">
        <v>1704000</v>
      </c>
      <c r="AD32">
        <v>1663000</v>
      </c>
      <c r="AJ32" s="23">
        <f>SLOPE(M32:AD32,M31:AD31)</f>
        <v>0.73476976510132841</v>
      </c>
      <c r="AK32" s="23">
        <f>INTERCEPT(M32:AD32,M31:AD31)</f>
        <v>192503.7924056896</v>
      </c>
    </row>
    <row r="33" spans="1:37" x14ac:dyDescent="0.25">
      <c r="A33" s="23" t="s">
        <v>840</v>
      </c>
      <c r="B33" t="s">
        <v>817</v>
      </c>
      <c r="C33">
        <f t="shared" ref="C33:AD33" si="6">SUM(C64,C66)/C32</f>
        <v>68.961045364627694</v>
      </c>
      <c r="D33">
        <f t="shared" si="6"/>
        <v>66.572411602678287</v>
      </c>
      <c r="E33">
        <f t="shared" si="6"/>
        <v>66.15071789332076</v>
      </c>
      <c r="F33">
        <f t="shared" si="6"/>
        <v>72.719875005950854</v>
      </c>
      <c r="G33">
        <f t="shared" si="6"/>
        <v>68.477499041197419</v>
      </c>
      <c r="H33">
        <f t="shared" si="6"/>
        <v>73.536603455445899</v>
      </c>
      <c r="I33">
        <f t="shared" si="6"/>
        <v>79.143294085747129</v>
      </c>
      <c r="J33">
        <f t="shared" si="6"/>
        <v>74.781699692914046</v>
      </c>
      <c r="K33">
        <f t="shared" si="6"/>
        <v>79.40978027654414</v>
      </c>
      <c r="L33">
        <f t="shared" si="6"/>
        <v>80.218641000514211</v>
      </c>
      <c r="M33">
        <f t="shared" si="6"/>
        <v>81.536947334131511</v>
      </c>
      <c r="N33">
        <f t="shared" si="6"/>
        <v>77.011066383933155</v>
      </c>
      <c r="O33">
        <f t="shared" si="6"/>
        <v>82.781212703740493</v>
      </c>
      <c r="P33">
        <f t="shared" si="6"/>
        <v>76.268905274154775</v>
      </c>
      <c r="Q33">
        <f t="shared" si="6"/>
        <v>69.273102053958866</v>
      </c>
      <c r="R33">
        <f t="shared" si="6"/>
        <v>62.800344830552497</v>
      </c>
      <c r="S33">
        <f t="shared" si="6"/>
        <v>59.921848070146211</v>
      </c>
      <c r="T33">
        <f t="shared" si="6"/>
        <v>59.683326027475253</v>
      </c>
      <c r="U33">
        <f t="shared" si="6"/>
        <v>60.136526615295352</v>
      </c>
      <c r="V33">
        <f t="shared" si="6"/>
        <v>54.67439650625618</v>
      </c>
      <c r="W33">
        <f t="shared" si="6"/>
        <v>54.815811975541422</v>
      </c>
      <c r="X33">
        <f t="shared" si="6"/>
        <v>55.37622349901082</v>
      </c>
      <c r="Y33">
        <f t="shared" si="6"/>
        <v>57.956921568168198</v>
      </c>
      <c r="Z33">
        <f t="shared" si="6"/>
        <v>56.106175938859359</v>
      </c>
      <c r="AA33">
        <f t="shared" si="6"/>
        <v>59.466783724846884</v>
      </c>
      <c r="AB33">
        <f t="shared" si="6"/>
        <v>60.381829047686296</v>
      </c>
      <c r="AC33">
        <f t="shared" si="6"/>
        <v>56.315626248826298</v>
      </c>
      <c r="AD33">
        <f t="shared" si="6"/>
        <v>57.630207289236324</v>
      </c>
      <c r="AJ33" s="23">
        <f>SLOPE(K33:AD33,LN(K2:AD2))</f>
        <v>-11.033519671378514</v>
      </c>
      <c r="AK33" s="23">
        <f>INTERCEPT(K33:AD33,LN(K2:AD2))</f>
        <v>88.443826669426898</v>
      </c>
    </row>
    <row r="34" spans="1:37" x14ac:dyDescent="0.25">
      <c r="A34" t="str">
        <f>'Intermediate calculations'!A49</f>
        <v>Sorghum consumption (total)</v>
      </c>
      <c r="B34" t="str">
        <f>'Intermediate calculations'!B49</f>
        <v>t</v>
      </c>
      <c r="C34">
        <v>316000</v>
      </c>
      <c r="D34">
        <v>245000</v>
      </c>
      <c r="E34">
        <v>243000</v>
      </c>
      <c r="F34">
        <v>287000</v>
      </c>
      <c r="G34">
        <v>410000</v>
      </c>
      <c r="H34">
        <v>303000</v>
      </c>
      <c r="I34">
        <v>331000</v>
      </c>
      <c r="J34">
        <v>243000</v>
      </c>
      <c r="K34">
        <v>235000</v>
      </c>
      <c r="L34">
        <v>0</v>
      </c>
      <c r="M34">
        <v>210000</v>
      </c>
      <c r="N34">
        <v>209000</v>
      </c>
      <c r="O34">
        <v>206000</v>
      </c>
      <c r="P34">
        <v>196000</v>
      </c>
      <c r="Q34">
        <v>179000</v>
      </c>
      <c r="R34">
        <v>189000</v>
      </c>
      <c r="S34">
        <v>203000</v>
      </c>
      <c r="T34">
        <v>190000</v>
      </c>
      <c r="U34">
        <v>196000</v>
      </c>
      <c r="V34">
        <v>187000</v>
      </c>
      <c r="W34">
        <v>192000</v>
      </c>
      <c r="X34">
        <v>191000</v>
      </c>
      <c r="Y34">
        <v>190000</v>
      </c>
      <c r="Z34">
        <v>165000</v>
      </c>
      <c r="AA34">
        <v>170000</v>
      </c>
      <c r="AB34">
        <v>160000</v>
      </c>
      <c r="AC34">
        <v>159000</v>
      </c>
      <c r="AD34">
        <v>171000</v>
      </c>
      <c r="AJ34" s="23"/>
      <c r="AK34" s="23"/>
    </row>
    <row r="35" spans="1:37" x14ac:dyDescent="0.25">
      <c r="A35" t="s">
        <v>873</v>
      </c>
      <c r="B35" t="s">
        <v>321</v>
      </c>
      <c r="C35">
        <f t="shared" ref="C35:AD35" si="7">C38-C37</f>
        <v>4072000</v>
      </c>
      <c r="D35">
        <f t="shared" si="7"/>
        <v>4235000</v>
      </c>
      <c r="E35">
        <f t="shared" si="7"/>
        <v>4455000</v>
      </c>
      <c r="F35">
        <f t="shared" si="7"/>
        <v>4085000</v>
      </c>
      <c r="G35">
        <f t="shared" si="7"/>
        <v>3855000</v>
      </c>
      <c r="H35">
        <f t="shared" si="7"/>
        <v>3877000</v>
      </c>
      <c r="I35">
        <f t="shared" si="7"/>
        <v>4035000</v>
      </c>
      <c r="J35">
        <f t="shared" si="7"/>
        <v>3826000</v>
      </c>
      <c r="K35">
        <f t="shared" si="7"/>
        <v>3001000</v>
      </c>
      <c r="L35">
        <f t="shared" si="7"/>
        <v>2960000</v>
      </c>
      <c r="M35">
        <f t="shared" si="7"/>
        <v>2936000</v>
      </c>
      <c r="N35">
        <f t="shared" si="7"/>
        <v>3263000</v>
      </c>
      <c r="O35">
        <f t="shared" si="7"/>
        <v>3274000</v>
      </c>
      <c r="P35">
        <f t="shared" si="7"/>
        <v>3275000</v>
      </c>
      <c r="Q35">
        <f t="shared" si="7"/>
        <v>3531000</v>
      </c>
      <c r="R35">
        <f t="shared" si="7"/>
        <v>3543000</v>
      </c>
      <c r="S35">
        <f t="shared" si="7"/>
        <v>3637000</v>
      </c>
      <c r="T35">
        <f t="shared" si="7"/>
        <v>3844000</v>
      </c>
      <c r="U35">
        <f t="shared" si="7"/>
        <v>4220000</v>
      </c>
      <c r="V35">
        <f t="shared" si="7"/>
        <v>4089000</v>
      </c>
      <c r="W35">
        <f t="shared" si="7"/>
        <v>4187000</v>
      </c>
      <c r="X35">
        <f t="shared" si="7"/>
        <v>4344000</v>
      </c>
      <c r="Y35">
        <f t="shared" si="7"/>
        <v>4429000</v>
      </c>
      <c r="Z35">
        <f t="shared" si="7"/>
        <v>4436000</v>
      </c>
      <c r="AA35">
        <f t="shared" si="7"/>
        <v>4767000</v>
      </c>
      <c r="AB35">
        <f t="shared" si="7"/>
        <v>5087000</v>
      </c>
      <c r="AC35">
        <f t="shared" si="7"/>
        <v>5551000</v>
      </c>
      <c r="AD35">
        <f t="shared" si="7"/>
        <v>5004000</v>
      </c>
      <c r="AJ35" s="23">
        <f>SLOPE(K37:AD37,K35:AD35)</f>
        <v>0.61361155339122397</v>
      </c>
      <c r="AK35" s="23">
        <f>INTERCEPT(K37:AD37,K35:AD35)</f>
        <v>1650287.1057455712</v>
      </c>
    </row>
    <row r="36" spans="1:37" x14ac:dyDescent="0.25">
      <c r="A36" t="s">
        <v>879</v>
      </c>
      <c r="B36" t="s">
        <v>321</v>
      </c>
      <c r="C36">
        <f>C42-C41</f>
        <v>122000</v>
      </c>
      <c r="D36">
        <f t="shared" ref="D36:AD36" si="8">D42-D41</f>
        <v>50000</v>
      </c>
      <c r="E36">
        <f t="shared" si="8"/>
        <v>44000</v>
      </c>
      <c r="F36">
        <f t="shared" si="8"/>
        <v>87000</v>
      </c>
      <c r="G36">
        <f t="shared" si="8"/>
        <v>226000</v>
      </c>
      <c r="H36">
        <f t="shared" si="8"/>
        <v>120000</v>
      </c>
      <c r="I36">
        <f t="shared" si="8"/>
        <v>150000</v>
      </c>
      <c r="J36">
        <f t="shared" si="8"/>
        <v>64000</v>
      </c>
      <c r="K36">
        <f t="shared" si="8"/>
        <v>58000</v>
      </c>
      <c r="L36">
        <f t="shared" si="8"/>
        <v>-175500</v>
      </c>
      <c r="M36">
        <f t="shared" si="8"/>
        <v>36000</v>
      </c>
      <c r="N36">
        <f t="shared" si="8"/>
        <v>23000</v>
      </c>
      <c r="O36">
        <f t="shared" si="8"/>
        <v>16000</v>
      </c>
      <c r="P36">
        <f t="shared" si="8"/>
        <v>22000</v>
      </c>
      <c r="Q36">
        <f t="shared" si="8"/>
        <v>10000</v>
      </c>
      <c r="R36">
        <f t="shared" si="8"/>
        <v>10000</v>
      </c>
      <c r="S36">
        <f t="shared" si="8"/>
        <v>12000</v>
      </c>
      <c r="T36">
        <f t="shared" si="8"/>
        <v>8000</v>
      </c>
      <c r="U36">
        <f t="shared" si="8"/>
        <v>11000</v>
      </c>
      <c r="V36">
        <f t="shared" si="8"/>
        <v>10000</v>
      </c>
      <c r="W36">
        <f t="shared" si="8"/>
        <v>8000</v>
      </c>
      <c r="X36">
        <f t="shared" si="8"/>
        <v>9000</v>
      </c>
      <c r="Y36">
        <f t="shared" si="8"/>
        <v>7000</v>
      </c>
      <c r="Z36">
        <f t="shared" si="8"/>
        <v>6000</v>
      </c>
      <c r="AA36">
        <f t="shared" si="8"/>
        <v>5000</v>
      </c>
      <c r="AB36">
        <f t="shared" si="8"/>
        <v>7000</v>
      </c>
      <c r="AC36">
        <f t="shared" si="8"/>
        <v>10000</v>
      </c>
      <c r="AD36">
        <f t="shared" si="8"/>
        <v>10000</v>
      </c>
      <c r="AJ36" s="23"/>
      <c r="AK36" s="23"/>
    </row>
    <row r="37" spans="1:37" x14ac:dyDescent="0.25">
      <c r="A37" t="str">
        <f>'Intermediate calculations'!A45</f>
        <v>Maize consumption (human)</v>
      </c>
      <c r="B37" t="str">
        <f>'Intermediate calculations'!B45</f>
        <v>t</v>
      </c>
      <c r="C37">
        <v>2353000</v>
      </c>
      <c r="D37">
        <v>2534000</v>
      </c>
      <c r="E37">
        <v>2567000</v>
      </c>
      <c r="F37">
        <v>2743000</v>
      </c>
      <c r="G37">
        <v>2918000</v>
      </c>
      <c r="H37">
        <v>2540000</v>
      </c>
      <c r="I37">
        <v>2807000</v>
      </c>
      <c r="J37">
        <v>2912000</v>
      </c>
      <c r="K37">
        <v>3382000</v>
      </c>
      <c r="L37">
        <v>3381000</v>
      </c>
      <c r="M37">
        <v>3426000</v>
      </c>
      <c r="N37">
        <v>3589000</v>
      </c>
      <c r="O37">
        <v>3877000</v>
      </c>
      <c r="P37">
        <v>3708000</v>
      </c>
      <c r="Q37">
        <v>3712000</v>
      </c>
      <c r="R37">
        <v>3740000</v>
      </c>
      <c r="S37">
        <v>3825000</v>
      </c>
      <c r="T37">
        <v>3816000</v>
      </c>
      <c r="U37">
        <v>3809000</v>
      </c>
      <c r="V37">
        <v>4524000</v>
      </c>
      <c r="W37">
        <v>4471000</v>
      </c>
      <c r="X37">
        <v>4513000</v>
      </c>
      <c r="Y37">
        <v>4512000</v>
      </c>
      <c r="Z37">
        <v>4499000</v>
      </c>
      <c r="AA37">
        <v>4582000</v>
      </c>
      <c r="AB37">
        <v>4840000</v>
      </c>
      <c r="AC37">
        <v>4698000</v>
      </c>
      <c r="AD37">
        <v>4809000</v>
      </c>
      <c r="AJ37">
        <f>SLOPE(M37:AD37,Drivers!N4:AE4)</f>
        <v>0.12497937901935977</v>
      </c>
      <c r="AK37">
        <f>INTERCEPT(M37:AD37,Drivers!N4:AE4)</f>
        <v>-2126053.4266761849</v>
      </c>
    </row>
    <row r="38" spans="1:37" x14ac:dyDescent="0.25">
      <c r="A38" t="str">
        <f>'Intermediate calculations'!A44</f>
        <v>Maize consumption (total)</v>
      </c>
      <c r="B38" t="str">
        <f>'Intermediate calculations'!B44</f>
        <v>t</v>
      </c>
      <c r="C38">
        <v>6425000</v>
      </c>
      <c r="D38">
        <v>6769000</v>
      </c>
      <c r="E38">
        <v>7022000</v>
      </c>
      <c r="F38">
        <v>6828000</v>
      </c>
      <c r="G38">
        <v>6773000</v>
      </c>
      <c r="H38">
        <v>6417000</v>
      </c>
      <c r="I38">
        <v>6842000</v>
      </c>
      <c r="J38">
        <v>6738000</v>
      </c>
      <c r="K38">
        <v>6383000</v>
      </c>
      <c r="L38">
        <v>6341000</v>
      </c>
      <c r="M38">
        <v>6362000</v>
      </c>
      <c r="N38">
        <v>6852000</v>
      </c>
      <c r="O38">
        <v>7151000</v>
      </c>
      <c r="P38">
        <v>6983000</v>
      </c>
      <c r="Q38">
        <v>7243000</v>
      </c>
      <c r="R38">
        <v>7283000</v>
      </c>
      <c r="S38">
        <v>7462000</v>
      </c>
      <c r="T38">
        <v>7660000</v>
      </c>
      <c r="U38">
        <v>8029000</v>
      </c>
      <c r="V38">
        <v>8613000</v>
      </c>
      <c r="W38">
        <v>8658000</v>
      </c>
      <c r="X38">
        <v>8857000</v>
      </c>
      <c r="Y38">
        <v>8941000</v>
      </c>
      <c r="Z38">
        <v>8935000</v>
      </c>
      <c r="AA38">
        <v>9349000</v>
      </c>
      <c r="AB38">
        <v>9927000</v>
      </c>
      <c r="AC38">
        <v>10249000</v>
      </c>
      <c r="AD38">
        <v>9813000</v>
      </c>
      <c r="AJ38">
        <f>SLOPE(M38:AD38,M37:AD37)</f>
        <v>2.3833210982866073</v>
      </c>
      <c r="AK38">
        <f>INTERCEPT(M38:AD38,M37:AD37)</f>
        <v>-1681273.1286989572</v>
      </c>
    </row>
    <row r="39" spans="1:37" x14ac:dyDescent="0.25">
      <c r="A39" t="str">
        <f>'Intermediate calculations'!A46</f>
        <v>Maize production</v>
      </c>
      <c r="B39" t="str">
        <f>'Intermediate calculations'!B46</f>
        <v>t</v>
      </c>
      <c r="C39">
        <v>9180000</v>
      </c>
      <c r="D39">
        <v>8614000</v>
      </c>
      <c r="E39">
        <v>3277000</v>
      </c>
      <c r="F39">
        <v>9997000</v>
      </c>
      <c r="G39">
        <v>13275000</v>
      </c>
      <c r="H39">
        <v>4866000</v>
      </c>
      <c r="I39">
        <v>10171000</v>
      </c>
      <c r="J39">
        <v>10136000</v>
      </c>
      <c r="K39">
        <v>7693000</v>
      </c>
      <c r="L39">
        <v>7946000</v>
      </c>
      <c r="M39">
        <v>11455000</v>
      </c>
      <c r="N39">
        <v>7772000</v>
      </c>
      <c r="O39">
        <v>10076000</v>
      </c>
      <c r="P39">
        <v>9705000</v>
      </c>
      <c r="Q39">
        <v>9737000</v>
      </c>
      <c r="R39">
        <v>11749000</v>
      </c>
      <c r="S39">
        <v>6618000</v>
      </c>
      <c r="T39">
        <v>7339000</v>
      </c>
      <c r="U39">
        <v>13164000</v>
      </c>
      <c r="V39">
        <v>12567000</v>
      </c>
      <c r="W39">
        <v>13421000</v>
      </c>
      <c r="X39">
        <v>10924000</v>
      </c>
      <c r="Y39">
        <v>12759000</v>
      </c>
      <c r="Z39">
        <v>12486000</v>
      </c>
      <c r="AA39">
        <v>14925000</v>
      </c>
      <c r="AB39">
        <v>10629000</v>
      </c>
      <c r="AC39">
        <v>7779000</v>
      </c>
      <c r="AD39">
        <v>16820000</v>
      </c>
      <c r="AJ39">
        <f>SLOPE(M39:AD39,M38:AD38)</f>
        <v>0.94561737822009173</v>
      </c>
      <c r="AK39">
        <f>INTERCEPT(M39:AD39,M38:AD38)</f>
        <v>3312588.1358677577</v>
      </c>
    </row>
    <row r="40" spans="1:37" x14ac:dyDescent="0.25">
      <c r="A40" t="s">
        <v>367</v>
      </c>
      <c r="B40" t="s">
        <v>361</v>
      </c>
      <c r="C40">
        <v>4163000</v>
      </c>
      <c r="D40">
        <v>3816000</v>
      </c>
      <c r="E40">
        <v>4173000</v>
      </c>
      <c r="F40">
        <v>4377000</v>
      </c>
      <c r="G40">
        <v>4661000</v>
      </c>
      <c r="H40">
        <v>3526000</v>
      </c>
      <c r="I40">
        <v>3761000</v>
      </c>
      <c r="J40">
        <v>4023000</v>
      </c>
      <c r="K40">
        <v>3560000</v>
      </c>
      <c r="L40">
        <v>3567000</v>
      </c>
      <c r="M40">
        <v>4013000</v>
      </c>
      <c r="N40">
        <v>3189000</v>
      </c>
      <c r="O40">
        <v>3533000</v>
      </c>
      <c r="P40">
        <v>3651000</v>
      </c>
      <c r="Q40">
        <v>3204000</v>
      </c>
      <c r="R40">
        <v>3223000</v>
      </c>
      <c r="S40">
        <v>2032000</v>
      </c>
      <c r="T40">
        <v>2897000</v>
      </c>
      <c r="U40">
        <v>3297000</v>
      </c>
      <c r="V40">
        <v>2896000</v>
      </c>
      <c r="W40">
        <v>3263000</v>
      </c>
      <c r="X40">
        <v>2859000</v>
      </c>
      <c r="Y40">
        <v>3141000</v>
      </c>
      <c r="Z40">
        <v>3238000</v>
      </c>
      <c r="AA40">
        <v>3096000</v>
      </c>
      <c r="AB40">
        <v>3048000</v>
      </c>
      <c r="AC40">
        <v>2213000</v>
      </c>
      <c r="AD40">
        <v>2997000</v>
      </c>
      <c r="AJ40">
        <f>SLOPE(M40:AD40,LN(M39:AD39))</f>
        <v>770524.49426802737</v>
      </c>
      <c r="AK40">
        <f>INTERCEPT(M40:AD40,LN(M39:AD39))</f>
        <v>-9377977.4579253141</v>
      </c>
    </row>
    <row r="41" spans="1:37" x14ac:dyDescent="0.25">
      <c r="A41" t="str">
        <f>'Intermediate calculations'!A47</f>
        <v>Sorghum consumption (human)</v>
      </c>
      <c r="B41" t="str">
        <f>'Intermediate calculations'!B47</f>
        <v>t</v>
      </c>
      <c r="C41">
        <v>194000</v>
      </c>
      <c r="D41">
        <v>195000</v>
      </c>
      <c r="E41">
        <v>199000</v>
      </c>
      <c r="F41">
        <v>200000</v>
      </c>
      <c r="G41">
        <v>184000</v>
      </c>
      <c r="H41">
        <v>183000</v>
      </c>
      <c r="I41">
        <v>181000</v>
      </c>
      <c r="J41">
        <v>179000</v>
      </c>
      <c r="K41">
        <v>177000</v>
      </c>
      <c r="L41">
        <v>175500</v>
      </c>
      <c r="M41">
        <v>174000</v>
      </c>
      <c r="N41">
        <v>186000</v>
      </c>
      <c r="O41">
        <v>190000</v>
      </c>
      <c r="P41">
        <v>174000</v>
      </c>
      <c r="Q41">
        <v>169000</v>
      </c>
      <c r="R41">
        <v>179000</v>
      </c>
      <c r="S41">
        <v>191000</v>
      </c>
      <c r="T41">
        <v>182000</v>
      </c>
      <c r="U41">
        <v>185000</v>
      </c>
      <c r="V41">
        <v>177000</v>
      </c>
      <c r="W41">
        <v>184000</v>
      </c>
      <c r="X41">
        <v>182000</v>
      </c>
      <c r="Y41">
        <v>183000</v>
      </c>
      <c r="Z41">
        <v>159000</v>
      </c>
      <c r="AA41">
        <v>165000</v>
      </c>
      <c r="AB41">
        <v>153000</v>
      </c>
      <c r="AC41">
        <v>149000</v>
      </c>
      <c r="AD41">
        <v>161000</v>
      </c>
    </row>
    <row r="42" spans="1:37" x14ac:dyDescent="0.25">
      <c r="A42" t="str">
        <f>'Intermediate calculations'!A49</f>
        <v>Sorghum consumption (total)</v>
      </c>
      <c r="B42" t="str">
        <f>'Intermediate calculations'!B49</f>
        <v>t</v>
      </c>
      <c r="C42">
        <v>316000</v>
      </c>
      <c r="D42">
        <v>245000</v>
      </c>
      <c r="E42">
        <v>243000</v>
      </c>
      <c r="F42">
        <v>287000</v>
      </c>
      <c r="G42">
        <v>410000</v>
      </c>
      <c r="H42">
        <v>303000</v>
      </c>
      <c r="I42">
        <v>331000</v>
      </c>
      <c r="J42">
        <v>243000</v>
      </c>
      <c r="K42">
        <v>235000</v>
      </c>
      <c r="L42">
        <v>0</v>
      </c>
      <c r="M42">
        <v>210000</v>
      </c>
      <c r="N42">
        <v>209000</v>
      </c>
      <c r="O42">
        <v>206000</v>
      </c>
      <c r="P42">
        <v>196000</v>
      </c>
      <c r="Q42">
        <v>179000</v>
      </c>
      <c r="R42">
        <v>189000</v>
      </c>
      <c r="S42">
        <v>203000</v>
      </c>
      <c r="T42">
        <v>190000</v>
      </c>
      <c r="U42">
        <v>196000</v>
      </c>
      <c r="V42">
        <v>187000</v>
      </c>
      <c r="W42">
        <v>192000</v>
      </c>
      <c r="X42">
        <v>191000</v>
      </c>
      <c r="Y42">
        <v>190000</v>
      </c>
      <c r="Z42">
        <v>165000</v>
      </c>
      <c r="AA42">
        <v>170000</v>
      </c>
      <c r="AB42">
        <v>160000</v>
      </c>
      <c r="AC42">
        <v>159000</v>
      </c>
      <c r="AD42">
        <v>171000</v>
      </c>
      <c r="AJ42">
        <f>SLOPE(W42:AD42,W41:AD41)</f>
        <v>0.99067431850789101</v>
      </c>
      <c r="AK42">
        <f>INTERCEPT(W42:AD42,W41:AD41)</f>
        <v>9307.3888091822155</v>
      </c>
    </row>
    <row r="43" spans="1:37" x14ac:dyDescent="0.25">
      <c r="A43" t="s">
        <v>814</v>
      </c>
      <c r="B43" t="s">
        <v>361</v>
      </c>
      <c r="C43">
        <v>341000</v>
      </c>
      <c r="D43">
        <v>302000</v>
      </c>
      <c r="E43">
        <v>118000</v>
      </c>
      <c r="F43">
        <v>515368</v>
      </c>
      <c r="G43">
        <v>520185</v>
      </c>
      <c r="H43">
        <v>290557</v>
      </c>
      <c r="I43">
        <v>535839</v>
      </c>
      <c r="J43">
        <v>433371</v>
      </c>
      <c r="K43">
        <v>358469</v>
      </c>
      <c r="L43">
        <v>223530</v>
      </c>
      <c r="M43">
        <v>142000</v>
      </c>
      <c r="N43">
        <v>88000</v>
      </c>
      <c r="O43">
        <v>75000</v>
      </c>
      <c r="P43">
        <v>95000</v>
      </c>
      <c r="Q43">
        <v>130000</v>
      </c>
      <c r="R43">
        <v>86000</v>
      </c>
      <c r="S43">
        <v>37000</v>
      </c>
      <c r="T43">
        <v>69000</v>
      </c>
      <c r="U43">
        <v>87000</v>
      </c>
      <c r="V43">
        <v>86000</v>
      </c>
      <c r="W43">
        <v>87000</v>
      </c>
      <c r="X43">
        <v>69000</v>
      </c>
      <c r="Y43">
        <v>49000</v>
      </c>
      <c r="Z43">
        <v>63000</v>
      </c>
      <c r="AA43">
        <v>78750</v>
      </c>
      <c r="AB43">
        <v>70000</v>
      </c>
      <c r="AC43">
        <v>48000</v>
      </c>
      <c r="AD43">
        <v>42000</v>
      </c>
      <c r="AJ43">
        <f>SLOPE(M43:AD43,M42:AD42)</f>
        <v>0.59564510705077911</v>
      </c>
      <c r="AK43">
        <f>INTERCEPT(M43:AD43,M42:AD42)</f>
        <v>-33411.36083398723</v>
      </c>
    </row>
    <row r="44" spans="1:37" x14ac:dyDescent="0.25">
      <c r="A44" t="s">
        <v>370</v>
      </c>
      <c r="B44" t="s">
        <v>361</v>
      </c>
      <c r="C44">
        <v>1563000</v>
      </c>
      <c r="D44">
        <v>1436000</v>
      </c>
      <c r="E44">
        <v>750000</v>
      </c>
      <c r="F44">
        <v>1075000</v>
      </c>
      <c r="G44">
        <v>1048000</v>
      </c>
      <c r="H44">
        <v>1363000</v>
      </c>
      <c r="I44">
        <v>1294000</v>
      </c>
      <c r="J44">
        <v>1382000</v>
      </c>
      <c r="K44">
        <v>745000</v>
      </c>
      <c r="L44">
        <v>718000</v>
      </c>
      <c r="M44">
        <v>934000</v>
      </c>
      <c r="N44">
        <v>974000</v>
      </c>
      <c r="O44">
        <v>941000</v>
      </c>
      <c r="P44">
        <v>748000</v>
      </c>
      <c r="Q44">
        <v>830000</v>
      </c>
      <c r="R44">
        <v>805000</v>
      </c>
      <c r="S44">
        <v>765000</v>
      </c>
      <c r="T44">
        <v>632000</v>
      </c>
      <c r="U44">
        <v>748000</v>
      </c>
      <c r="V44">
        <v>642000</v>
      </c>
      <c r="W44">
        <v>558000</v>
      </c>
      <c r="X44">
        <v>605000</v>
      </c>
      <c r="Y44">
        <v>511000</v>
      </c>
      <c r="Z44">
        <v>506000</v>
      </c>
      <c r="AA44">
        <v>477000</v>
      </c>
      <c r="AB44">
        <v>482000</v>
      </c>
      <c r="AC44">
        <v>508000</v>
      </c>
      <c r="AD44">
        <v>492000</v>
      </c>
    </row>
    <row r="45" spans="1:37" x14ac:dyDescent="0.25">
      <c r="A45" t="s">
        <v>383</v>
      </c>
      <c r="B45" t="s">
        <v>321</v>
      </c>
      <c r="C45">
        <v>780000</v>
      </c>
      <c r="D45">
        <v>825000</v>
      </c>
      <c r="E45">
        <v>570000</v>
      </c>
      <c r="F45">
        <v>900000</v>
      </c>
      <c r="G45">
        <v>1299451</v>
      </c>
      <c r="H45">
        <v>1032745</v>
      </c>
      <c r="I45">
        <v>1263570</v>
      </c>
      <c r="J45">
        <v>1193985</v>
      </c>
      <c r="K45">
        <v>1244321</v>
      </c>
      <c r="L45">
        <v>1237174</v>
      </c>
      <c r="M45">
        <v>825252</v>
      </c>
      <c r="N45">
        <v>1068357</v>
      </c>
      <c r="O45">
        <v>1467915</v>
      </c>
      <c r="P45">
        <v>1265742</v>
      </c>
      <c r="Q45">
        <v>1264888</v>
      </c>
      <c r="R45">
        <v>580444</v>
      </c>
      <c r="S45">
        <v>963118</v>
      </c>
      <c r="T45">
        <v>1137646</v>
      </c>
      <c r="U45">
        <v>1429803</v>
      </c>
      <c r="V45">
        <v>1517602.3688259386</v>
      </c>
      <c r="W45">
        <v>1425245.0325037544</v>
      </c>
      <c r="X45">
        <v>1576608.4448095565</v>
      </c>
      <c r="Y45">
        <v>1810067.2671795222</v>
      </c>
      <c r="Z45">
        <v>1635614.5207931739</v>
      </c>
      <c r="AA45">
        <v>1686924.1520832763</v>
      </c>
      <c r="AB45">
        <v>1702317.0414703069</v>
      </c>
      <c r="AC45">
        <v>2143579.8705651872</v>
      </c>
      <c r="AD45">
        <v>2657958.9242484635</v>
      </c>
      <c r="AJ45">
        <f>SLOPE(M45:AD45,M40:AD40)</f>
        <v>-0.28544189547795717</v>
      </c>
      <c r="AK45">
        <f>INTERCEPT(M45:AD45,M40:AD40)</f>
        <v>2337993.6650663563</v>
      </c>
    </row>
    <row r="46" spans="1:37" x14ac:dyDescent="0.25">
      <c r="A46" t="s">
        <v>114</v>
      </c>
      <c r="B46" t="s">
        <v>321</v>
      </c>
      <c r="C46">
        <v>124083.5011138469</v>
      </c>
      <c r="D46">
        <v>152218.50271143019</v>
      </c>
      <c r="E46">
        <v>180353.50430901349</v>
      </c>
      <c r="F46">
        <v>208488.50590658933</v>
      </c>
      <c r="G46">
        <v>236623.50750417262</v>
      </c>
      <c r="H46">
        <v>264758.50910175592</v>
      </c>
      <c r="I46">
        <v>292893.51069933921</v>
      </c>
      <c r="J46">
        <v>321028.5122969225</v>
      </c>
      <c r="K46">
        <v>349163.5138945058</v>
      </c>
      <c r="L46">
        <v>377298.51549208909</v>
      </c>
      <c r="M46">
        <v>405433.51708967239</v>
      </c>
      <c r="N46">
        <v>433568.51868725568</v>
      </c>
      <c r="O46">
        <v>461703.52028483152</v>
      </c>
      <c r="P46">
        <v>489838.52188241482</v>
      </c>
      <c r="Q46">
        <v>594407</v>
      </c>
      <c r="R46">
        <v>484209</v>
      </c>
      <c r="S46">
        <v>536026</v>
      </c>
      <c r="T46">
        <v>660755</v>
      </c>
      <c r="U46">
        <v>654808</v>
      </c>
      <c r="V46">
        <v>518924</v>
      </c>
      <c r="W46">
        <v>683837</v>
      </c>
      <c r="X46">
        <v>778897</v>
      </c>
      <c r="Y46">
        <v>800756</v>
      </c>
      <c r="Z46">
        <v>726904.59500000009</v>
      </c>
      <c r="AA46">
        <v>905143.08</v>
      </c>
      <c r="AB46">
        <v>662862.79909999995</v>
      </c>
      <c r="AC46">
        <v>877638</v>
      </c>
      <c r="AD46">
        <v>926747</v>
      </c>
      <c r="AJ46">
        <f>SLOPE(M46:AD46,M47:AD47)</f>
        <v>1.3595755992345242</v>
      </c>
      <c r="AK46">
        <f>INTERCEPT(M46:AD46,M47:AD47)</f>
        <v>69456.835151908104</v>
      </c>
    </row>
    <row r="47" spans="1:37" x14ac:dyDescent="0.25">
      <c r="A47" t="s">
        <v>815</v>
      </c>
      <c r="B47" t="s">
        <v>321</v>
      </c>
      <c r="C47">
        <v>343689</v>
      </c>
      <c r="D47">
        <v>365035</v>
      </c>
      <c r="E47">
        <v>347525</v>
      </c>
      <c r="F47">
        <v>408459</v>
      </c>
      <c r="G47">
        <v>375066</v>
      </c>
      <c r="H47">
        <v>371491</v>
      </c>
      <c r="I47">
        <v>415084</v>
      </c>
      <c r="J47">
        <v>406914</v>
      </c>
      <c r="K47">
        <v>415521</v>
      </c>
      <c r="L47">
        <v>413045</v>
      </c>
      <c r="M47">
        <v>415933</v>
      </c>
      <c r="N47">
        <v>395813</v>
      </c>
      <c r="O47">
        <v>477072</v>
      </c>
      <c r="P47">
        <v>420827</v>
      </c>
      <c r="Q47">
        <v>427571</v>
      </c>
      <c r="R47">
        <v>347260</v>
      </c>
      <c r="S47">
        <v>428719</v>
      </c>
      <c r="T47">
        <v>439480</v>
      </c>
      <c r="U47">
        <v>424123</v>
      </c>
      <c r="V47">
        <v>453777</v>
      </c>
      <c r="W47">
        <v>395000</v>
      </c>
      <c r="X47">
        <v>419000</v>
      </c>
      <c r="Y47">
        <v>430000</v>
      </c>
      <c r="Z47">
        <v>416500</v>
      </c>
      <c r="AA47">
        <v>447547</v>
      </c>
      <c r="AB47">
        <v>402792</v>
      </c>
      <c r="AC47">
        <v>430000</v>
      </c>
      <c r="AD47">
        <v>442900</v>
      </c>
      <c r="AJ47">
        <f>SLOPE(M47:AD47,M40:AD40)</f>
        <v>-6.3872671298887381E-3</v>
      </c>
      <c r="AK47">
        <f>INTERCEPT(M47:AD47,M40:AD40)</f>
        <v>442814.42406536068</v>
      </c>
    </row>
    <row r="48" spans="1:37" x14ac:dyDescent="0.25">
      <c r="A48" t="s">
        <v>944</v>
      </c>
      <c r="B48" t="s">
        <v>813</v>
      </c>
      <c r="C48">
        <v>1100000</v>
      </c>
      <c r="D48">
        <v>1260000</v>
      </c>
      <c r="E48">
        <v>1090000</v>
      </c>
      <c r="F48">
        <v>1150000</v>
      </c>
      <c r="G48">
        <v>1050000</v>
      </c>
      <c r="H48">
        <v>1130000</v>
      </c>
      <c r="I48">
        <v>1140000</v>
      </c>
      <c r="J48">
        <v>1100000</v>
      </c>
      <c r="K48">
        <v>1070000</v>
      </c>
      <c r="L48">
        <v>1080000</v>
      </c>
      <c r="M48">
        <v>1370000</v>
      </c>
      <c r="N48">
        <v>1360000</v>
      </c>
      <c r="O48">
        <v>1210000</v>
      </c>
      <c r="P48">
        <v>1070000</v>
      </c>
      <c r="Q48">
        <v>1020000</v>
      </c>
      <c r="R48">
        <v>1100000</v>
      </c>
      <c r="S48">
        <v>1080000</v>
      </c>
      <c r="T48">
        <v>1080000</v>
      </c>
      <c r="U48">
        <v>1300000</v>
      </c>
      <c r="V48">
        <v>1340000</v>
      </c>
      <c r="W48">
        <v>1340000</v>
      </c>
      <c r="X48">
        <v>1280000</v>
      </c>
      <c r="Y48">
        <v>1240000</v>
      </c>
      <c r="Z48">
        <v>1360000</v>
      </c>
      <c r="AA48">
        <v>1260000</v>
      </c>
      <c r="AB48">
        <v>1260000</v>
      </c>
      <c r="AC48">
        <v>1300000</v>
      </c>
      <c r="AD48">
        <v>1410000</v>
      </c>
    </row>
    <row r="49" spans="1:37" x14ac:dyDescent="0.25">
      <c r="A49" t="str">
        <f>'Activity data'!C5&amp;" - "&amp;'Activity data'!D5</f>
        <v>3A1ai Dairy cattle - TMR</v>
      </c>
      <c r="B49" t="s">
        <v>813</v>
      </c>
      <c r="C49">
        <f>C48*Constants!$H$18</f>
        <v>385000</v>
      </c>
      <c r="D49">
        <f>D48*Constants!$H$18</f>
        <v>441000</v>
      </c>
      <c r="E49">
        <f>E48*Constants!$H$18</f>
        <v>381500</v>
      </c>
      <c r="F49">
        <f>F48*Constants!$H$18</f>
        <v>402500</v>
      </c>
      <c r="G49">
        <f>G48*Constants!$H$18</f>
        <v>367500</v>
      </c>
      <c r="H49">
        <f>H48*Constants!$H$18</f>
        <v>395500</v>
      </c>
      <c r="I49">
        <f>I48*Constants!$H$18</f>
        <v>399000</v>
      </c>
      <c r="J49">
        <f>J48*Constants!$H$18</f>
        <v>385000</v>
      </c>
      <c r="K49">
        <f>K48*Constants!$H$18</f>
        <v>374500</v>
      </c>
      <c r="L49">
        <f>L48*Constants!$H$18</f>
        <v>378000</v>
      </c>
      <c r="M49">
        <f>M48*Constants!$H$18</f>
        <v>479499.99999999994</v>
      </c>
      <c r="N49">
        <f>N48*Constants!$H$18</f>
        <v>475999.99999999994</v>
      </c>
      <c r="O49">
        <f>O48*Constants!$H$18</f>
        <v>423500</v>
      </c>
      <c r="P49">
        <f>P48*Constants!$H$18</f>
        <v>374500</v>
      </c>
      <c r="Q49">
        <f>Q48*Constants!$H$18</f>
        <v>357000</v>
      </c>
      <c r="R49">
        <f>R48*Constants!$H$18</f>
        <v>385000</v>
      </c>
      <c r="S49">
        <f>S48*Constants!$H$18</f>
        <v>378000</v>
      </c>
      <c r="T49">
        <f>T48*Constants!$H$18</f>
        <v>378000</v>
      </c>
      <c r="U49">
        <f>U48*Constants!$H$18</f>
        <v>455000</v>
      </c>
      <c r="V49">
        <f>V48*Constants!$H$18</f>
        <v>468999.99999999994</v>
      </c>
      <c r="W49">
        <f>W48*Constants!$H$18</f>
        <v>468999.99999999994</v>
      </c>
      <c r="X49">
        <f>X48*Constants!$H$18</f>
        <v>448000</v>
      </c>
      <c r="Y49">
        <f>Y48*Constants!$H$18</f>
        <v>434000</v>
      </c>
      <c r="Z49">
        <f>Z48*Constants!$H$18</f>
        <v>475999.99999999994</v>
      </c>
      <c r="AA49">
        <f>AA48*Constants!$H$18</f>
        <v>441000</v>
      </c>
      <c r="AB49">
        <f>AB48*Constants!$H$18</f>
        <v>441000</v>
      </c>
      <c r="AC49">
        <f>AC48*Constants!$H$18</f>
        <v>455000</v>
      </c>
      <c r="AD49">
        <f>AD48*Constants!$H$18</f>
        <v>493499.99999999994</v>
      </c>
    </row>
    <row r="50" spans="1:37" x14ac:dyDescent="0.25">
      <c r="A50" t="str">
        <f>'Activity data'!C6&amp;" - "&amp;'Activity data'!D6</f>
        <v>3A1ai Dairy cattle - Pasture</v>
      </c>
      <c r="B50" t="s">
        <v>813</v>
      </c>
      <c r="C50">
        <f>C48*Constants!$H$19</f>
        <v>319000</v>
      </c>
      <c r="D50">
        <f>D48*Constants!$H$19</f>
        <v>365400</v>
      </c>
      <c r="E50">
        <f>E48*Constants!$H$19</f>
        <v>316100</v>
      </c>
      <c r="F50">
        <f>F48*Constants!$H$19</f>
        <v>333500</v>
      </c>
      <c r="G50">
        <f>G48*Constants!$H$19</f>
        <v>304500</v>
      </c>
      <c r="H50">
        <f>H48*Constants!$H$19</f>
        <v>327700</v>
      </c>
      <c r="I50">
        <f>I48*Constants!$H$19</f>
        <v>330600</v>
      </c>
      <c r="J50">
        <f>J48*Constants!$H$19</f>
        <v>319000</v>
      </c>
      <c r="K50">
        <f>K48*Constants!$H$19</f>
        <v>310300</v>
      </c>
      <c r="L50">
        <f>L48*Constants!$H$19</f>
        <v>313200</v>
      </c>
      <c r="M50">
        <f>M48*Constants!$H$19</f>
        <v>397300</v>
      </c>
      <c r="N50">
        <f>N48*Constants!$H$19</f>
        <v>394400</v>
      </c>
      <c r="O50">
        <f>O48*Constants!$H$19</f>
        <v>350900</v>
      </c>
      <c r="P50">
        <f>P48*Constants!$H$19</f>
        <v>310300</v>
      </c>
      <c r="Q50">
        <f>Q48*Constants!$H$19</f>
        <v>295800</v>
      </c>
      <c r="R50">
        <f>R48*Constants!$H$19</f>
        <v>319000</v>
      </c>
      <c r="S50">
        <f>S48*Constants!$H$19</f>
        <v>313200</v>
      </c>
      <c r="T50">
        <f>T48*Constants!$H$19</f>
        <v>313200</v>
      </c>
      <c r="U50">
        <f>U48*Constants!$H$19</f>
        <v>377000</v>
      </c>
      <c r="V50">
        <f>V48*Constants!$H$19</f>
        <v>388600</v>
      </c>
      <c r="W50">
        <f>W48*Constants!$H$19</f>
        <v>388600</v>
      </c>
      <c r="X50">
        <f>X48*Constants!$H$19</f>
        <v>371200</v>
      </c>
      <c r="Y50">
        <f>Y48*Constants!$H$19</f>
        <v>359600</v>
      </c>
      <c r="Z50">
        <f>Z48*Constants!$H$19</f>
        <v>394400</v>
      </c>
      <c r="AA50">
        <f>AA48*Constants!$H$19</f>
        <v>365400</v>
      </c>
      <c r="AB50">
        <f>AB48*Constants!$H$19</f>
        <v>365400</v>
      </c>
      <c r="AC50">
        <f>AC48*Constants!$H$19</f>
        <v>377000</v>
      </c>
      <c r="AD50">
        <f>AD48*Constants!$H$19</f>
        <v>408900</v>
      </c>
    </row>
    <row r="51" spans="1:37" x14ac:dyDescent="0.25">
      <c r="A51" t="str">
        <f>'Activity data'!C7&amp;" - "&amp;'Activity data'!D7</f>
        <v>3A1aii Other cattle - Non-lactating</v>
      </c>
      <c r="B51" t="s">
        <v>813</v>
      </c>
      <c r="C51">
        <f>C48-(C49+C50)</f>
        <v>396000</v>
      </c>
      <c r="D51">
        <f t="shared" ref="D51:AD51" si="9">D48-(D49+D50)</f>
        <v>453600</v>
      </c>
      <c r="E51">
        <f t="shared" si="9"/>
        <v>392400</v>
      </c>
      <c r="F51">
        <f t="shared" si="9"/>
        <v>414000</v>
      </c>
      <c r="G51">
        <f t="shared" si="9"/>
        <v>378000</v>
      </c>
      <c r="H51">
        <f t="shared" si="9"/>
        <v>406800</v>
      </c>
      <c r="I51">
        <f t="shared" si="9"/>
        <v>410400</v>
      </c>
      <c r="J51">
        <f t="shared" si="9"/>
        <v>396000</v>
      </c>
      <c r="K51">
        <f t="shared" si="9"/>
        <v>385200</v>
      </c>
      <c r="L51">
        <f t="shared" si="9"/>
        <v>388800</v>
      </c>
      <c r="M51">
        <f t="shared" si="9"/>
        <v>493200</v>
      </c>
      <c r="N51">
        <f t="shared" si="9"/>
        <v>489600</v>
      </c>
      <c r="O51">
        <f t="shared" si="9"/>
        <v>435600</v>
      </c>
      <c r="P51">
        <f t="shared" si="9"/>
        <v>385200</v>
      </c>
      <c r="Q51">
        <f t="shared" si="9"/>
        <v>367200</v>
      </c>
      <c r="R51">
        <f t="shared" si="9"/>
        <v>396000</v>
      </c>
      <c r="S51">
        <f t="shared" si="9"/>
        <v>388800</v>
      </c>
      <c r="T51">
        <f t="shared" si="9"/>
        <v>388800</v>
      </c>
      <c r="U51">
        <f t="shared" si="9"/>
        <v>468000</v>
      </c>
      <c r="V51">
        <f t="shared" si="9"/>
        <v>482400</v>
      </c>
      <c r="W51">
        <f t="shared" si="9"/>
        <v>482400</v>
      </c>
      <c r="X51">
        <f t="shared" si="9"/>
        <v>460800</v>
      </c>
      <c r="Y51">
        <f t="shared" si="9"/>
        <v>446400</v>
      </c>
      <c r="Z51">
        <f t="shared" si="9"/>
        <v>489600</v>
      </c>
      <c r="AA51">
        <f t="shared" si="9"/>
        <v>453600</v>
      </c>
      <c r="AB51">
        <f t="shared" si="9"/>
        <v>453600</v>
      </c>
      <c r="AC51">
        <f t="shared" si="9"/>
        <v>468000</v>
      </c>
      <c r="AD51">
        <f t="shared" si="9"/>
        <v>507600</v>
      </c>
    </row>
    <row r="52" spans="1:37" x14ac:dyDescent="0.25">
      <c r="A52" t="str">
        <f>'Activity data'!C8&amp;" - "&amp;'Activity data'!D8</f>
        <v>3A1aii Other cattle - Commercial</v>
      </c>
      <c r="B52" t="s">
        <v>813</v>
      </c>
      <c r="C52">
        <v>7610000</v>
      </c>
      <c r="D52">
        <v>7370000</v>
      </c>
      <c r="E52">
        <v>7310000</v>
      </c>
      <c r="F52">
        <v>6910000</v>
      </c>
      <c r="G52">
        <v>7060000</v>
      </c>
      <c r="H52">
        <v>7230000</v>
      </c>
      <c r="I52">
        <v>7500000</v>
      </c>
      <c r="J52">
        <v>7740000</v>
      </c>
      <c r="K52">
        <v>7790000</v>
      </c>
      <c r="L52">
        <v>7680000</v>
      </c>
      <c r="M52">
        <v>7310000</v>
      </c>
      <c r="N52">
        <v>7340000</v>
      </c>
      <c r="O52">
        <v>6850000</v>
      </c>
      <c r="P52">
        <v>6960000</v>
      </c>
      <c r="Q52">
        <v>7000000</v>
      </c>
      <c r="R52">
        <v>7080000</v>
      </c>
      <c r="S52">
        <v>6930000</v>
      </c>
      <c r="T52">
        <v>7110000</v>
      </c>
      <c r="U52">
        <v>6980000</v>
      </c>
      <c r="V52">
        <v>6900000</v>
      </c>
      <c r="W52">
        <v>6880000</v>
      </c>
      <c r="X52">
        <v>6900000</v>
      </c>
      <c r="Y52">
        <v>8010000</v>
      </c>
      <c r="Z52">
        <v>6860000</v>
      </c>
      <c r="AA52">
        <v>6980000</v>
      </c>
      <c r="AB52">
        <v>6860000</v>
      </c>
      <c r="AC52">
        <v>6620000</v>
      </c>
      <c r="AD52">
        <v>6290000</v>
      </c>
      <c r="AJ52">
        <f>SLOPE(M52:AD52,LN(M14:AD14))</f>
        <v>-590413.71826447546</v>
      </c>
      <c r="AK52">
        <f>INTERCEPT(M52:AD52,LN(M14:AD14))</f>
        <v>15009884.379939649</v>
      </c>
    </row>
    <row r="53" spans="1:37" x14ac:dyDescent="0.25">
      <c r="A53" t="str">
        <f>'Activity data'!C9&amp;" - "&amp;'Activity data'!D9</f>
        <v>3A1aii Other cattle - Subsistence</v>
      </c>
      <c r="B53" t="s">
        <v>813</v>
      </c>
      <c r="C53">
        <v>5270000</v>
      </c>
      <c r="D53">
        <v>5710000</v>
      </c>
      <c r="E53">
        <v>5770000</v>
      </c>
      <c r="F53">
        <v>5770000</v>
      </c>
      <c r="G53">
        <v>5020000</v>
      </c>
      <c r="H53">
        <v>4950000</v>
      </c>
      <c r="I53">
        <v>5080000</v>
      </c>
      <c r="J53">
        <v>5240000</v>
      </c>
      <c r="K53">
        <v>5490000</v>
      </c>
      <c r="L53">
        <v>5700000</v>
      </c>
      <c r="M53">
        <v>5870000</v>
      </c>
      <c r="N53">
        <v>5740000</v>
      </c>
      <c r="O53">
        <v>6230000</v>
      </c>
      <c r="P53">
        <v>6220000</v>
      </c>
      <c r="Q53">
        <v>6080000</v>
      </c>
      <c r="R53">
        <v>6000000</v>
      </c>
      <c r="S53">
        <v>6150000</v>
      </c>
      <c r="T53">
        <v>6370000</v>
      </c>
      <c r="U53">
        <v>6528852.25</v>
      </c>
      <c r="V53">
        <v>6499180.583333333</v>
      </c>
      <c r="W53">
        <v>6420177.666666667</v>
      </c>
      <c r="X53">
        <v>6338199.833333333</v>
      </c>
      <c r="Y53">
        <v>5405726.333333334</v>
      </c>
      <c r="Z53">
        <v>6537351</v>
      </c>
      <c r="AA53">
        <v>6398975</v>
      </c>
      <c r="AB53">
        <v>6300600</v>
      </c>
      <c r="AC53">
        <v>6211864</v>
      </c>
      <c r="AD53">
        <v>6118415</v>
      </c>
      <c r="AJ53">
        <f>SLOPE(M53:AD53,Drivers!N4:AE4)</f>
        <v>2.2459087679076045E-2</v>
      </c>
      <c r="AK53">
        <f>INTERCEPT(M53:AD53,Drivers!N4:AE4)</f>
        <v>5059646.0322083272</v>
      </c>
    </row>
    <row r="54" spans="1:37" x14ac:dyDescent="0.25">
      <c r="A54" t="str">
        <f>'Activity data'!C10&amp;" - "&amp;'Activity data'!D10</f>
        <v>3A1aii Other cattle - Feedlot</v>
      </c>
      <c r="B54" t="s">
        <v>813</v>
      </c>
      <c r="C54">
        <v>420000</v>
      </c>
      <c r="D54">
        <v>420000</v>
      </c>
      <c r="E54">
        <v>420000</v>
      </c>
      <c r="F54">
        <v>420000</v>
      </c>
      <c r="G54">
        <v>420000</v>
      </c>
      <c r="H54">
        <v>420000</v>
      </c>
      <c r="I54">
        <v>420000</v>
      </c>
      <c r="J54">
        <v>420000</v>
      </c>
      <c r="K54">
        <v>420000</v>
      </c>
      <c r="L54">
        <v>420000</v>
      </c>
      <c r="M54">
        <v>420000</v>
      </c>
      <c r="N54">
        <v>420000</v>
      </c>
      <c r="O54">
        <v>420000</v>
      </c>
      <c r="P54">
        <v>420000</v>
      </c>
      <c r="Q54">
        <v>420000</v>
      </c>
      <c r="R54">
        <v>420000</v>
      </c>
      <c r="S54">
        <v>420000</v>
      </c>
      <c r="T54">
        <v>420000</v>
      </c>
      <c r="U54">
        <v>391147.75</v>
      </c>
      <c r="V54">
        <v>400819.41666666669</v>
      </c>
      <c r="W54">
        <v>399822.33333333331</v>
      </c>
      <c r="X54">
        <v>461800.16666666669</v>
      </c>
      <c r="Y54">
        <v>484273.66666666669</v>
      </c>
      <c r="Z54">
        <v>502649</v>
      </c>
      <c r="AA54">
        <v>521025</v>
      </c>
      <c r="AB54">
        <v>539400</v>
      </c>
      <c r="AC54">
        <v>568136</v>
      </c>
      <c r="AD54">
        <v>591585</v>
      </c>
      <c r="AJ54">
        <f>SLOPE(U54:AD54,U13:AD13)</f>
        <v>0.637449100124306</v>
      </c>
      <c r="AK54">
        <f>INTERCEPT(U54:AD54,U13:AD13)</f>
        <v>-99494.910040854127</v>
      </c>
    </row>
    <row r="55" spans="1:37" x14ac:dyDescent="0.25">
      <c r="A55" t="str">
        <f>'Activity data'!C11&amp;" - "&amp;'Activity data'!D11</f>
        <v>3A1c Sheep - Commercial</v>
      </c>
      <c r="B55" t="s">
        <v>813</v>
      </c>
      <c r="C55">
        <v>29979000</v>
      </c>
      <c r="D55">
        <v>28631000</v>
      </c>
      <c r="E55">
        <v>27448000</v>
      </c>
      <c r="F55">
        <v>25670000</v>
      </c>
      <c r="G55">
        <v>25851000</v>
      </c>
      <c r="H55">
        <v>25481000</v>
      </c>
      <c r="I55">
        <v>25566000</v>
      </c>
      <c r="J55">
        <v>25010000</v>
      </c>
      <c r="K55">
        <v>25079000</v>
      </c>
      <c r="L55">
        <v>24463000</v>
      </c>
      <c r="M55">
        <v>23586000</v>
      </c>
      <c r="N55">
        <v>22998000</v>
      </c>
      <c r="O55">
        <v>22614000</v>
      </c>
      <c r="P55">
        <v>22693000</v>
      </c>
      <c r="Q55">
        <v>22289000</v>
      </c>
      <c r="R55">
        <v>22236000</v>
      </c>
      <c r="S55">
        <v>21945000</v>
      </c>
      <c r="T55">
        <v>21924000</v>
      </c>
      <c r="U55">
        <v>21995000</v>
      </c>
      <c r="V55">
        <v>21917000</v>
      </c>
      <c r="W55">
        <v>21493000</v>
      </c>
      <c r="X55">
        <v>21325000</v>
      </c>
      <c r="Y55">
        <v>21427000</v>
      </c>
      <c r="Z55">
        <v>21589000</v>
      </c>
      <c r="AA55">
        <v>21202000</v>
      </c>
      <c r="AB55">
        <v>21033000</v>
      </c>
      <c r="AC55">
        <v>20438000</v>
      </c>
      <c r="AD55">
        <v>19942000</v>
      </c>
      <c r="AJ55">
        <f>SLOPE(F55:AD55,LN(F23:AD23))</f>
        <v>-5142301.054387291</v>
      </c>
      <c r="AK55">
        <f>INTERCEPT(F55:AD55,LN(F23:AD23))</f>
        <v>83155618.791130543</v>
      </c>
    </row>
    <row r="56" spans="1:37" x14ac:dyDescent="0.25">
      <c r="A56" t="str">
        <f>'Activity data'!C12&amp;" - "&amp;'Activity data'!D12</f>
        <v>3A1c Sheep - Subsistence</v>
      </c>
      <c r="B56" t="s">
        <v>813</v>
      </c>
      <c r="C56">
        <v>4183862.7657327019</v>
      </c>
      <c r="D56">
        <v>3995736.1768468926</v>
      </c>
      <c r="E56">
        <v>3830636.9523276691</v>
      </c>
      <c r="F56">
        <v>3582499.6563046952</v>
      </c>
      <c r="G56">
        <v>3607759.9772159201</v>
      </c>
      <c r="H56">
        <v>3556122.8571211509</v>
      </c>
      <c r="I56">
        <v>3567985.4387645437</v>
      </c>
      <c r="J56">
        <v>3490390.1988383494</v>
      </c>
      <c r="K56">
        <v>3500019.8239371148</v>
      </c>
      <c r="L56">
        <v>3414050.996968525</v>
      </c>
      <c r="M56">
        <v>3291657.0663655167</v>
      </c>
      <c r="N56">
        <v>3209595.9133500443</v>
      </c>
      <c r="O56">
        <v>3156004.9562787157</v>
      </c>
      <c r="P56">
        <v>3167030.1792178694</v>
      </c>
      <c r="Q56">
        <v>3110648.0264657419</v>
      </c>
      <c r="R56">
        <v>3103251.3579116268</v>
      </c>
      <c r="S56">
        <v>3062639.4607560104</v>
      </c>
      <c r="T56">
        <v>3059708.705291172</v>
      </c>
      <c r="U56">
        <v>3069617.4499580064</v>
      </c>
      <c r="V56">
        <v>3058731.7868028926</v>
      </c>
      <c r="W56">
        <v>2999558.4383699675</v>
      </c>
      <c r="X56">
        <v>2976112.3946512612</v>
      </c>
      <c r="Y56">
        <v>2990347.4926233329</v>
      </c>
      <c r="Z56">
        <v>3012956.1776377996</v>
      </c>
      <c r="AA56">
        <v>2958946.5412143511</v>
      </c>
      <c r="AB56">
        <v>2935360.9377116049</v>
      </c>
      <c r="AC56">
        <v>2852322.8662078534</v>
      </c>
      <c r="AD56">
        <v>2783101.2133240541</v>
      </c>
    </row>
    <row r="57" spans="1:37" x14ac:dyDescent="0.25">
      <c r="A57" t="str">
        <f>'Activity data'!C13&amp;" - "&amp;'Activity data'!D13</f>
        <v>3A1d Goats - Commercial</v>
      </c>
      <c r="B57" t="s">
        <v>813</v>
      </c>
      <c r="C57">
        <v>2774000.0000000005</v>
      </c>
      <c r="D57">
        <v>2453000.0000000009</v>
      </c>
      <c r="E57">
        <v>2284999.9999999995</v>
      </c>
      <c r="F57">
        <v>2158999.9999999995</v>
      </c>
      <c r="G57">
        <v>2336999.9999999995</v>
      </c>
      <c r="H57">
        <v>2369000</v>
      </c>
      <c r="I57">
        <v>2405999.9999999995</v>
      </c>
      <c r="J57">
        <v>2394000</v>
      </c>
      <c r="K57">
        <v>2360000</v>
      </c>
      <c r="L57">
        <v>2325000.0000000005</v>
      </c>
      <c r="M57">
        <v>2355000</v>
      </c>
      <c r="N57">
        <v>2427000.0000000005</v>
      </c>
      <c r="O57">
        <v>2216000.0000000005</v>
      </c>
      <c r="P57">
        <v>2160000</v>
      </c>
      <c r="Q57">
        <v>2164000.0000000005</v>
      </c>
      <c r="R57">
        <v>2136000</v>
      </c>
      <c r="S57">
        <v>2181000</v>
      </c>
      <c r="T57">
        <v>2116000</v>
      </c>
      <c r="U57">
        <v>2114000.0000000005</v>
      </c>
      <c r="V57">
        <v>2077000</v>
      </c>
      <c r="W57">
        <v>2052000.0000000002</v>
      </c>
      <c r="X57">
        <v>2033000.0000000002</v>
      </c>
      <c r="Y57">
        <v>2028000.0000000002</v>
      </c>
      <c r="Z57">
        <v>2005000</v>
      </c>
      <c r="AA57">
        <v>1987000.0000000002</v>
      </c>
      <c r="AB57">
        <v>1960000.0000000002</v>
      </c>
      <c r="AC57">
        <v>1900999.9999999998</v>
      </c>
      <c r="AD57">
        <v>1843000</v>
      </c>
      <c r="AJ57">
        <f>SLOPE(M57:AD57,M20:AD20)</f>
        <v>-70.552737449711444</v>
      </c>
      <c r="AK57">
        <f>INTERCEPT(M57:AD57,M20:AD20)</f>
        <v>2826074.60206402</v>
      </c>
    </row>
    <row r="58" spans="1:37" x14ac:dyDescent="0.25">
      <c r="A58" t="str">
        <f>'Activity data'!C14&amp;" - "&amp;'Activity data'!D14</f>
        <v>3A1d Goats - Subsistence</v>
      </c>
      <c r="B58" t="s">
        <v>813</v>
      </c>
      <c r="C58">
        <v>5479284.9120494025</v>
      </c>
      <c r="D58">
        <v>4845236.4416932901</v>
      </c>
      <c r="E58">
        <v>4513397.9899181286</v>
      </c>
      <c r="F58">
        <v>4264519.151086757</v>
      </c>
      <c r="G58">
        <v>4616109.8916580593</v>
      </c>
      <c r="H58">
        <v>4679317.2158057094</v>
      </c>
      <c r="I58">
        <v>4752400.6843514293</v>
      </c>
      <c r="J58">
        <v>4728697.9377960609</v>
      </c>
      <c r="K58">
        <v>4661540.1558891824</v>
      </c>
      <c r="L58">
        <v>4592407.1451026909</v>
      </c>
      <c r="M58">
        <v>4651664.0114911124</v>
      </c>
      <c r="N58">
        <v>4793880.4908233248</v>
      </c>
      <c r="O58">
        <v>4377107.1972247576</v>
      </c>
      <c r="P58">
        <v>4266494.3799663708</v>
      </c>
      <c r="Q58">
        <v>4274395.2954848269</v>
      </c>
      <c r="R58">
        <v>4219088.886855633</v>
      </c>
      <c r="S58">
        <v>4307974.1864382662</v>
      </c>
      <c r="T58">
        <v>4179584.3092633518</v>
      </c>
      <c r="U58">
        <v>4175633.8515041238</v>
      </c>
      <c r="V58">
        <v>4102550.3829584038</v>
      </c>
      <c r="W58">
        <v>4053169.6609680522</v>
      </c>
      <c r="X58">
        <v>4015640.3122553849</v>
      </c>
      <c r="Y58">
        <v>4005764.1678573145</v>
      </c>
      <c r="Z58">
        <v>3960333.9036261914</v>
      </c>
      <c r="AA58">
        <v>3924779.7837931383</v>
      </c>
      <c r="AB58">
        <v>3871448.6040435587</v>
      </c>
      <c r="AC58">
        <v>3754910.100146329</v>
      </c>
      <c r="AD58">
        <v>3640346.8251287136</v>
      </c>
      <c r="AJ58">
        <f>SLOPE(M58:AD58,Drivers!N4:AE4)</f>
        <v>-7.5958823191040414E-2</v>
      </c>
      <c r="AK58">
        <f>INTERCEPT(M58:AD58,Drivers!N4:AE4)</f>
        <v>7965886.1510962853</v>
      </c>
    </row>
    <row r="59" spans="1:37" x14ac:dyDescent="0.25">
      <c r="A59" t="str">
        <f>'Activity data'!C15&amp;" - "&amp;'Activity data'!D15</f>
        <v>3A1f Horses - Horses</v>
      </c>
      <c r="B59" t="s">
        <v>813</v>
      </c>
      <c r="C59">
        <v>230000</v>
      </c>
      <c r="D59">
        <v>230000</v>
      </c>
      <c r="E59">
        <v>230000</v>
      </c>
      <c r="F59">
        <v>235000</v>
      </c>
      <c r="G59">
        <v>240000</v>
      </c>
      <c r="H59">
        <v>245000</v>
      </c>
      <c r="I59">
        <v>250000</v>
      </c>
      <c r="J59">
        <v>255000</v>
      </c>
      <c r="K59">
        <v>260000</v>
      </c>
      <c r="L59">
        <v>258000</v>
      </c>
      <c r="M59">
        <v>270000</v>
      </c>
      <c r="N59">
        <v>270000</v>
      </c>
      <c r="O59">
        <v>270000</v>
      </c>
      <c r="P59">
        <v>270000</v>
      </c>
      <c r="Q59">
        <v>270000</v>
      </c>
      <c r="R59">
        <v>270000</v>
      </c>
      <c r="S59">
        <v>280000</v>
      </c>
      <c r="T59">
        <v>290000</v>
      </c>
      <c r="U59">
        <v>298000</v>
      </c>
      <c r="V59">
        <v>300000</v>
      </c>
      <c r="W59">
        <v>300000</v>
      </c>
      <c r="X59">
        <v>305000</v>
      </c>
      <c r="Y59">
        <v>308000</v>
      </c>
      <c r="Z59">
        <v>310000</v>
      </c>
      <c r="AA59">
        <v>312000</v>
      </c>
      <c r="AB59">
        <v>314825</v>
      </c>
      <c r="AC59">
        <v>320860</v>
      </c>
      <c r="AD59">
        <v>322771</v>
      </c>
      <c r="AJ59">
        <f>SLOPE(M59:AD59,M4:AD4)</f>
        <v>3830.6948323431998</v>
      </c>
      <c r="AK59">
        <f>INTERCEPT(M59:AD59,M4:AD4)</f>
        <v>97248.065699839528</v>
      </c>
    </row>
    <row r="60" spans="1:37" x14ac:dyDescent="0.25">
      <c r="A60" t="str">
        <f>'Activity data'!C16&amp;" - "&amp;'Activity data'!D16</f>
        <v>3A1g Mules &amp; asses - Mules &amp; Asses</v>
      </c>
      <c r="B60" t="s">
        <v>813</v>
      </c>
      <c r="C60">
        <v>224000</v>
      </c>
      <c r="D60">
        <v>224000</v>
      </c>
      <c r="E60">
        <v>224000</v>
      </c>
      <c r="F60">
        <v>224000</v>
      </c>
      <c r="G60">
        <v>224000</v>
      </c>
      <c r="H60">
        <v>224000</v>
      </c>
      <c r="I60">
        <v>224000</v>
      </c>
      <c r="J60">
        <v>224000</v>
      </c>
      <c r="K60">
        <v>224000</v>
      </c>
      <c r="L60">
        <v>224000</v>
      </c>
      <c r="M60">
        <v>164000</v>
      </c>
      <c r="N60">
        <v>164000</v>
      </c>
      <c r="O60">
        <v>164000</v>
      </c>
      <c r="P60">
        <v>164000</v>
      </c>
      <c r="Q60">
        <v>164000</v>
      </c>
      <c r="R60">
        <v>164000</v>
      </c>
      <c r="S60">
        <v>164050</v>
      </c>
      <c r="T60">
        <v>164600</v>
      </c>
      <c r="U60">
        <v>164700</v>
      </c>
      <c r="V60">
        <v>164800</v>
      </c>
      <c r="W60">
        <v>166300</v>
      </c>
      <c r="X60">
        <v>167000</v>
      </c>
      <c r="Y60">
        <v>167000</v>
      </c>
      <c r="Z60">
        <v>170500</v>
      </c>
      <c r="AA60">
        <v>171000</v>
      </c>
      <c r="AB60">
        <v>169029</v>
      </c>
      <c r="AC60">
        <v>161868</v>
      </c>
      <c r="AD60">
        <v>162820</v>
      </c>
    </row>
    <row r="61" spans="1:37" x14ac:dyDescent="0.25">
      <c r="A61" t="str">
        <f>'Activity data'!C17&amp;" - "&amp;'Activity data'!D17</f>
        <v>3A1h Swine - Commercial</v>
      </c>
      <c r="B61" t="s">
        <v>813</v>
      </c>
      <c r="C61">
        <v>1524000</v>
      </c>
      <c r="D61">
        <v>1665000</v>
      </c>
      <c r="E61">
        <v>1654000</v>
      </c>
      <c r="F61">
        <v>1653000</v>
      </c>
      <c r="G61">
        <v>1570000</v>
      </c>
      <c r="H61">
        <v>1585000</v>
      </c>
      <c r="I61">
        <v>1707000</v>
      </c>
      <c r="J61">
        <v>1699000</v>
      </c>
      <c r="K61">
        <v>1736000</v>
      </c>
      <c r="L61">
        <v>1780000</v>
      </c>
      <c r="M61">
        <v>1647000</v>
      </c>
      <c r="N61">
        <v>1678000</v>
      </c>
      <c r="O61">
        <v>1710000</v>
      </c>
      <c r="P61">
        <v>1663000</v>
      </c>
      <c r="Q61">
        <v>1663000</v>
      </c>
      <c r="R61">
        <v>1651000</v>
      </c>
      <c r="S61">
        <v>1622000</v>
      </c>
      <c r="T61">
        <v>1651000</v>
      </c>
      <c r="U61">
        <v>1615000</v>
      </c>
      <c r="V61">
        <v>1613000</v>
      </c>
      <c r="W61">
        <v>1594000</v>
      </c>
      <c r="X61">
        <v>1584000</v>
      </c>
      <c r="Y61">
        <v>1579000</v>
      </c>
      <c r="Z61">
        <v>1574000</v>
      </c>
      <c r="AA61">
        <v>1562000</v>
      </c>
      <c r="AB61">
        <v>1523000</v>
      </c>
      <c r="AC61">
        <v>1512000</v>
      </c>
      <c r="AD61">
        <v>1481000</v>
      </c>
      <c r="AJ61">
        <f>SLOPE(F61:AD61,LN(F26:AD26))</f>
        <v>-205539.44223151155</v>
      </c>
      <c r="AK61">
        <f>INTERCEPT(F61:AD61,LN(F26:AD26))</f>
        <v>4088839.9263823261</v>
      </c>
    </row>
    <row r="62" spans="1:37" x14ac:dyDescent="0.25">
      <c r="A62" t="str">
        <f>'Activity data'!C18&amp;" - "&amp;'Activity data'!D18</f>
        <v>3A1h Swine - Subsistence</v>
      </c>
      <c r="B62" t="s">
        <v>813</v>
      </c>
      <c r="C62">
        <v>199009.99166888703</v>
      </c>
      <c r="D62">
        <v>217422.33341778014</v>
      </c>
      <c r="E62">
        <v>215985.90959339839</v>
      </c>
      <c r="F62">
        <v>215855.3256093637</v>
      </c>
      <c r="G62">
        <v>205016.85493448336</v>
      </c>
      <c r="H62">
        <v>206975.6146950039</v>
      </c>
      <c r="I62">
        <v>222906.86074723766</v>
      </c>
      <c r="J62">
        <v>221862.18887496003</v>
      </c>
      <c r="K62">
        <v>226693.79628424402</v>
      </c>
      <c r="L62">
        <v>232439.49158177094</v>
      </c>
      <c r="M62">
        <v>215071.82170515548</v>
      </c>
      <c r="N62">
        <v>219119.92521023127</v>
      </c>
      <c r="O62">
        <v>223298.61269934176</v>
      </c>
      <c r="P62">
        <v>217161.16544971074</v>
      </c>
      <c r="Q62">
        <v>217161.16544971074</v>
      </c>
      <c r="R62">
        <v>215594.1576412943</v>
      </c>
      <c r="S62">
        <v>211807.22210428791</v>
      </c>
      <c r="T62">
        <v>215594.1576412943</v>
      </c>
      <c r="U62">
        <v>210893.134216045</v>
      </c>
      <c r="V62">
        <v>210631.96624797559</v>
      </c>
      <c r="W62">
        <v>208150.87055131624</v>
      </c>
      <c r="X62">
        <v>206845.03071096921</v>
      </c>
      <c r="Y62">
        <v>206192.1107907957</v>
      </c>
      <c r="Z62">
        <v>205539.19087062217</v>
      </c>
      <c r="AA62">
        <v>203972.18306220576</v>
      </c>
      <c r="AB62">
        <v>198879.40768485234</v>
      </c>
      <c r="AC62">
        <v>197442.98386047062</v>
      </c>
      <c r="AD62">
        <v>193394.88035539482</v>
      </c>
    </row>
    <row r="63" spans="1:37" x14ac:dyDescent="0.25">
      <c r="A63" t="str">
        <f>'Activity data'!C19&amp;" - "&amp;'Activity data'!D19</f>
        <v>3A2i Poultry - Commercial layers</v>
      </c>
      <c r="B63" t="s">
        <v>813</v>
      </c>
      <c r="C63">
        <v>14643674.931267885</v>
      </c>
      <c r="D63">
        <v>14226110.812328145</v>
      </c>
      <c r="E63">
        <v>13492476.52712371</v>
      </c>
      <c r="F63">
        <v>13280331.082668224</v>
      </c>
      <c r="G63">
        <v>12702684.496371185</v>
      </c>
      <c r="H63">
        <v>13860209.809151115</v>
      </c>
      <c r="I63">
        <v>14640611.562802857</v>
      </c>
      <c r="J63">
        <v>14688755.298092401</v>
      </c>
      <c r="K63">
        <v>16538299.007411262</v>
      </c>
      <c r="L63">
        <v>17730716.13950536</v>
      </c>
      <c r="M63">
        <v>17355030.714458548</v>
      </c>
      <c r="N63">
        <v>17818001.024886843</v>
      </c>
      <c r="O63">
        <v>17678155.288284503</v>
      </c>
      <c r="P63">
        <v>16972399.104253348</v>
      </c>
      <c r="Q63">
        <v>17587835.89054852</v>
      </c>
      <c r="R63">
        <v>18648391.6209228</v>
      </c>
      <c r="S63">
        <v>20580691.805783488</v>
      </c>
      <c r="T63">
        <v>22776081.657241259</v>
      </c>
      <c r="U63">
        <v>23076039.863330547</v>
      </c>
      <c r="V63">
        <v>22225308.649488669</v>
      </c>
      <c r="W63">
        <v>23091061.215630483</v>
      </c>
      <c r="X63">
        <v>24156882.687047753</v>
      </c>
      <c r="Y63">
        <v>25036870.403128054</v>
      </c>
      <c r="Z63">
        <v>24549576.616170555</v>
      </c>
      <c r="AA63">
        <v>24340499.841357533</v>
      </c>
      <c r="AB63">
        <v>24851160.720602136</v>
      </c>
      <c r="AC63">
        <v>24800000</v>
      </c>
      <c r="AD63">
        <v>23160000</v>
      </c>
      <c r="AJ63">
        <f>SLOPE(M63:AD63,M29:AD29)</f>
        <v>53.758789541785902</v>
      </c>
      <c r="AK63">
        <f>INTERCEPT(M63:AD63,M29:AD29)</f>
        <v>-485263.55440489948</v>
      </c>
    </row>
    <row r="64" spans="1:37" x14ac:dyDescent="0.25">
      <c r="A64" t="str">
        <f>'Activity data'!C20&amp;" - "&amp;'Activity data'!D20</f>
        <v>3A2i Poultry - Commercial broilers</v>
      </c>
      <c r="B64" t="s">
        <v>813</v>
      </c>
      <c r="C64">
        <v>40304488.125775687</v>
      </c>
      <c r="D64">
        <v>37886218.887128815</v>
      </c>
      <c r="E64">
        <v>35805187.036307976</v>
      </c>
      <c r="F64">
        <v>40268107.368938237</v>
      </c>
      <c r="G64">
        <v>39890443.299430735</v>
      </c>
      <c r="H64">
        <v>45660443.796231762</v>
      </c>
      <c r="I64">
        <v>53091326.838711366</v>
      </c>
      <c r="J64">
        <v>54040901.985378392</v>
      </c>
      <c r="K64">
        <v>59214394.697576575</v>
      </c>
      <c r="L64">
        <v>61819163.842046939</v>
      </c>
      <c r="M64">
        <v>66512864.907880791</v>
      </c>
      <c r="N64">
        <v>64225159.968942329</v>
      </c>
      <c r="O64">
        <v>71182309.580183759</v>
      </c>
      <c r="P64">
        <v>67705122.244331256</v>
      </c>
      <c r="Q64">
        <v>69339582.95804137</v>
      </c>
      <c r="R64">
        <v>76722494.212373629</v>
      </c>
      <c r="S64">
        <v>82061878.307196394</v>
      </c>
      <c r="T64">
        <v>85859218.536646262</v>
      </c>
      <c r="U64">
        <v>91416754.470852047</v>
      </c>
      <c r="V64">
        <v>86261715.79298</v>
      </c>
      <c r="W64">
        <v>88431266.728296682</v>
      </c>
      <c r="X64">
        <v>91461113.859690607</v>
      </c>
      <c r="Y64">
        <v>93498642.184348121</v>
      </c>
      <c r="Z64">
        <v>91051385.328801513</v>
      </c>
      <c r="AA64">
        <v>95192509.839774087</v>
      </c>
      <c r="AB64">
        <v>99033153.399708137</v>
      </c>
      <c r="AC64">
        <v>92093884</v>
      </c>
      <c r="AD64">
        <v>91976041</v>
      </c>
      <c r="AJ64">
        <f>SLOPE(M64:AD64,M32:AD32)</f>
        <v>31.934053148515922</v>
      </c>
      <c r="AK64">
        <f>INTERCEPT(M64:AD64,M32:AD32)</f>
        <v>38267366.030262902</v>
      </c>
    </row>
    <row r="65" spans="1:30" x14ac:dyDescent="0.25">
      <c r="A65" t="str">
        <f>'Activity data'!C21&amp;" - "&amp;'Activity data'!D21</f>
        <v>3A2i Poultry - Subsistence layers</v>
      </c>
      <c r="B65" t="s">
        <v>813</v>
      </c>
      <c r="C65">
        <v>615034.34711325122</v>
      </c>
      <c r="D65">
        <v>597496.65411778213</v>
      </c>
      <c r="E65">
        <v>566684.0141391959</v>
      </c>
      <c r="F65">
        <v>557773.90547206544</v>
      </c>
      <c r="G65">
        <v>533512.74884758983</v>
      </c>
      <c r="H65">
        <v>582128.81198434683</v>
      </c>
      <c r="I65">
        <v>614905.68563772005</v>
      </c>
      <c r="J65">
        <v>616927.72251988086</v>
      </c>
      <c r="K65">
        <v>694608.55831127299</v>
      </c>
      <c r="L65">
        <v>744690.07785922522</v>
      </c>
      <c r="M65">
        <v>728911.290007259</v>
      </c>
      <c r="N65">
        <v>748356.04304524744</v>
      </c>
      <c r="O65">
        <v>742482.52210794913</v>
      </c>
      <c r="P65">
        <v>712840.76237864071</v>
      </c>
      <c r="Q65">
        <v>738689.10740303784</v>
      </c>
      <c r="R65">
        <v>783232.44807875762</v>
      </c>
      <c r="S65">
        <v>864389.05584290659</v>
      </c>
      <c r="T65">
        <v>956595.42960413289</v>
      </c>
      <c r="U65">
        <v>969193.674259883</v>
      </c>
      <c r="V65">
        <v>933462.96327852411</v>
      </c>
      <c r="W65">
        <v>969824.57105648029</v>
      </c>
      <c r="X65">
        <v>1014589.0728560057</v>
      </c>
      <c r="Y65">
        <v>1051548.5569313783</v>
      </c>
      <c r="Z65">
        <v>1031082.2178791633</v>
      </c>
      <c r="AA65">
        <v>1022300.9933370164</v>
      </c>
      <c r="AB65">
        <v>1043748.7502652898</v>
      </c>
      <c r="AC65">
        <v>1041600.0000000001</v>
      </c>
      <c r="AD65">
        <v>972720.00000000012</v>
      </c>
    </row>
    <row r="66" spans="1:30" x14ac:dyDescent="0.25">
      <c r="A66" t="str">
        <f>'Activity data'!C22&amp;" - "&amp;'Activity data'!D22</f>
        <v>3A2i Poultry - Subsistence broilers</v>
      </c>
      <c r="B66" t="s">
        <v>813</v>
      </c>
      <c r="C66">
        <v>1692788.501282579</v>
      </c>
      <c r="D66">
        <v>1591221.1932594103</v>
      </c>
      <c r="E66">
        <v>1503817.8555249351</v>
      </c>
      <c r="F66">
        <v>1691260.5094954062</v>
      </c>
      <c r="G66">
        <v>1675398.618576091</v>
      </c>
      <c r="H66">
        <v>1917738.6394417342</v>
      </c>
      <c r="I66">
        <v>2229835.7272258773</v>
      </c>
      <c r="J66">
        <v>2269717.8833858925</v>
      </c>
      <c r="K66">
        <v>2487004.5772982165</v>
      </c>
      <c r="L66">
        <v>2596404.8813659716</v>
      </c>
      <c r="M66">
        <v>2793540.3261309932</v>
      </c>
      <c r="N66">
        <v>2697456.7186955782</v>
      </c>
      <c r="O66">
        <v>2989657.0023677181</v>
      </c>
      <c r="P66">
        <v>2843615.1342619131</v>
      </c>
      <c r="Q66">
        <v>2912262.4842377375</v>
      </c>
      <c r="R66">
        <v>3222344.7569196927</v>
      </c>
      <c r="S66">
        <v>3446598.8889022488</v>
      </c>
      <c r="T66">
        <v>3606087.1785391434</v>
      </c>
      <c r="U66">
        <v>3839503.687775786</v>
      </c>
      <c r="V66">
        <v>3622992.06330516</v>
      </c>
      <c r="W66">
        <v>3714113.2025884609</v>
      </c>
      <c r="X66">
        <v>3841366.7821070058</v>
      </c>
      <c r="Y66">
        <v>3926942.9717426212</v>
      </c>
      <c r="Z66">
        <v>3824158.1838096636</v>
      </c>
      <c r="AA66">
        <v>3998085.4132705121</v>
      </c>
      <c r="AB66">
        <v>4159392.4427877418</v>
      </c>
      <c r="AC66">
        <v>3867943.128</v>
      </c>
      <c r="AD66">
        <v>3862993.7220000001</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1685.2168019951691</v>
      </c>
      <c r="P6" s="35">
        <f>'Intermediate calculations'!Z42/1000</f>
        <v>1738.7918196597261</v>
      </c>
      <c r="Q6" s="35">
        <f>'Intermediate calculations'!AA42/1000</f>
        <v>1773.9041359235466</v>
      </c>
      <c r="R6" s="35">
        <f>'Intermediate calculations'!AB42/1000</f>
        <v>1789.2067301447585</v>
      </c>
      <c r="S6" s="35">
        <f>'Intermediate calculations'!AC42/1000</f>
        <v>1788.120082659372</v>
      </c>
      <c r="T6" s="35">
        <f>'Intermediate calculations'!AD42/1000</f>
        <v>1799.3210807055309</v>
      </c>
      <c r="U6" s="35">
        <f>'Intermediate calculations'!AE42/1000</f>
        <v>1804.7459430483952</v>
      </c>
      <c r="V6" s="35">
        <f>'Intermediate calculations'!AF42/1000</f>
        <v>1804.5943243695983</v>
      </c>
      <c r="W6" s="35">
        <f>'Intermediate calculations'!AG42/1000</f>
        <v>1521.882778464108</v>
      </c>
      <c r="X6" s="35">
        <f>'Intermediate calculations'!AH42/1000</f>
        <v>1571.7097060123137</v>
      </c>
      <c r="Y6" s="35">
        <f>'Intermediate calculations'!AI42/1000</f>
        <v>1618.4192533200724</v>
      </c>
      <c r="Z6" s="35">
        <f>'Intermediate calculations'!AJ42/1000</f>
        <v>1665.4866903436434</v>
      </c>
      <c r="AA6" s="35">
        <f>'Intermediate calculations'!AK42/1000</f>
        <v>1709.8320364088058</v>
      </c>
      <c r="AB6" s="35">
        <f>'Intermediate calculations'!AL42/1000</f>
        <v>1756.7808426037311</v>
      </c>
      <c r="AC6" s="35">
        <f>'Intermediate calculations'!AM42/1000</f>
        <v>1819.9570502087136</v>
      </c>
      <c r="AD6" s="35">
        <f>'Intermediate calculations'!AN42/1000</f>
        <v>1882.0978831426978</v>
      </c>
      <c r="AE6" s="35">
        <f>'Intermediate calculations'!AO42/1000</f>
        <v>1948.0232199550749</v>
      </c>
      <c r="AF6" s="35">
        <f>'Intermediate calculations'!AP42/1000</f>
        <v>2016.5731287290653</v>
      </c>
      <c r="AG6" s="35">
        <f>'Intermediate calculations'!AQ42/1000</f>
        <v>2088.0426693977624</v>
      </c>
      <c r="AH6" s="35">
        <f>'Intermediate calculations'!AR42/1000</f>
        <v>2180.5638084105476</v>
      </c>
      <c r="AI6" s="35">
        <f>'Intermediate calculations'!AS42/1000</f>
        <v>2267.7305426442495</v>
      </c>
      <c r="AJ6" s="35">
        <f>'Intermediate calculations'!AT42/1000</f>
        <v>2366.4282290432534</v>
      </c>
      <c r="AK6" s="35">
        <f>'Intermediate calculations'!AU42/1000</f>
        <v>2473.0423607036428</v>
      </c>
      <c r="AL6" s="35">
        <f>'Intermediate calculations'!AV42/1000</f>
        <v>2588.1411416435112</v>
      </c>
      <c r="AM6" s="35">
        <f>'Intermediate calculations'!AW42/1000</f>
        <v>2709.6971741257198</v>
      </c>
      <c r="AN6" s="35">
        <f>'Intermediate calculations'!AX42/1000</f>
        <v>2837.019486706828</v>
      </c>
      <c r="AO6" s="35">
        <f>'Intermediate calculations'!AY42/1000</f>
        <v>2966.3730353183664</v>
      </c>
      <c r="AP6" s="35">
        <f>'Intermediate calculations'!AZ42/1000</f>
        <v>3101.6243591174025</v>
      </c>
      <c r="AQ6" s="35">
        <f>'Intermediate calculations'!BA42/1000</f>
        <v>3246.0717932429025</v>
      </c>
      <c r="AR6" s="35">
        <f>'Intermediate calculations'!BB42/1000</f>
        <v>3399.521933355265</v>
      </c>
      <c r="AS6" s="35">
        <f>'Intermediate calculations'!BC42/1000</f>
        <v>3560.0634583602969</v>
      </c>
      <c r="AT6" s="35">
        <f>'Intermediate calculations'!BD42/1000</f>
        <v>3727.2259815401067</v>
      </c>
      <c r="AU6" s="35">
        <f>'Intermediate calculations'!BE42/1000</f>
        <v>3902.0168278910214</v>
      </c>
      <c r="AV6" s="35">
        <f>'Intermediate calculations'!BF42/1000</f>
        <v>4088.4262897996414</v>
      </c>
      <c r="AW6" s="35">
        <f>'Intermediate calculations'!BG42/1000</f>
        <v>4287.3401692935522</v>
      </c>
      <c r="AX6" s="35">
        <f>'Intermediate calculations'!BH42/1000</f>
        <v>4496.2281717214619</v>
      </c>
      <c r="AY6" s="35">
        <f>'Intermediate calculations'!BI42/1000</f>
        <v>4707.5942730171009</v>
      </c>
      <c r="AZ6" s="35">
        <f>'Intermediate calculations'!BJ42/1000</f>
        <v>4929.95197615087</v>
      </c>
      <c r="BA6" s="35">
        <f>'Intermediate calculations'!BK42/1000</f>
        <v>5164.1137755349373</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2031.5384226290626</v>
      </c>
      <c r="P7" s="35">
        <f>'Intermediate calculations'!Z39/1000</f>
        <v>2104.4524430598963</v>
      </c>
      <c r="Q7" s="35">
        <f>'Intermediate calculations'!AA39/1000</f>
        <v>2152.2392708956581</v>
      </c>
      <c r="R7" s="35">
        <f>'Intermediate calculations'!AB39/1000</f>
        <v>2173.0656507332956</v>
      </c>
      <c r="S7" s="35">
        <f>'Intermediate calculations'!AC39/1000</f>
        <v>2171.5867555242135</v>
      </c>
      <c r="T7" s="35">
        <f>'Intermediate calculations'!AD39/1000</f>
        <v>2186.8309838228756</v>
      </c>
      <c r="U7" s="35">
        <f>'Intermediate calculations'!AE39/1000</f>
        <v>2194.2140616256434</v>
      </c>
      <c r="V7" s="35">
        <f>'Intermediate calculations'!AF39/1000</f>
        <v>2194.0077130713094</v>
      </c>
      <c r="W7" s="35">
        <f>'Intermediate calculations'!AG39/1000</f>
        <v>1809.2456293095979</v>
      </c>
      <c r="X7" s="35">
        <f>'Intermediate calculations'!AH39/1000</f>
        <v>1877.058609531143</v>
      </c>
      <c r="Y7" s="35">
        <f>'Intermediate calculations'!AI39/1000</f>
        <v>1940.6289271003711</v>
      </c>
      <c r="Z7" s="35">
        <f>'Intermediate calculations'!AJ39/1000</f>
        <v>2004.6863220274479</v>
      </c>
      <c r="AA7" s="35">
        <f>'Intermediate calculations'!AK39/1000</f>
        <v>2065.0390313676953</v>
      </c>
      <c r="AB7" s="35">
        <f>'Intermediate calculations'!AL39/1000</f>
        <v>2128.9349732324927</v>
      </c>
      <c r="AC7" s="35">
        <f>'Intermediate calculations'!AM39/1000</f>
        <v>2214.9159302691096</v>
      </c>
      <c r="AD7" s="35">
        <f>'Intermediate calculations'!AN39/1000</f>
        <v>2299.4877728862521</v>
      </c>
      <c r="AE7" s="35">
        <f>'Intermediate calculations'!AO39/1000</f>
        <v>2389.2102137698744</v>
      </c>
      <c r="AF7" s="35">
        <f>'Intermediate calculations'!AP39/1000</f>
        <v>2482.5046197591259</v>
      </c>
      <c r="AG7" s="35">
        <f>'Intermediate calculations'!AQ39/1000</f>
        <v>2579.772558728881</v>
      </c>
      <c r="AH7" s="35">
        <f>'Intermediate calculations'!AR39/1000</f>
        <v>2705.6911027506617</v>
      </c>
      <c r="AI7" s="35">
        <f>'Intermediate calculations'!AS39/1000</f>
        <v>2824.3224596379191</v>
      </c>
      <c r="AJ7" s="35">
        <f>'Intermediate calculations'!AT39/1000</f>
        <v>2958.6471026577533</v>
      </c>
      <c r="AK7" s="35">
        <f>'Intermediate calculations'!AU39/1000</f>
        <v>3103.7457944169159</v>
      </c>
      <c r="AL7" s="35">
        <f>'Intermediate calculations'!AV39/1000</f>
        <v>3260.3918438416576</v>
      </c>
      <c r="AM7" s="35">
        <f>'Intermediate calculations'!AW39/1000</f>
        <v>3425.8260223498673</v>
      </c>
      <c r="AN7" s="35">
        <f>'Intermediate calculations'!AX39/1000</f>
        <v>3599.1079381667896</v>
      </c>
      <c r="AO7" s="35">
        <f>'Intermediate calculations'!AY39/1000</f>
        <v>3775.1543063698955</v>
      </c>
      <c r="AP7" s="35">
        <f>'Intermediate calculations'!AZ39/1000</f>
        <v>3959.2273728227383</v>
      </c>
      <c r="AQ7" s="35">
        <f>'Intermediate calculations'!BA39/1000</f>
        <v>4155.8160744626048</v>
      </c>
      <c r="AR7" s="35">
        <f>'Intermediate calculations'!BB39/1000</f>
        <v>4364.6571936820392</v>
      </c>
      <c r="AS7" s="35">
        <f>'Intermediate calculations'!BC39/1000</f>
        <v>4583.1494787897318</v>
      </c>
      <c r="AT7" s="35">
        <f>'Intermediate calculations'!BD39/1000</f>
        <v>4810.652747322777</v>
      </c>
      <c r="AU7" s="35">
        <f>'Intermediate calculations'!BE39/1000</f>
        <v>5048.537938919917</v>
      </c>
      <c r="AV7" s="35">
        <f>'Intermediate calculations'!BF39/1000</f>
        <v>5302.2357239436551</v>
      </c>
      <c r="AW7" s="35">
        <f>'Intermediate calculations'!BG39/1000</f>
        <v>5572.9516528530066</v>
      </c>
      <c r="AX7" s="35">
        <f>'Intermediate calculations'!BH39/1000</f>
        <v>5857.2420691837624</v>
      </c>
      <c r="AY7" s="35">
        <f>'Intermediate calculations'!BI39/1000</f>
        <v>6144.9051050552662</v>
      </c>
      <c r="AZ7" s="35">
        <f>'Intermediate calculations'!BJ39/1000</f>
        <v>6447.5273871562522</v>
      </c>
      <c r="BA7" s="35">
        <f>'Intermediate calculations'!BK39/1000</f>
        <v>6766.2146964411886</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450.5878939996943</v>
      </c>
      <c r="P12" s="35">
        <f>'Intermediate calculations'!Z37/1000</f>
        <v>460.69539774058376</v>
      </c>
      <c r="Q12" s="35">
        <f>'Intermediate calculations'!AA37/1000</f>
        <v>469.02988954417646</v>
      </c>
      <c r="R12" s="35">
        <f>'Intermediate calculations'!AB37/1000</f>
        <v>475.45559697717988</v>
      </c>
      <c r="S12" s="35">
        <f>'Intermediate calculations'!AC37/1000</f>
        <v>480.34338413818364</v>
      </c>
      <c r="T12" s="35">
        <f>'Intermediate calculations'!AD37/1000</f>
        <v>486.70612604844814</v>
      </c>
      <c r="U12" s="35">
        <f>'Intermediate calculations'!AE37/1000</f>
        <v>492.5310032376712</v>
      </c>
      <c r="V12" s="35">
        <f>'Intermediate calculations'!AF37/1000</f>
        <v>497.85624010762842</v>
      </c>
      <c r="W12" s="35">
        <f>'Intermediate calculations'!AG37/1000</f>
        <v>473.58117104410695</v>
      </c>
      <c r="X12" s="35">
        <f>'Intermediate calculations'!AH37/1000</f>
        <v>482.74295012997237</v>
      </c>
      <c r="Y12" s="35">
        <f>'Intermediate calculations'!AI37/1000</f>
        <v>491.617454017809</v>
      </c>
      <c r="Z12" s="35">
        <f>'Intermediate calculations'!AJ37/1000</f>
        <v>500.5813031589413</v>
      </c>
      <c r="AA12" s="35">
        <f>'Intermediate calculations'!AK37/1000</f>
        <v>509.3051566857107</v>
      </c>
      <c r="AB12" s="35">
        <f>'Intermediate calculations'!AL37/1000</f>
        <v>518.3485320839153</v>
      </c>
      <c r="AC12" s="35">
        <f>'Intermediate calculations'!AM37/1000</f>
        <v>528.53911519013297</v>
      </c>
      <c r="AD12" s="35">
        <f>'Intermediate calculations'!AN37/1000</f>
        <v>538.66116450223467</v>
      </c>
      <c r="AE12" s="35">
        <f>'Intermediate calculations'!AO37/1000</f>
        <v>549.20957137290577</v>
      </c>
      <c r="AF12" s="35">
        <f>'Intermediate calculations'!AP37/1000</f>
        <v>560.07396881212856</v>
      </c>
      <c r="AG12" s="35">
        <f>'Intermediate calculations'!AQ37/1000</f>
        <v>571.27960728069206</v>
      </c>
      <c r="AH12" s="35">
        <f>'Intermediate calculations'!AR37/1000</f>
        <v>584.23703657497401</v>
      </c>
      <c r="AI12" s="35">
        <f>'Intermediate calculations'!AS37/1000</f>
        <v>596.66066379170377</v>
      </c>
      <c r="AJ12" s="35">
        <f>'Intermediate calculations'!AT37/1000</f>
        <v>610.31876299968985</v>
      </c>
      <c r="AK12" s="35">
        <f>'Intermediate calculations'!AU37/1000</f>
        <v>624.84308260640739</v>
      </c>
      <c r="AL12" s="35">
        <f>'Intermediate calculations'!AV37/1000</f>
        <v>640.28182099234107</v>
      </c>
      <c r="AM12" s="35">
        <f>'Intermediate calculations'!AW37/1000</f>
        <v>655.9505255234651</v>
      </c>
      <c r="AN12" s="35">
        <f>'Intermediate calculations'!AX37/1000</f>
        <v>672.24229989419507</v>
      </c>
      <c r="AO12" s="35">
        <f>'Intermediate calculations'!AY37/1000</f>
        <v>688.77622853598837</v>
      </c>
      <c r="AP12" s="35">
        <f>'Intermediate calculations'!AZ37/1000</f>
        <v>705.94704226395049</v>
      </c>
      <c r="AQ12" s="35">
        <f>'Intermediate calculations'!BA37/1000</f>
        <v>724.1012735127008</v>
      </c>
      <c r="AR12" s="35">
        <f>'Intermediate calculations'!BB37/1000</f>
        <v>742.7759010494326</v>
      </c>
      <c r="AS12" s="35">
        <f>'Intermediate calculations'!BC37/1000</f>
        <v>762.20706831796906</v>
      </c>
      <c r="AT12" s="35">
        <f>'Intermediate calculations'!BD37/1000</f>
        <v>782.35110452876984</v>
      </c>
      <c r="AU12" s="35">
        <f>'Intermediate calculations'!BE37/1000</f>
        <v>803.30809272817362</v>
      </c>
      <c r="AV12" s="35">
        <f>'Intermediate calculations'!BF37/1000</f>
        <v>825.50876308320971</v>
      </c>
      <c r="AW12" s="35">
        <f>'Intermediate calculations'!BG37/1000</f>
        <v>848.56323323737502</v>
      </c>
      <c r="AX12" s="35">
        <f>'Intermediate calculations'!BH37/1000</f>
        <v>872.68286112115879</v>
      </c>
      <c r="AY12" s="35">
        <f>'Intermediate calculations'!BI37/1000</f>
        <v>897.07434383649843</v>
      </c>
      <c r="AZ12" s="35">
        <f>'Intermediate calculations'!BJ37/1000</f>
        <v>922.62638475436529</v>
      </c>
      <c r="BA12" s="35">
        <f>'Intermediate calculations'!BK37/1000</f>
        <v>949.43584558318389</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420.76235368881282</v>
      </c>
      <c r="P13" s="35">
        <f>'Intermediate calculations'!Z34/1000</f>
        <v>430.05487416934579</v>
      </c>
      <c r="Q13" s="35">
        <f>'Intermediate calculations'!AA34/1000</f>
        <v>437.71734333731706</v>
      </c>
      <c r="R13" s="35">
        <f>'Intermediate calculations'!AB34/1000</f>
        <v>443.6249362953626</v>
      </c>
      <c r="S13" s="35">
        <f>'Intermediate calculations'!AC34/1000</f>
        <v>448.11861381084742</v>
      </c>
      <c r="T13" s="35">
        <f>'Intermediate calculations'!AD34/1000</f>
        <v>453.96831825115231</v>
      </c>
      <c r="U13" s="35">
        <f>'Intermediate calculations'!AE34/1000</f>
        <v>459.32352681352694</v>
      </c>
      <c r="V13" s="35">
        <f>'Intermediate calculations'!AF34/1000</f>
        <v>464.21938180862111</v>
      </c>
      <c r="W13" s="35">
        <f>'Intermediate calculations'!AG34/1000</f>
        <v>441.90164815035229</v>
      </c>
      <c r="X13" s="35">
        <f>'Intermediate calculations'!AH34/1000</f>
        <v>450.32469918016386</v>
      </c>
      <c r="Y13" s="35">
        <f>'Intermediate calculations'!AI34/1000</f>
        <v>458.48363844413637</v>
      </c>
      <c r="Z13" s="35">
        <f>'Intermediate calculations'!AJ34/1000</f>
        <v>466.72471891897277</v>
      </c>
      <c r="AA13" s="35">
        <f>'Intermediate calculations'!AK34/1000</f>
        <v>474.74515498754664</v>
      </c>
      <c r="AB13" s="35">
        <f>'Intermediate calculations'!AL34/1000</f>
        <v>483.05934939748801</v>
      </c>
      <c r="AC13" s="35">
        <f>'Intermediate calculations'!AM34/1000</f>
        <v>492.42825042890809</v>
      </c>
      <c r="AD13" s="35">
        <f>'Intermediate calculations'!AN34/1000</f>
        <v>501.73414364932381</v>
      </c>
      <c r="AE13" s="35">
        <f>'Intermediate calculations'!AO34/1000</f>
        <v>511.43201657576816</v>
      </c>
      <c r="AF13" s="35">
        <f>'Intermediate calculations'!AP34/1000</f>
        <v>521.42040127497035</v>
      </c>
      <c r="AG13" s="35">
        <f>'Intermediate calculations'!AQ34/1000</f>
        <v>531.72251222500904</v>
      </c>
      <c r="AH13" s="35">
        <f>'Intermediate calculations'!AR34/1000</f>
        <v>543.63516446624158</v>
      </c>
      <c r="AI13" s="35">
        <f>'Intermediate calculations'!AS34/1000</f>
        <v>555.0570558959655</v>
      </c>
      <c r="AJ13" s="35">
        <f>'Intermediate calculations'!AT34/1000</f>
        <v>567.61388197973156</v>
      </c>
      <c r="AK13" s="35">
        <f>'Intermediate calculations'!AU34/1000</f>
        <v>580.96708380593759</v>
      </c>
      <c r="AL13" s="35">
        <f>'Intermediate calculations'!AV34/1000</f>
        <v>595.16097344700688</v>
      </c>
      <c r="AM13" s="35">
        <f>'Intermediate calculations'!AW34/1000</f>
        <v>609.5662867163818</v>
      </c>
      <c r="AN13" s="35">
        <f>'Intermediate calculations'!AX34/1000</f>
        <v>624.5444307651228</v>
      </c>
      <c r="AO13" s="35">
        <f>'Intermediate calculations'!AY34/1000</f>
        <v>639.74520382108369</v>
      </c>
      <c r="AP13" s="35">
        <f>'Intermediate calculations'!AZ34/1000</f>
        <v>655.53150895882129</v>
      </c>
      <c r="AQ13" s="35">
        <f>'Intermediate calculations'!BA34/1000</f>
        <v>672.22193718046833</v>
      </c>
      <c r="AR13" s="35">
        <f>'Intermediate calculations'!BB34/1000</f>
        <v>689.3908013530712</v>
      </c>
      <c r="AS13" s="35">
        <f>'Intermediate calculations'!BC34/1000</f>
        <v>707.25520431866903</v>
      </c>
      <c r="AT13" s="35">
        <f>'Intermediate calculations'!BD34/1000</f>
        <v>725.77499652930192</v>
      </c>
      <c r="AU13" s="35">
        <f>'Intermediate calculations'!BE34/1000</f>
        <v>745.04219118443939</v>
      </c>
      <c r="AV13" s="35">
        <f>'Intermediate calculations'!BF34/1000</f>
        <v>765.45278802855989</v>
      </c>
      <c r="AW13" s="35">
        <f>'Intermediate calculations'!BG34/1000</f>
        <v>786.64834150718423</v>
      </c>
      <c r="AX13" s="35">
        <f>'Intermediate calculations'!BH34/1000</f>
        <v>808.823167442314</v>
      </c>
      <c r="AY13" s="35">
        <f>'Intermediate calculations'!BI34/1000</f>
        <v>831.2479281441997</v>
      </c>
      <c r="AZ13" s="35">
        <f>'Intermediate calculations'!BJ34/1000</f>
        <v>854.7396694915841</v>
      </c>
      <c r="BA13" s="35">
        <f>'Intermediate calculations'!BK34/1000</f>
        <v>879.38744308735443</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923.13683573820788</v>
      </c>
      <c r="P18" s="38">
        <f>'Intermediate calculations'!Z8/1000</f>
        <v>950.71065796667779</v>
      </c>
      <c r="Q18" s="38">
        <f>'Intermediate calculations'!AA8/1000</f>
        <v>971.56634719702583</v>
      </c>
      <c r="R18" s="38">
        <f>'Intermediate calculations'!AB8/1000</f>
        <v>985.2033109426086</v>
      </c>
      <c r="S18" s="38">
        <f>'Intermediate calculations'!AC8/1000</f>
        <v>992.93518838221814</v>
      </c>
      <c r="T18" s="38">
        <f>'Intermediate calculations'!AD8/1000</f>
        <v>1005.6184218204904</v>
      </c>
      <c r="U18" s="38">
        <f>'Intermediate calculations'!AE8/1000</f>
        <v>1016.2272574193505</v>
      </c>
      <c r="V18" s="38">
        <f>'Intermediate calculations'!AF8/1000</f>
        <v>1024.8653602759546</v>
      </c>
      <c r="W18" s="38">
        <f>'Intermediate calculations'!AG8/1000</f>
        <v>926.67285567333545</v>
      </c>
      <c r="X18" s="38">
        <f>'Intermediate calculations'!AH8/1000</f>
        <v>951.92916651437986</v>
      </c>
      <c r="Y18" s="38">
        <f>'Intermediate calculations'!AI8/1000</f>
        <v>976.07082584784109</v>
      </c>
      <c r="Z18" s="38">
        <f>'Intermediate calculations'!AJ8/1000</f>
        <v>1000.4322150044118</v>
      </c>
      <c r="AA18" s="38">
        <f>'Intermediate calculations'!AK8/1000</f>
        <v>1023.837960597187</v>
      </c>
      <c r="AB18" s="38">
        <f>'Intermediate calculations'!AL8/1000</f>
        <v>1048.3041997908815</v>
      </c>
      <c r="AC18" s="38">
        <f>'Intermediate calculations'!AM8/1000</f>
        <v>1078.0058517299074</v>
      </c>
      <c r="AD18" s="38">
        <f>'Intermediate calculations'!AN8/1000</f>
        <v>1107.3810539335632</v>
      </c>
      <c r="AE18" s="38">
        <f>'Intermediate calculations'!AO8/1000</f>
        <v>1138.2357868688689</v>
      </c>
      <c r="AF18" s="38">
        <f>'Intermediate calculations'!AP8/1000</f>
        <v>1170.1496458157471</v>
      </c>
      <c r="AG18" s="38">
        <f>'Intermediate calculations'!AQ8/1000</f>
        <v>1203.2249739443548</v>
      </c>
      <c r="AH18" s="38">
        <f>'Intermediate calculations'!AR8/1000</f>
        <v>1243.5211714069333</v>
      </c>
      <c r="AI18" s="38">
        <f>'Intermediate calculations'!AS8/1000</f>
        <v>1281.8371086641857</v>
      </c>
      <c r="AJ18" s="38">
        <f>'Intermediate calculations'!AT8/1000</f>
        <v>1324.555852481689</v>
      </c>
      <c r="AK18" s="38">
        <f>'Intermediate calculations'!AU8/1000</f>
        <v>1370.3277497342331</v>
      </c>
      <c r="AL18" s="38">
        <f>'Intermediate calculations'!AV8/1000</f>
        <v>1419.3491899013702</v>
      </c>
      <c r="AM18" s="38">
        <f>'Intermediate calculations'!AW8/1000</f>
        <v>1470.0851190364392</v>
      </c>
      <c r="AN18" s="38">
        <f>'Intermediate calculations'!AX8/1000</f>
        <v>1523.0321159017403</v>
      </c>
      <c r="AO18" s="38">
        <f>'Intermediate calculations'!AY8/1000</f>
        <v>1576.7948946378779</v>
      </c>
      <c r="AP18" s="38">
        <f>'Intermediate calculations'!AZ8/1000</f>
        <v>1632.8185222688087</v>
      </c>
      <c r="AQ18" s="38">
        <f>'Intermediate calculations'!BA8/1000</f>
        <v>1692.3516763389318</v>
      </c>
      <c r="AR18" s="38">
        <f>'Intermediate calculations'!BB8/1000</f>
        <v>1754.6004130255824</v>
      </c>
      <c r="AS18" s="38">
        <f>'Intermediate calculations'!BC8/1000</f>
        <v>1819.5525130683475</v>
      </c>
      <c r="AT18" s="38">
        <f>'Intermediate calculations'!BD8/1000</f>
        <v>1887.0392584109893</v>
      </c>
      <c r="AU18" s="38">
        <f>'Intermediate calculations'!BE8/1000</f>
        <v>1957.4326401983683</v>
      </c>
      <c r="AV18" s="38">
        <f>'Intermediate calculations'!BF8/1000</f>
        <v>2032.2620159890409</v>
      </c>
      <c r="AW18" s="38">
        <f>'Intermediate calculations'!BG8/1000</f>
        <v>2111.0764854172307</v>
      </c>
      <c r="AX18" s="38">
        <f>'Intermediate calculations'!BH8/1000</f>
        <v>2193.6950198415975</v>
      </c>
      <c r="AY18" s="38">
        <f>'Intermediate calculations'!BI8/1000</f>
        <v>2277.2704284320703</v>
      </c>
      <c r="AZ18" s="38">
        <f>'Intermediate calculations'!BJ8/1000</f>
        <v>2365.0163771438565</v>
      </c>
      <c r="BA18" s="38">
        <f>'Intermediate calculations'!BK8/1000</f>
        <v>2457.2591787252904</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923.24932337252221</v>
      </c>
      <c r="P19" s="38">
        <f>'Intermediate calculations'!Z5/1000</f>
        <v>947.3825491943029</v>
      </c>
      <c r="Q19" s="38">
        <f>'Intermediate calculations'!AA5/1000</f>
        <v>965.63591478484477</v>
      </c>
      <c r="R19" s="38">
        <f>'Intermediate calculations'!AB5/1000</f>
        <v>977.5712904055589</v>
      </c>
      <c r="S19" s="38">
        <f>'Intermediate calculations'!AC5/1000</f>
        <v>984.33840244140026</v>
      </c>
      <c r="T19" s="38">
        <f>'Intermediate calculations'!AD5/1000</f>
        <v>995.43905196978346</v>
      </c>
      <c r="U19" s="38">
        <f>'Intermediate calculations'!AE5/1000</f>
        <v>1004.7241421213074</v>
      </c>
      <c r="V19" s="38">
        <f>'Intermediate calculations'!AF5/1000</f>
        <v>1012.284402907168</v>
      </c>
      <c r="W19" s="38">
        <f>'Intermediate calculations'!AG5/1000</f>
        <v>926.34412709243031</v>
      </c>
      <c r="X19" s="38">
        <f>'Intermediate calculations'!AH5/1000</f>
        <v>948.44901512361116</v>
      </c>
      <c r="Y19" s="38">
        <f>'Intermediate calculations'!AI5/1000</f>
        <v>969.57833522945316</v>
      </c>
      <c r="Z19" s="38">
        <f>'Intermediate calculations'!AJ5/1000</f>
        <v>990.89996779009152</v>
      </c>
      <c r="AA19" s="38">
        <f>'Intermediate calculations'!AK5/1000</f>
        <v>1011.3851997335391</v>
      </c>
      <c r="AB19" s="38">
        <f>'Intermediate calculations'!AL5/1000</f>
        <v>1032.798599391331</v>
      </c>
      <c r="AC19" s="38">
        <f>'Intermediate calculations'!AM5/1000</f>
        <v>1058.7941493584426</v>
      </c>
      <c r="AD19" s="38">
        <f>'Intermediate calculations'!AN5/1000</f>
        <v>1084.5039832170701</v>
      </c>
      <c r="AE19" s="38">
        <f>'Intermediate calculations'!AO5/1000</f>
        <v>1111.5087354573905</v>
      </c>
      <c r="AF19" s="38">
        <f>'Intermediate calculations'!AP5/1000</f>
        <v>1139.440458467277</v>
      </c>
      <c r="AG19" s="38">
        <f>'Intermediate calculations'!AQ5/1000</f>
        <v>1168.3887252778545</v>
      </c>
      <c r="AH19" s="38">
        <f>'Intermediate calculations'!AR5/1000</f>
        <v>1203.6568584030256</v>
      </c>
      <c r="AI19" s="38">
        <f>'Intermediate calculations'!AS5/1000</f>
        <v>1237.1918235138007</v>
      </c>
      <c r="AJ19" s="38">
        <f>'Intermediate calculations'!AT5/1000</f>
        <v>1274.5802233819252</v>
      </c>
      <c r="AK19" s="38">
        <f>'Intermediate calculations'!AU5/1000</f>
        <v>1314.6408114111923</v>
      </c>
      <c r="AL19" s="38">
        <f>'Intermediate calculations'!AV5/1000</f>
        <v>1357.5454720657804</v>
      </c>
      <c r="AM19" s="38">
        <f>'Intermediate calculations'!AW5/1000</f>
        <v>1401.9506918046045</v>
      </c>
      <c r="AN19" s="38">
        <f>'Intermediate calculations'!AX5/1000</f>
        <v>1448.2910874649538</v>
      </c>
      <c r="AO19" s="38">
        <f>'Intermediate calculations'!AY5/1000</f>
        <v>1495.3454736612209</v>
      </c>
      <c r="AP19" s="38">
        <f>'Intermediate calculations'!AZ5/1000</f>
        <v>1544.3786053674464</v>
      </c>
      <c r="AQ19" s="38">
        <f>'Intermediate calculations'!BA5/1000</f>
        <v>1596.4833530934879</v>
      </c>
      <c r="AR19" s="38">
        <f>'Intermediate calculations'!BB5/1000</f>
        <v>1650.9648394515316</v>
      </c>
      <c r="AS19" s="38">
        <f>'Intermediate calculations'!BC5/1000</f>
        <v>1707.8123698716161</v>
      </c>
      <c r="AT19" s="38">
        <f>'Intermediate calculations'!BD5/1000</f>
        <v>1766.878278538039</v>
      </c>
      <c r="AU19" s="38">
        <f>'Intermediate calculations'!BE5/1000</f>
        <v>1828.4881404192699</v>
      </c>
      <c r="AV19" s="38">
        <f>'Intermediate calculations'!BF5/1000</f>
        <v>1893.9804834501404</v>
      </c>
      <c r="AW19" s="38">
        <f>'Intermediate calculations'!BG5/1000</f>
        <v>1962.9606695474624</v>
      </c>
      <c r="AX19" s="38">
        <f>'Intermediate calculations'!BH5/1000</f>
        <v>2035.2702583961627</v>
      </c>
      <c r="AY19" s="38">
        <f>'Intermediate calculations'!BI5/1000</f>
        <v>2108.4173249127148</v>
      </c>
      <c r="AZ19" s="38">
        <f>'Intermediate calculations'!BJ5/1000</f>
        <v>2185.2145414053025</v>
      </c>
      <c r="BA19" s="38">
        <f>'Intermediate calculations'!BK5/1000</f>
        <v>2265.9475040882926</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211.29455363078139</v>
      </c>
      <c r="P24" s="35">
        <f>'Intermediate calculations'!Z32/1000</f>
        <v>217.04013752653105</v>
      </c>
      <c r="Q24" s="35">
        <f>'Intermediate calculations'!AA32/1000</f>
        <v>221.17852943868309</v>
      </c>
      <c r="R24" s="35">
        <f>'Intermediate calculations'!AB32/1000</f>
        <v>223.59107170030239</v>
      </c>
      <c r="S24" s="35">
        <f>'Intermediate calculations'!AC32/1000</f>
        <v>224.58476027512199</v>
      </c>
      <c r="T24" s="35">
        <f>'Intermediate calculations'!AD32/1000</f>
        <v>226.71239563953424</v>
      </c>
      <c r="U24" s="35">
        <f>'Intermediate calculations'!AE32/1000</f>
        <v>228.34088292568728</v>
      </c>
      <c r="V24" s="35">
        <f>'Intermediate calculations'!AF32/1000</f>
        <v>229.49175535530711</v>
      </c>
      <c r="W24" s="35">
        <f>'Intermediate calculations'!AG32/1000</f>
        <v>205.50810133429025</v>
      </c>
      <c r="X24" s="35">
        <f>'Intermediate calculations'!AH32/1000</f>
        <v>210.7997099891403</v>
      </c>
      <c r="Y24" s="35">
        <f>'Intermediate calculations'!AI32/1000</f>
        <v>215.82258470200358</v>
      </c>
      <c r="Z24" s="35">
        <f>'Intermediate calculations'!AJ32/1000</f>
        <v>220.88859877798961</v>
      </c>
      <c r="AA24" s="35">
        <f>'Intermediate calculations'!AK32/1000</f>
        <v>225.72232070082262</v>
      </c>
      <c r="AB24" s="35">
        <f>'Intermediate calculations'!AL32/1000</f>
        <v>230.79782805228612</v>
      </c>
      <c r="AC24" s="35">
        <f>'Intermediate calculations'!AM32/1000</f>
        <v>237.19631389775049</v>
      </c>
      <c r="AD24" s="35">
        <f>'Intermediate calculations'!AN32/1000</f>
        <v>243.51140477353027</v>
      </c>
      <c r="AE24" s="35">
        <f>'Intermediate calculations'!AO32/1000</f>
        <v>250.16965685889861</v>
      </c>
      <c r="AF24" s="35">
        <f>'Intermediate calculations'!AP32/1000</f>
        <v>257.07032037852389</v>
      </c>
      <c r="AG24" s="35">
        <f>'Intermediate calculations'!AQ32/1000</f>
        <v>264.23840804491471</v>
      </c>
      <c r="AH24" s="35">
        <f>'Intermediate calculations'!AR32/1000</f>
        <v>273.18022860385639</v>
      </c>
      <c r="AI24" s="35">
        <f>'Intermediate calculations'!AS32/1000</f>
        <v>281.65166983080809</v>
      </c>
      <c r="AJ24" s="35">
        <f>'Intermediate calculations'!AT32/1000</f>
        <v>291.15460340704294</v>
      </c>
      <c r="AK24" s="35">
        <f>'Intermediate calculations'!AU32/1000</f>
        <v>301.36977466356848</v>
      </c>
      <c r="AL24" s="35">
        <f>'Intermediate calculations'!AV32/1000</f>
        <v>312.34525808885132</v>
      </c>
      <c r="AM24" s="35">
        <f>'Intermediate calculations'!AW32/1000</f>
        <v>323.7978005258675</v>
      </c>
      <c r="AN24" s="35">
        <f>'Intermediate calculations'!AX32/1000</f>
        <v>335.76741406844917</v>
      </c>
      <c r="AO24" s="35">
        <f>'Intermediate calculations'!AY32/1000</f>
        <v>347.92411389657519</v>
      </c>
      <c r="AP24" s="35">
        <f>'Intermediate calculations'!AZ32/1000</f>
        <v>360.60959044957031</v>
      </c>
      <c r="AQ24" s="35">
        <f>'Intermediate calculations'!BA32/1000</f>
        <v>374.1174596782916</v>
      </c>
      <c r="AR24" s="35">
        <f>'Intermediate calculations'!BB32/1000</f>
        <v>388.33399628230478</v>
      </c>
      <c r="AS24" s="35">
        <f>'Intermediate calculations'!BC32/1000</f>
        <v>403.18431072226781</v>
      </c>
      <c r="AT24" s="35">
        <f>'Intermediate calculations'!BD32/1000</f>
        <v>418.62778279326795</v>
      </c>
      <c r="AU24" s="35">
        <f>'Intermediate calculations'!BE32/1000</f>
        <v>434.7528306457063</v>
      </c>
      <c r="AV24" s="35">
        <f>'Intermediate calculations'!BF32/1000</f>
        <v>451.91717459363059</v>
      </c>
      <c r="AW24" s="35">
        <f>'Intermediate calculations'!BG32/1000</f>
        <v>470.09438617939139</v>
      </c>
      <c r="AX24" s="35">
        <f>'Intermediate calculations'!BH32/1000</f>
        <v>489.16324868842321</v>
      </c>
      <c r="AY24" s="35">
        <f>'Intermediate calculations'!BI32/1000</f>
        <v>508.45521688951447</v>
      </c>
      <c r="AZ24" s="35">
        <f>'Intermediate calculations'!BJ32/1000</f>
        <v>528.72690470162979</v>
      </c>
      <c r="BA24" s="35">
        <f>'Intermediate calculations'!BK32/1000</f>
        <v>550.05314663898605</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234.03337478586238</v>
      </c>
      <c r="P25" s="35">
        <f>'Intermediate calculations'!Z29/1000</f>
        <v>240.80875493069806</v>
      </c>
      <c r="Q25" s="35">
        <f>'Intermediate calculations'!AA29/1000</f>
        <v>245.68888180760007</v>
      </c>
      <c r="R25" s="35">
        <f>'Intermediate calculations'!AB29/1000</f>
        <v>248.53383042109854</v>
      </c>
      <c r="S25" s="35">
        <f>'Intermediate calculations'!AC29/1000</f>
        <v>249.70562043620271</v>
      </c>
      <c r="T25" s="35">
        <f>'Intermediate calculations'!AD29/1000</f>
        <v>252.21459753323072</v>
      </c>
      <c r="U25" s="35">
        <f>'Intermediate calculations'!AE29/1000</f>
        <v>254.13496291730957</v>
      </c>
      <c r="V25" s="35">
        <f>'Intermediate calculations'!AF29/1000</f>
        <v>255.49210926663943</v>
      </c>
      <c r="W25" s="35">
        <f>'Intermediate calculations'!AG29/1000</f>
        <v>227.20980128836507</v>
      </c>
      <c r="X25" s="35">
        <f>'Intermediate calculations'!AH29/1000</f>
        <v>233.44983900512938</v>
      </c>
      <c r="Y25" s="35">
        <f>'Intermediate calculations'!AI29/1000</f>
        <v>239.37297688232692</v>
      </c>
      <c r="Z25" s="35">
        <f>'Intermediate calculations'!AJ29/1000</f>
        <v>245.34698610518157</v>
      </c>
      <c r="AA25" s="35">
        <f>'Intermediate calculations'!AK29/1000</f>
        <v>251.04706883582395</v>
      </c>
      <c r="AB25" s="35">
        <f>'Intermediate calculations'!AL29/1000</f>
        <v>257.03227283911286</v>
      </c>
      <c r="AC25" s="35">
        <f>'Intermediate calculations'!AM29/1000</f>
        <v>264.57757628276136</v>
      </c>
      <c r="AD25" s="35">
        <f>'Intermediate calculations'!AN29/1000</f>
        <v>272.02453765499774</v>
      </c>
      <c r="AE25" s="35">
        <f>'Intermediate calculations'!AO29/1000</f>
        <v>279.87616593108771</v>
      </c>
      <c r="AF25" s="35">
        <f>'Intermediate calculations'!AP29/1000</f>
        <v>288.01365368610038</v>
      </c>
      <c r="AG25" s="35">
        <f>'Intermediate calculations'!AQ29/1000</f>
        <v>296.46649672738522</v>
      </c>
      <c r="AH25" s="35">
        <f>'Intermediate calculations'!AR29/1000</f>
        <v>307.01098351462963</v>
      </c>
      <c r="AI25" s="35">
        <f>'Intermediate calculations'!AS29/1000</f>
        <v>317.00078363393345</v>
      </c>
      <c r="AJ25" s="35">
        <f>'Intermediate calculations'!AT29/1000</f>
        <v>328.20695321362479</v>
      </c>
      <c r="AK25" s="35">
        <f>'Intermediate calculations'!AU29/1000</f>
        <v>340.25301672315925</v>
      </c>
      <c r="AL25" s="35">
        <f>'Intermediate calculations'!AV29/1000</f>
        <v>353.19566516915006</v>
      </c>
      <c r="AM25" s="35">
        <f>'Intermediate calculations'!AW29/1000</f>
        <v>366.70087717955141</v>
      </c>
      <c r="AN25" s="35">
        <f>'Intermediate calculations'!AX29/1000</f>
        <v>380.815836321956</v>
      </c>
      <c r="AO25" s="35">
        <f>'Intermediate calculations'!AY29/1000</f>
        <v>395.15141372134673</v>
      </c>
      <c r="AP25" s="35">
        <f>'Intermediate calculations'!AZ29/1000</f>
        <v>410.11054190125589</v>
      </c>
      <c r="AQ25" s="35">
        <f>'Intermediate calculations'!BA29/1000</f>
        <v>426.03946237860163</v>
      </c>
      <c r="AR25" s="35">
        <f>'Intermediate calculations'!BB29/1000</f>
        <v>442.80406656555215</v>
      </c>
      <c r="AS25" s="35">
        <f>'Intermediate calculations'!BC29/1000</f>
        <v>460.31604227188961</v>
      </c>
      <c r="AT25" s="35">
        <f>'Intermediate calculations'!BD29/1000</f>
        <v>478.52748882557813</v>
      </c>
      <c r="AU25" s="35">
        <f>'Intermediate calculations'!BE29/1000</f>
        <v>497.54267179675645</v>
      </c>
      <c r="AV25" s="35">
        <f>'Intermediate calculations'!BF29/1000</f>
        <v>517.78342666066612</v>
      </c>
      <c r="AW25" s="35">
        <f>'Intermediate calculations'!BG29/1000</f>
        <v>539.21858811705829</v>
      </c>
      <c r="AX25" s="35">
        <f>'Intermediate calculations'!BH29/1000</f>
        <v>561.70521345793452</v>
      </c>
      <c r="AY25" s="35">
        <f>'Intermediate calculations'!BI29/1000</f>
        <v>584.45493231612897</v>
      </c>
      <c r="AZ25" s="35">
        <f>'Intermediate calculations'!BJ29/1000</f>
        <v>608.35996853118047</v>
      </c>
      <c r="BA25" s="35">
        <f>'Intermediate calculations'!BK29/1000</f>
        <v>633.50856940588301</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2858.9630634183195</v>
      </c>
      <c r="P31" s="40">
        <f>'Intermediate calculations'!Z15/1000</f>
        <v>2902.6647977186162</v>
      </c>
      <c r="Q31" s="40">
        <f>'Intermediate calculations'!AA15/1000</f>
        <v>2940.2604927065886</v>
      </c>
      <c r="R31" s="40">
        <f>'Intermediate calculations'!AB15/1000</f>
        <v>2971.2710687341914</v>
      </c>
      <c r="S31" s="40">
        <f>'Intermediate calculations'!AC15/1000</f>
        <v>2997.0496946587309</v>
      </c>
      <c r="T31" s="40">
        <f>'Intermediate calculations'!AD15/1000</f>
        <v>3028.4364166763135</v>
      </c>
      <c r="U31" s="40">
        <f>'Intermediate calculations'!AE15/1000</f>
        <v>3058.0009554790408</v>
      </c>
      <c r="V31" s="40">
        <f>'Intermediate calculations'!AF15/1000</f>
        <v>3085.9090900356164</v>
      </c>
      <c r="W31" s="40">
        <f>'Intermediate calculations'!AG15/1000</f>
        <v>3007.4593118634139</v>
      </c>
      <c r="X31" s="40">
        <f>'Intermediate calculations'!AH15/1000</f>
        <v>3046.8543809662146</v>
      </c>
      <c r="Y31" s="40">
        <f>'Intermediate calculations'!AI15/1000</f>
        <v>3085.2817796587869</v>
      </c>
      <c r="Z31" s="40">
        <f>'Intermediate calculations'!AJ15/1000</f>
        <v>3124.1153876241819</v>
      </c>
      <c r="AA31" s="40">
        <f>'Intermediate calculations'!AK15/1000</f>
        <v>3162.1608497900656</v>
      </c>
      <c r="AB31" s="40">
        <f>'Intermediate calculations'!AL15/1000</f>
        <v>3201.4312584190734</v>
      </c>
      <c r="AC31" s="40">
        <f>'Intermediate calculations'!AM15/1000</f>
        <v>3243.9157622526923</v>
      </c>
      <c r="AD31" s="40">
        <f>'Intermediate calculations'!AN15/1000</f>
        <v>3286.2196070544765</v>
      </c>
      <c r="AE31" s="40">
        <f>'Intermediate calculations'!AO15/1000</f>
        <v>3330.104532159512</v>
      </c>
      <c r="AF31" s="40">
        <f>'Intermediate calculations'!AP15/1000</f>
        <v>3375.1922813926303</v>
      </c>
      <c r="AG31" s="40">
        <f>'Intermediate calculations'!AQ15/1000</f>
        <v>3421.5642865475274</v>
      </c>
      <c r="AH31" s="40">
        <f>'Intermediate calculations'!AR15/1000</f>
        <v>3473.4857107183889</v>
      </c>
      <c r="AI31" s="40">
        <f>'Intermediate calculations'!AS15/1000</f>
        <v>3523.5336494578596</v>
      </c>
      <c r="AJ31" s="40">
        <f>'Intermediate calculations'!AT15/1000</f>
        <v>3578.0607725959012</v>
      </c>
      <c r="AK31" s="40">
        <f>'Intermediate calculations'!AU15/1000</f>
        <v>3635.7609789638714</v>
      </c>
      <c r="AL31" s="40">
        <f>'Intermediate calculations'!AV15/1000</f>
        <v>3696.7888478188675</v>
      </c>
      <c r="AM31" s="40">
        <f>'Intermediate calculations'!AW15/1000</f>
        <v>3757.9095850414365</v>
      </c>
      <c r="AN31" s="40">
        <f>'Intermediate calculations'!AX15/1000</f>
        <v>3821.3003211286291</v>
      </c>
      <c r="AO31" s="40">
        <f>'Intermediate calculations'!AY15/1000</f>
        <v>3885.6093910951568</v>
      </c>
      <c r="AP31" s="40">
        <f>'Intermediate calculations'!AZ15/1000</f>
        <v>3952.2381659081029</v>
      </c>
      <c r="AQ31" s="40">
        <f>'Intermediate calculations'!BA15/1000</f>
        <v>4022.4334372774501</v>
      </c>
      <c r="AR31" s="40">
        <f>'Intermediate calculations'!BB15/1000</f>
        <v>4093.8041859903942</v>
      </c>
      <c r="AS31" s="40">
        <f>'Intermediate calculations'!BC15/1000</f>
        <v>4167.9157288857068</v>
      </c>
      <c r="AT31" s="40">
        <f>'Intermediate calculations'!BD15/1000</f>
        <v>4244.6203595273009</v>
      </c>
      <c r="AU31" s="40">
        <f>'Intermediate calculations'!BE15/1000</f>
        <v>4324.2687504435862</v>
      </c>
      <c r="AV31" s="40">
        <f>'Intermediate calculations'!BF15/1000</f>
        <v>4408.4294630796394</v>
      </c>
      <c r="AW31" s="40">
        <f>'Intermediate calculations'!BG15/1000</f>
        <v>4494.9087059150852</v>
      </c>
      <c r="AX31" s="40">
        <f>'Intermediate calculations'!BH15/1000</f>
        <v>4585.2485390325428</v>
      </c>
      <c r="AY31" s="40">
        <f>'Intermediate calculations'!BI15/1000</f>
        <v>4676.5853148044525</v>
      </c>
      <c r="AZ31" s="40">
        <f>'Intermediate calculations'!BJ15/1000</f>
        <v>4772.107088886597</v>
      </c>
      <c r="BA31" s="40">
        <f>'Intermediate calculations'!BK15/1000</f>
        <v>4872.1811948307122</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1955.2860377350801</v>
      </c>
      <c r="P32" s="40">
        <f>'Intermediate calculations'!Z12/1000</f>
        <v>1995.2272124915642</v>
      </c>
      <c r="Q32" s="40">
        <f>'Intermediate calculations'!AA12/1000</f>
        <v>2029.5877761545007</v>
      </c>
      <c r="R32" s="40">
        <f>'Intermediate calculations'!AB12/1000</f>
        <v>2057.9298741569901</v>
      </c>
      <c r="S32" s="40">
        <f>'Intermediate calculations'!AC12/1000</f>
        <v>2081.4902343925573</v>
      </c>
      <c r="T32" s="40">
        <f>'Intermediate calculations'!AD12/1000</f>
        <v>2110.1761108047654</v>
      </c>
      <c r="U32" s="40">
        <f>'Intermediate calculations'!AE12/1000</f>
        <v>2137.196603922966</v>
      </c>
      <c r="V32" s="40">
        <f>'Intermediate calculations'!AF12/1000</f>
        <v>2162.7032273396044</v>
      </c>
      <c r="W32" s="40">
        <f>'Intermediate calculations'!AG12/1000</f>
        <v>2091.0040980086646</v>
      </c>
      <c r="X32" s="40">
        <f>'Intermediate calculations'!AH12/1000</f>
        <v>2127.0091986018474</v>
      </c>
      <c r="Y32" s="40">
        <f>'Intermediate calculations'!AI12/1000</f>
        <v>2162.1298973839712</v>
      </c>
      <c r="Z32" s="40">
        <f>'Intermediate calculations'!AJ12/1000</f>
        <v>2197.6218508957586</v>
      </c>
      <c r="AA32" s="40">
        <f>'Intermediate calculations'!AK12/1000</f>
        <v>2232.3934790104922</v>
      </c>
      <c r="AB32" s="40">
        <f>'Intermediate calculations'!AL12/1000</f>
        <v>2268.2846462358411</v>
      </c>
      <c r="AC32" s="40">
        <f>'Intermediate calculations'!AM12/1000</f>
        <v>2307.1133339121925</v>
      </c>
      <c r="AD32" s="40">
        <f>'Intermediate calculations'!AN12/1000</f>
        <v>2345.7769083710168</v>
      </c>
      <c r="AE32" s="40">
        <f>'Intermediate calculations'!AO12/1000</f>
        <v>2385.8855102574075</v>
      </c>
      <c r="AF32" s="40">
        <f>'Intermediate calculations'!AP12/1000</f>
        <v>2427.0934325591152</v>
      </c>
      <c r="AG32" s="40">
        <f>'Intermediate calculations'!AQ12/1000</f>
        <v>2469.4750998168338</v>
      </c>
      <c r="AH32" s="40">
        <f>'Intermediate calculations'!AR12/1000</f>
        <v>2516.9286553705733</v>
      </c>
      <c r="AI32" s="40">
        <f>'Intermediate calculations'!AS12/1000</f>
        <v>2562.6699399992121</v>
      </c>
      <c r="AJ32" s="40">
        <f>'Intermediate calculations'!AT12/1000</f>
        <v>2612.5049726150701</v>
      </c>
      <c r="AK32" s="40">
        <f>'Intermediate calculations'!AU12/1000</f>
        <v>2665.2400428114188</v>
      </c>
      <c r="AL32" s="40">
        <f>'Intermediate calculations'!AV12/1000</f>
        <v>2721.0164282107653</v>
      </c>
      <c r="AM32" s="40">
        <f>'Intermediate calculations'!AW12/1000</f>
        <v>2776.8776906008761</v>
      </c>
      <c r="AN32" s="40">
        <f>'Intermediate calculations'!AX12/1000</f>
        <v>2834.8136171387746</v>
      </c>
      <c r="AO32" s="40">
        <f>'Intermediate calculations'!AY12/1000</f>
        <v>2893.5888543938931</v>
      </c>
      <c r="AP32" s="40">
        <f>'Intermediate calculations'!AZ12/1000</f>
        <v>2954.4841845500755</v>
      </c>
      <c r="AQ32" s="40">
        <f>'Intermediate calculations'!BA12/1000</f>
        <v>3018.6391121686552</v>
      </c>
      <c r="AR32" s="40">
        <f>'Intermediate calculations'!BB12/1000</f>
        <v>3083.8683666247066</v>
      </c>
      <c r="AS32" s="40">
        <f>'Intermediate calculations'!BC12/1000</f>
        <v>3151.6025683365656</v>
      </c>
      <c r="AT32" s="40">
        <f>'Intermediate calculations'!BD12/1000</f>
        <v>3221.7067210925052</v>
      </c>
      <c r="AU32" s="40">
        <f>'Intermediate calculations'!BE12/1000</f>
        <v>3294.5013218467948</v>
      </c>
      <c r="AV32" s="40">
        <f>'Intermediate calculations'!BF12/1000</f>
        <v>3371.4199564238224</v>
      </c>
      <c r="AW32" s="40">
        <f>'Intermediate calculations'!BG12/1000</f>
        <v>3450.457610333945</v>
      </c>
      <c r="AX32" s="40">
        <f>'Intermediate calculations'!BH12/1000</f>
        <v>3533.0236484966804</v>
      </c>
      <c r="AY32" s="40">
        <f>'Intermediate calculations'!BI12/1000</f>
        <v>3616.5008418211314</v>
      </c>
      <c r="AZ32" s="40">
        <f>'Intermediate calculations'!BJ12/1000</f>
        <v>3703.802911927728</v>
      </c>
      <c r="BA32" s="40">
        <f>'Intermediate calculations'!BK12/1000</f>
        <v>3795.2655831033589</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152.72390258328966</v>
      </c>
      <c r="P37">
        <f>'Intermediate calculations'!Z27/1000</f>
        <v>154.16637648971135</v>
      </c>
      <c r="Q37">
        <f>'Intermediate calculations'!AA27/1000</f>
        <v>155.65555124999025</v>
      </c>
      <c r="R37">
        <f>'Intermediate calculations'!AB27/1000</f>
        <v>157.19279421744304</v>
      </c>
      <c r="S37">
        <f>'Intermediate calculations'!AC27/1000</f>
        <v>158.78293188864018</v>
      </c>
      <c r="T37">
        <f>'Intermediate calculations'!AD27/1000</f>
        <v>160.43577468341235</v>
      </c>
      <c r="U37">
        <f>'Intermediate calculations'!AE27/1000</f>
        <v>162.10857951164124</v>
      </c>
      <c r="V37">
        <f>'Intermediate calculations'!AF27/1000</f>
        <v>163.80689919081405</v>
      </c>
      <c r="W37">
        <f>'Intermediate calculations'!AG27/1000</f>
        <v>165.43597713626991</v>
      </c>
      <c r="X37">
        <f>'Intermediate calculations'!AH27/1000</f>
        <v>166.70166432642907</v>
      </c>
      <c r="Y37">
        <f>'Intermediate calculations'!AI27/1000</f>
        <v>167.97908225683688</v>
      </c>
      <c r="Z37">
        <f>'Intermediate calculations'!AJ27/1000</f>
        <v>169.27307616770122</v>
      </c>
      <c r="AA37">
        <f>'Intermediate calculations'!AK27/1000</f>
        <v>170.58076421980115</v>
      </c>
      <c r="AB37">
        <f>'Intermediate calculations'!AL27/1000</f>
        <v>171.90396829469478</v>
      </c>
      <c r="AC37">
        <f>'Intermediate calculations'!AM27/1000</f>
        <v>173.05539113673524</v>
      </c>
      <c r="AD37">
        <f>'Intermediate calculations'!AN27/1000</f>
        <v>174.21925697724666</v>
      </c>
      <c r="AE37">
        <f>'Intermediate calculations'!AO27/1000</f>
        <v>175.39355836272793</v>
      </c>
      <c r="AF37">
        <f>'Intermediate calculations'!AP27/1000</f>
        <v>176.58155482166046</v>
      </c>
      <c r="AG37">
        <f>'Intermediate calculations'!AQ27/1000</f>
        <v>177.78151912288891</v>
      </c>
      <c r="AH37">
        <f>'Intermediate calculations'!AR27/1000</f>
        <v>178.842431478187</v>
      </c>
      <c r="AI37">
        <f>'Intermediate calculations'!AS27/1000</f>
        <v>179.91065293973179</v>
      </c>
      <c r="AJ37">
        <f>'Intermediate calculations'!AT27/1000</f>
        <v>180.99013184978145</v>
      </c>
      <c r="AK37">
        <f>'Intermediate calculations'!AU27/1000</f>
        <v>182.08328802186062</v>
      </c>
      <c r="AL37">
        <f>'Intermediate calculations'!AV27/1000</f>
        <v>183.18665949620365</v>
      </c>
      <c r="AM37">
        <f>'Intermediate calculations'!AW27/1000</f>
        <v>184.14964261320006</v>
      </c>
      <c r="AN37">
        <f>'Intermediate calculations'!AX27/1000</f>
        <v>185.12008290124638</v>
      </c>
      <c r="AO37">
        <f>'Intermediate calculations'!AY27/1000</f>
        <v>186.10035893786483</v>
      </c>
      <c r="AP37">
        <f>'Intermediate calculations'!AZ27/1000</f>
        <v>187.08813713026302</v>
      </c>
      <c r="AQ37">
        <f>'Intermediate calculations'!BA27/1000</f>
        <v>188.0845458454142</v>
      </c>
      <c r="AR37">
        <f>'Intermediate calculations'!BB27/1000</f>
        <v>188.94874969518526</v>
      </c>
      <c r="AS37">
        <f>'Intermediate calculations'!BC27/1000</f>
        <v>189.81903586523455</v>
      </c>
      <c r="AT37">
        <f>'Intermediate calculations'!BD27/1000</f>
        <v>190.69707160707767</v>
      </c>
      <c r="AU37">
        <f>'Intermediate calculations'!BE27/1000</f>
        <v>191.58137335684589</v>
      </c>
      <c r="AV37">
        <f>'Intermediate calculations'!BF27/1000</f>
        <v>192.47696254493891</v>
      </c>
      <c r="AW37">
        <f>'Intermediate calculations'!BG27/1000</f>
        <v>193.23057577966264</v>
      </c>
      <c r="AX37">
        <f>'Intermediate calculations'!BH27/1000</f>
        <v>193.99308569679087</v>
      </c>
      <c r="AY37">
        <f>'Intermediate calculations'!BI27/1000</f>
        <v>194.76009971992576</v>
      </c>
      <c r="AZ37">
        <f>'Intermediate calculations'!BJ27/1000</f>
        <v>195.53270216352647</v>
      </c>
      <c r="BA37">
        <f>'Intermediate calculations'!BK27/1000</f>
        <v>196.31482732702185</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168.48350440511012</v>
      </c>
      <c r="P38">
        <f>'Intermediate calculations'!Z19/1000</f>
        <v>171.01063032251105</v>
      </c>
      <c r="Q38">
        <f>'Intermediate calculations'!AA19/1000</f>
        <v>173.61957327495287</v>
      </c>
      <c r="R38">
        <f>'Intermediate calculations'!AB19/1000</f>
        <v>176.31272878168176</v>
      </c>
      <c r="S38">
        <f>'Intermediate calculations'!AC19/1000</f>
        <v>179.09855256901562</v>
      </c>
      <c r="T38">
        <f>'Intermediate calculations'!AD19/1000</f>
        <v>181.99423189150662</v>
      </c>
      <c r="U38">
        <f>'Intermediate calculations'!AE19/1000</f>
        <v>184.92488347373003</v>
      </c>
      <c r="V38">
        <f>'Intermediate calculations'!AF19/1000</f>
        <v>187.90023551175506</v>
      </c>
      <c r="W38">
        <f>'Intermediate calculations'!AG19/1000</f>
        <v>190.75428027409004</v>
      </c>
      <c r="X38">
        <f>'Intermediate calculations'!AH19/1000</f>
        <v>192.97168669463886</v>
      </c>
      <c r="Y38">
        <f>'Intermediate calculations'!AI19/1000</f>
        <v>195.20964465347248</v>
      </c>
      <c r="Z38">
        <f>'Intermediate calculations'!AJ19/1000</f>
        <v>197.47664271461338</v>
      </c>
      <c r="AA38">
        <f>'Intermediate calculations'!AK19/1000</f>
        <v>199.76763207228927</v>
      </c>
      <c r="AB38">
        <f>'Intermediate calculations'!AL19/1000</f>
        <v>202.0858045513807</v>
      </c>
      <c r="AC38">
        <f>'Intermediate calculations'!AM19/1000</f>
        <v>204.10302683391484</v>
      </c>
      <c r="AD38">
        <f>'Intermediate calculations'!AN19/1000</f>
        <v>206.142048487506</v>
      </c>
      <c r="AE38">
        <f>'Intermediate calculations'!AO19/1000</f>
        <v>208.19935257659779</v>
      </c>
      <c r="AF38">
        <f>'Intermediate calculations'!AP19/1000</f>
        <v>210.28064959540933</v>
      </c>
      <c r="AG38">
        <f>'Intermediate calculations'!AQ19/1000</f>
        <v>212.38291354076753</v>
      </c>
      <c r="AH38">
        <f>'Intermediate calculations'!AR19/1000</f>
        <v>214.24156699524531</v>
      </c>
      <c r="AI38">
        <f>'Intermediate calculations'!AS19/1000</f>
        <v>216.11302555610783</v>
      </c>
      <c r="AJ38">
        <f>'Intermediate calculations'!AT19/1000</f>
        <v>218.00420647711422</v>
      </c>
      <c r="AK38">
        <f>'Intermediate calculations'!AU19/1000</f>
        <v>219.91934912332061</v>
      </c>
      <c r="AL38">
        <f>'Intermediate calculations'!AV19/1000</f>
        <v>221.85238835329892</v>
      </c>
      <c r="AM38">
        <f>'Intermediate calculations'!AW19/1000</f>
        <v>223.53947578146466</v>
      </c>
      <c r="AN38">
        <f>'Intermediate calculations'!AX19/1000</f>
        <v>225.23962771647993</v>
      </c>
      <c r="AO38">
        <f>'Intermediate calculations'!AY19/1000</f>
        <v>226.95701128045084</v>
      </c>
      <c r="AP38">
        <f>'Intermediate calculations'!AZ19/1000</f>
        <v>228.68753816176221</v>
      </c>
      <c r="AQ38">
        <f>'Intermediate calculations'!BA19/1000</f>
        <v>230.43318519022677</v>
      </c>
      <c r="AR38">
        <f>'Intermediate calculations'!BB19/1000</f>
        <v>231.94721739347943</v>
      </c>
      <c r="AS38">
        <f>'Intermediate calculations'!BC19/1000</f>
        <v>233.47190544925371</v>
      </c>
      <c r="AT38">
        <f>'Intermediate calculations'!BD19/1000</f>
        <v>235.01017028006825</v>
      </c>
      <c r="AU38">
        <f>'Intermediate calculations'!BE19/1000</f>
        <v>236.55941277290884</v>
      </c>
      <c r="AV38">
        <f>'Intermediate calculations'!BF19/1000</f>
        <v>238.1284301662206</v>
      </c>
      <c r="AW38">
        <f>'Intermediate calculations'!BG19/1000</f>
        <v>239.44871438674491</v>
      </c>
      <c r="AX38">
        <f>'Intermediate calculations'!BH19/1000</f>
        <v>240.78458504982689</v>
      </c>
      <c r="AY38">
        <f>'Intermediate calculations'!BI19/1000</f>
        <v>242.12834663070885</v>
      </c>
      <c r="AZ38">
        <f>'Intermediate calculations'!BJ19/1000</f>
        <v>243.48189878189757</v>
      </c>
      <c r="BA38">
        <f>'Intermediate calculations'!BK19/1000</f>
        <v>244.85213415497526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798</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780</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773</v>
      </c>
      <c r="B11" s="75" t="s">
        <v>781</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754</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782</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755</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782</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756</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782</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774</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772</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782</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757</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782</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758</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782</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775</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759</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760</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782</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776</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761</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782</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762</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782</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777</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763</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782</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764</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782</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778</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765</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782</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766</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782</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779</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767</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782</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768</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782</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769</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782</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770</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782</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T98"/>
  <sheetViews>
    <sheetView tabSelected="1" topLeftCell="C1" workbookViewId="0">
      <pane xSplit="2" ySplit="4" topLeftCell="Z73" activePane="bottomRight" state="frozen"/>
      <selection activeCell="C1" sqref="C1"/>
      <selection pane="topRight" activeCell="E1" sqref="E1"/>
      <selection pane="bottomLeft" activeCell="C5" sqref="C5"/>
      <selection pane="bottomRight" activeCell="AB74" sqref="AB7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I2" s="11"/>
      <c r="AJ2" s="11"/>
      <c r="AK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34673.78341729939</v>
      </c>
      <c r="AU4" s="89">
        <f t="shared" si="0"/>
        <v>38017.957681890577</v>
      </c>
      <c r="AV4" s="89">
        <f t="shared" si="0"/>
        <v>41017.476766847074</v>
      </c>
      <c r="AW4" s="89">
        <f>AW11-AV11</f>
        <v>27174.65505483374</v>
      </c>
      <c r="AX4" s="89">
        <f t="shared" si="0"/>
        <v>29548.847003232688</v>
      </c>
      <c r="AY4" s="89">
        <f t="shared" si="0"/>
        <v>32242.321841195226</v>
      </c>
      <c r="AZ4" s="89">
        <f t="shared" si="0"/>
        <v>35090.295726813376</v>
      </c>
      <c r="BA4" s="15">
        <f>BA8/'Intermediate calculations'!AV8</f>
        <v>4.0866218418613345</v>
      </c>
      <c r="BB4" s="15">
        <f>BB8/'Intermediate calculations'!AW8</f>
        <v>3.9754087819078192</v>
      </c>
      <c r="BC4" s="15">
        <f>BC8/'Intermediate calculations'!AX8</f>
        <v>3.8664800366319376</v>
      </c>
      <c r="BD4" s="15">
        <f>BD8/'Intermediate calculations'!AY8</f>
        <v>3.75973923800673</v>
      </c>
      <c r="BE4" s="15">
        <f>BE8/'Intermediate calculations'!AZ8</f>
        <v>3.6550965890957836</v>
      </c>
      <c r="BF4" s="15">
        <f>BF8/'Intermediate calculations'!BA8</f>
        <v>3.5524682641247392</v>
      </c>
      <c r="BG4" s="15">
        <f>BG8/'Intermediate calculations'!BB8</f>
        <v>3.5222202818780834</v>
      </c>
      <c r="BH4" s="15">
        <f>BH8/'Intermediate calculations'!BC8</f>
        <v>3.4926520874426563</v>
      </c>
      <c r="BI4" s="15">
        <f>BI8/'Intermediate calculations'!BD8</f>
        <v>3.4637337963444019</v>
      </c>
      <c r="BJ4" s="15">
        <f>BJ8/'Intermediate calculations'!BE8</f>
        <v>3.4354374524472187</v>
      </c>
      <c r="BK4" s="15">
        <f>BK8/'Intermediate calculations'!BF8</f>
        <v>3.4077368655352478</v>
      </c>
      <c r="BL4" s="15">
        <f>BL8/'Intermediate calculations'!BG8</f>
        <v>3.38060746564304</v>
      </c>
      <c r="BM4" s="15">
        <f>BM8/'Intermediate calculations'!BH8</f>
        <v>3.3540261721030031</v>
      </c>
      <c r="BN4" s="15">
        <f>BN8/'Intermediate calculations'!BI8</f>
        <v>3.3279712755611328</v>
      </c>
      <c r="BO4" s="15">
        <f>BO8/'Intermediate calculations'!BJ8</f>
        <v>3.302422331449784</v>
      </c>
      <c r="BP4" s="15">
        <f>BP8/'Intermediate calculations'!BK8</f>
        <v>3.2773600636078504</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Data!C49</f>
        <v>385000</v>
      </c>
      <c r="I5" s="43">
        <f>Data!D49</f>
        <v>441000</v>
      </c>
      <c r="J5" s="43">
        <f>Data!E49</f>
        <v>381500</v>
      </c>
      <c r="K5" s="43">
        <f>Data!F49</f>
        <v>402500</v>
      </c>
      <c r="L5" s="43">
        <f>Data!G49</f>
        <v>367500</v>
      </c>
      <c r="M5" s="43">
        <f>Data!H49</f>
        <v>395500</v>
      </c>
      <c r="N5" s="43">
        <f>Data!I49</f>
        <v>399000</v>
      </c>
      <c r="O5" s="43">
        <f>Data!J49</f>
        <v>385000</v>
      </c>
      <c r="P5" s="43">
        <f>Data!K49</f>
        <v>374500</v>
      </c>
      <c r="Q5" s="43">
        <f>Data!L49</f>
        <v>378000</v>
      </c>
      <c r="R5" s="43">
        <f>Data!M49</f>
        <v>479499.99999999994</v>
      </c>
      <c r="S5" s="43">
        <f>Data!N49</f>
        <v>475999.99999999994</v>
      </c>
      <c r="T5" s="43">
        <f>Data!O49</f>
        <v>423500</v>
      </c>
      <c r="U5" s="43">
        <f>Data!P49</f>
        <v>374500</v>
      </c>
      <c r="V5" s="43">
        <f>Data!Q49</f>
        <v>357000</v>
      </c>
      <c r="W5" s="43">
        <f>Data!R49</f>
        <v>385000</v>
      </c>
      <c r="X5" s="43">
        <f>Data!S49</f>
        <v>378000</v>
      </c>
      <c r="Y5" s="43">
        <f>Data!T49</f>
        <v>378000</v>
      </c>
      <c r="Z5" s="43">
        <f>Data!U49</f>
        <v>455000</v>
      </c>
      <c r="AA5" s="43">
        <f>Data!V49</f>
        <v>468999.99999999994</v>
      </c>
      <c r="AB5" s="43">
        <f>Data!W49</f>
        <v>468999.99999999994</v>
      </c>
      <c r="AC5" s="43">
        <f>Data!X49</f>
        <v>448000</v>
      </c>
      <c r="AD5" s="24">
        <f>'Intermediate calculations'!Y15*'Intermediate calculations'!Y16*Constants!$H$18</f>
        <v>441065.64861676825</v>
      </c>
      <c r="AE5" s="24">
        <f>'Intermediate calculations'!Z15*'Intermediate calculations'!Z16*Constants!$H$18</f>
        <v>444029.96403785527</v>
      </c>
      <c r="AF5" s="24">
        <f>'Intermediate calculations'!AA15*'Intermediate calculations'!AA16*Constants!$H$18</f>
        <v>446186.4791871077</v>
      </c>
      <c r="AG5" s="24">
        <f>'Intermediate calculations'!AB15*'Intermediate calculations'!AB16*Constants!$H$18</f>
        <v>447467.51316911849</v>
      </c>
      <c r="AH5" s="24">
        <f>'Intermediate calculations'!AC15*'Intermediate calculations'!AC16*Constants!$H$18</f>
        <v>448081.99399649957</v>
      </c>
      <c r="AI5" s="24">
        <f>'Intermediate calculations'!AD15*'Intermediate calculations'!AD16*Constants!$H$18</f>
        <v>449642.00715720782</v>
      </c>
      <c r="AJ5" s="24">
        <f>'Intermediate calculations'!AE15*'Intermediate calculations'!AE16*Constants!$H$18</f>
        <v>451022.78971511091</v>
      </c>
      <c r="AK5" s="24">
        <f>'Intermediate calculations'!AF15*'Intermediate calculations'!AF16*Constants!$H$18</f>
        <v>452243.99467691052</v>
      </c>
      <c r="AL5" s="24">
        <f>'Intermediate calculations'!AG15*'Intermediate calculations'!AG16*Constants!$H$18</f>
        <v>438051.15892272221</v>
      </c>
      <c r="AM5" s="24">
        <f>'Intermediate calculations'!AH15*'Intermediate calculations'!AH16*Constants!$H$18</f>
        <v>441174.26917882689</v>
      </c>
      <c r="AN5" s="24">
        <f>'Intermediate calculations'!AI15*'Intermediate calculations'!AI16*Constants!$H$18</f>
        <v>444198.58303079585</v>
      </c>
      <c r="AO5" s="24">
        <f>'Intermediate calculations'!AJ15*'Intermediate calculations'!AJ16*Constants!$H$18</f>
        <v>447318.65973583277</v>
      </c>
      <c r="AP5" s="24">
        <f>'Intermediate calculations'!AK15*'Intermediate calculations'!AK16*Constants!$H$18</f>
        <v>450359.48345052917</v>
      </c>
      <c r="AQ5" s="24">
        <f>'Intermediate calculations'!AL15*'Intermediate calculations'!AL16*Constants!$H$18</f>
        <v>453604.54332959664</v>
      </c>
      <c r="AR5" s="24">
        <f>'Intermediate calculations'!AM15*'Intermediate calculations'!AM16*Constants!$H$18</f>
        <v>457328.53682207642</v>
      </c>
      <c r="AS5" s="24">
        <f>'Intermediate calculations'!AN15*'Intermediate calculations'!AN16*Constants!$H$18</f>
        <v>461045.9060712643</v>
      </c>
      <c r="AT5" s="24">
        <f>'Intermediate calculations'!AO15*'Intermediate calculations'!AO16*Constants!$H$18</f>
        <v>465000.8299989638</v>
      </c>
      <c r="AU5" s="24">
        <f>'Intermediate calculations'!AP15*'Intermediate calculations'!AP16*Constants!$H$18</f>
        <v>469135.74181268178</v>
      </c>
      <c r="AV5" s="24">
        <f>'Intermediate calculations'!AQ15*'Intermediate calculations'!AQ16*Constants!$H$18</f>
        <v>473458.01751796261</v>
      </c>
      <c r="AW5" s="24">
        <f>'Intermediate calculations'!AR15*'Intermediate calculations'!AR16*Constants!$H$18</f>
        <v>478551.548644864</v>
      </c>
      <c r="AX5" s="24">
        <f>'Intermediate calculations'!AS15*'Intermediate calculations'!AS16*Constants!$H$18</f>
        <v>483387.07089582476</v>
      </c>
      <c r="AY5" s="24">
        <f>'Intermediate calculations'!AT15*'Intermediate calculations'!AT16*Constants!$H$18</f>
        <v>488834.87974700588</v>
      </c>
      <c r="AZ5" s="24">
        <f>'Intermediate calculations'!AU15*'Intermediate calculations'!AU16*Constants!$H$18</f>
        <v>494709.03473955637</v>
      </c>
      <c r="BA5" s="24">
        <f>'Intermediate calculations'!AV15*'Intermediate calculations'!AV16*Constants!$H$18</f>
        <v>501024.85135624016</v>
      </c>
      <c r="BB5" s="24">
        <f>'Intermediate calculations'!AW15*'Intermediate calculations'!AW16*Constants!$H$18</f>
        <v>507340.06271732767</v>
      </c>
      <c r="BC5" s="24">
        <f>'Intermediate calculations'!AX15*'Intermediate calculations'!AX16*Constants!$H$18</f>
        <v>513947.1965522574</v>
      </c>
      <c r="BD5" s="24">
        <f>'Intermediate calculations'!AY15*'Intermediate calculations'!AY16*Constants!$H$18</f>
        <v>520661.63239101192</v>
      </c>
      <c r="BE5" s="24">
        <f>'Intermediate calculations'!AZ15*'Intermediate calculations'!AZ16*Constants!$H$18</f>
        <v>527669.12896356301</v>
      </c>
      <c r="BF5" s="24">
        <f>'Intermediate calculations'!BA15*'Intermediate calculations'!BA16*Constants!$H$18</f>
        <v>535132.3013929677</v>
      </c>
      <c r="BG5" s="24">
        <f>'Intermediate calculations'!BB15*'Intermediate calculations'!BB16*Constants!$H$18</f>
        <v>542729.3413880209</v>
      </c>
      <c r="BH5" s="24">
        <f>'Intermediate calculations'!BC15*'Intermediate calculations'!BC16*Constants!$H$18</f>
        <v>550665.71676502121</v>
      </c>
      <c r="BI5" s="24">
        <f>'Intermediate calculations'!BD15*'Intermediate calculations'!BD16*Constants!$H$18</f>
        <v>558918.62397812575</v>
      </c>
      <c r="BJ5" s="24">
        <f>'Intermediate calculations'!BE15*'Intermediate calculations'!BE16*Constants!$H$18</f>
        <v>567531.077912268</v>
      </c>
      <c r="BK5" s="24">
        <f>'Intermediate calculations'!BF15*'Intermediate calculations'!BF16*Constants!$H$18</f>
        <v>576704.95442450966</v>
      </c>
      <c r="BL5" s="24">
        <f>'Intermediate calculations'!BG15*'Intermediate calculations'!BG16*Constants!$H$18</f>
        <v>586149.04142218595</v>
      </c>
      <c r="BM5" s="24">
        <f>'Intermediate calculations'!BH15*'Intermediate calculations'!BH16*Constants!$H$18</f>
        <v>596061.55729491985</v>
      </c>
      <c r="BN5" s="24">
        <f>'Intermediate calculations'!BI15*'Intermediate calculations'!BI16*Constants!$H$18</f>
        <v>606067.3856327479</v>
      </c>
      <c r="BO5" s="24">
        <f>'Intermediate calculations'!BJ15*'Intermediate calculations'!BJ16*Constants!$H$18</f>
        <v>616577.95975786413</v>
      </c>
      <c r="BP5" s="24">
        <f>'Intermediate calculations'!BK15*'Intermediate calculations'!BK16*Constants!$H$18</f>
        <v>627636.46627673507</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Data!C50</f>
        <v>319000</v>
      </c>
      <c r="I6" s="43">
        <f>Data!D50</f>
        <v>365400</v>
      </c>
      <c r="J6" s="43">
        <f>Data!E50</f>
        <v>316100</v>
      </c>
      <c r="K6" s="43">
        <f>Data!F50</f>
        <v>333500</v>
      </c>
      <c r="L6" s="43">
        <f>Data!G50</f>
        <v>304500</v>
      </c>
      <c r="M6" s="43">
        <f>Data!H50</f>
        <v>327700</v>
      </c>
      <c r="N6" s="43">
        <f>Data!I50</f>
        <v>330600</v>
      </c>
      <c r="O6" s="43">
        <f>Data!J50</f>
        <v>319000</v>
      </c>
      <c r="P6" s="43">
        <f>Data!K50</f>
        <v>310300</v>
      </c>
      <c r="Q6" s="43">
        <f>Data!L50</f>
        <v>313200</v>
      </c>
      <c r="R6" s="43">
        <f>Data!M50</f>
        <v>397300</v>
      </c>
      <c r="S6" s="43">
        <f>Data!N50</f>
        <v>394400</v>
      </c>
      <c r="T6" s="43">
        <f>Data!O50</f>
        <v>350900</v>
      </c>
      <c r="U6" s="43">
        <f>Data!P50</f>
        <v>310300</v>
      </c>
      <c r="V6" s="43">
        <f>Data!Q50</f>
        <v>295800</v>
      </c>
      <c r="W6" s="43">
        <f>Data!R50</f>
        <v>319000</v>
      </c>
      <c r="X6" s="43">
        <f>Data!S50</f>
        <v>313200</v>
      </c>
      <c r="Y6" s="43">
        <f>Data!T50</f>
        <v>313200</v>
      </c>
      <c r="Z6" s="43">
        <f>Data!U50</f>
        <v>377000</v>
      </c>
      <c r="AA6" s="43">
        <f>Data!V50</f>
        <v>388600</v>
      </c>
      <c r="AB6" s="43">
        <f>Data!W50</f>
        <v>388600</v>
      </c>
      <c r="AC6" s="43">
        <f>Data!X50</f>
        <v>371200</v>
      </c>
      <c r="AD6" s="24">
        <f>'Intermediate calculations'!Y15*'Intermediate calculations'!Y16*Constants!$H$19</f>
        <v>365454.39456817938</v>
      </c>
      <c r="AE6" s="24">
        <f>'Intermediate calculations'!Z15*'Intermediate calculations'!Z16*Constants!$H$19</f>
        <v>367910.54163136578</v>
      </c>
      <c r="AF6" s="24">
        <f>'Intermediate calculations'!AA15*'Intermediate calculations'!AA16*Constants!$H$19</f>
        <v>369697.36846931779</v>
      </c>
      <c r="AG6" s="24">
        <f>'Intermediate calculations'!AB15*'Intermediate calculations'!AB16*Constants!$H$19</f>
        <v>370758.79662584106</v>
      </c>
      <c r="AH6" s="24">
        <f>'Intermediate calculations'!AC15*'Intermediate calculations'!AC16*Constants!$H$19</f>
        <v>371267.93788281392</v>
      </c>
      <c r="AI6" s="24">
        <f>'Intermediate calculations'!AD15*'Intermediate calculations'!AD16*Constants!$H$19</f>
        <v>372560.52021597221</v>
      </c>
      <c r="AJ6" s="24">
        <f>'Intermediate calculations'!AE15*'Intermediate calculations'!AE16*Constants!$H$19</f>
        <v>373704.59719252045</v>
      </c>
      <c r="AK6" s="24">
        <f>'Intermediate calculations'!AF15*'Intermediate calculations'!AF16*Constants!$H$19</f>
        <v>374716.45273229724</v>
      </c>
      <c r="AL6" s="24">
        <f>'Intermediate calculations'!AG15*'Intermediate calculations'!AG16*Constants!$H$19</f>
        <v>362956.67453596985</v>
      </c>
      <c r="AM6" s="24">
        <f>'Intermediate calculations'!AH15*'Intermediate calculations'!AH16*Constants!$H$19</f>
        <v>365544.39446245658</v>
      </c>
      <c r="AN6" s="24">
        <f>'Intermediate calculations'!AI15*'Intermediate calculations'!AI16*Constants!$H$19</f>
        <v>368050.25451123086</v>
      </c>
      <c r="AO6" s="24">
        <f>'Intermediate calculations'!AJ15*'Intermediate calculations'!AJ16*Constants!$H$19</f>
        <v>370635.46092397568</v>
      </c>
      <c r="AP6" s="24">
        <f>'Intermediate calculations'!AK15*'Intermediate calculations'!AK16*Constants!$H$19</f>
        <v>373155.00057329558</v>
      </c>
      <c r="AQ6" s="24">
        <f>'Intermediate calculations'!AL15*'Intermediate calculations'!AL16*Constants!$H$19</f>
        <v>375843.76447309431</v>
      </c>
      <c r="AR6" s="24">
        <f>'Intermediate calculations'!AM15*'Intermediate calculations'!AM16*Constants!$H$19</f>
        <v>378929.35908114904</v>
      </c>
      <c r="AS6" s="24">
        <f>'Intermediate calculations'!AN15*'Intermediate calculations'!AN16*Constants!$H$19</f>
        <v>382009.4650304761</v>
      </c>
      <c r="AT6" s="24">
        <f>'Intermediate calculations'!AO15*'Intermediate calculations'!AO16*Constants!$H$19</f>
        <v>385286.40199914144</v>
      </c>
      <c r="AU6" s="24">
        <f>'Intermediate calculations'!AP15*'Intermediate calculations'!AP16*Constants!$H$19</f>
        <v>388712.4717876506</v>
      </c>
      <c r="AV6" s="24">
        <f>'Intermediate calculations'!AQ15*'Intermediate calculations'!AQ16*Constants!$H$19</f>
        <v>392293.78594345471</v>
      </c>
      <c r="AW6" s="24">
        <f>'Intermediate calculations'!AR15*'Intermediate calculations'!AR16*Constants!$H$19</f>
        <v>396514.14030574448</v>
      </c>
      <c r="AX6" s="24">
        <f>'Intermediate calculations'!AS15*'Intermediate calculations'!AS16*Constants!$H$19</f>
        <v>400520.71588511195</v>
      </c>
      <c r="AY6" s="24">
        <f>'Intermediate calculations'!AT15*'Intermediate calculations'!AT16*Constants!$H$19</f>
        <v>405034.61464751919</v>
      </c>
      <c r="AZ6" s="24">
        <f>'Intermediate calculations'!AU15*'Intermediate calculations'!AU16*Constants!$H$19</f>
        <v>409901.77164134668</v>
      </c>
      <c r="BA6" s="24">
        <f>'Intermediate calculations'!AV15*'Intermediate calculations'!AV16*Constants!$H$19</f>
        <v>415134.87683802756</v>
      </c>
      <c r="BB6" s="24">
        <f>'Intermediate calculations'!AW15*'Intermediate calculations'!AW16*Constants!$H$19</f>
        <v>420367.48053721432</v>
      </c>
      <c r="BC6" s="24">
        <f>'Intermediate calculations'!AX15*'Intermediate calculations'!AX16*Constants!$H$19</f>
        <v>425841.9628575847</v>
      </c>
      <c r="BD6" s="24">
        <f>'Intermediate calculations'!AY15*'Intermediate calculations'!AY16*Constants!$H$19</f>
        <v>431405.35255255271</v>
      </c>
      <c r="BE6" s="24">
        <f>'Intermediate calculations'!AZ15*'Intermediate calculations'!AZ16*Constants!$H$19</f>
        <v>437211.56399838073</v>
      </c>
      <c r="BF6" s="24">
        <f>'Intermediate calculations'!BA15*'Intermediate calculations'!BA16*Constants!$H$19</f>
        <v>443395.33543988754</v>
      </c>
      <c r="BG6" s="24">
        <f>'Intermediate calculations'!BB15*'Intermediate calculations'!BB16*Constants!$H$19</f>
        <v>449690.02572150301</v>
      </c>
      <c r="BH6" s="24">
        <f>'Intermediate calculations'!BC15*'Intermediate calculations'!BC16*Constants!$H$19</f>
        <v>456265.87960530334</v>
      </c>
      <c r="BI6" s="24">
        <f>'Intermediate calculations'!BD15*'Intermediate calculations'!BD16*Constants!$H$19</f>
        <v>463104.00272473274</v>
      </c>
      <c r="BJ6" s="24">
        <f>'Intermediate calculations'!BE15*'Intermediate calculations'!BE16*Constants!$H$19</f>
        <v>470240.0359844506</v>
      </c>
      <c r="BK6" s="24">
        <f>'Intermediate calculations'!BF15*'Intermediate calculations'!BF16*Constants!$H$19</f>
        <v>477841.24795173656</v>
      </c>
      <c r="BL6" s="24">
        <f>'Intermediate calculations'!BG15*'Intermediate calculations'!BG16*Constants!$H$19</f>
        <v>485666.3486069541</v>
      </c>
      <c r="BM6" s="24">
        <f>'Intermediate calculations'!BH15*'Intermediate calculations'!BH16*Constants!$H$19</f>
        <v>493879.57604436215</v>
      </c>
      <c r="BN6" s="24">
        <f>'Intermediate calculations'!BI15*'Intermediate calculations'!BI16*Constants!$H$19</f>
        <v>502170.11952427682</v>
      </c>
      <c r="BO6" s="24">
        <f>'Intermediate calculations'!BJ15*'Intermediate calculations'!BJ16*Constants!$H$19</f>
        <v>510878.88094223029</v>
      </c>
      <c r="BP6" s="24">
        <f>'Intermediate calculations'!BK15*'Intermediate calculations'!BK16*Constants!$H$19</f>
        <v>520041.64348643762</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Data!C51</f>
        <v>396000</v>
      </c>
      <c r="I7" s="43">
        <f>Data!D51</f>
        <v>453600</v>
      </c>
      <c r="J7" s="43">
        <f>Data!E51</f>
        <v>392400</v>
      </c>
      <c r="K7" s="43">
        <f>Data!F51</f>
        <v>414000</v>
      </c>
      <c r="L7" s="43">
        <f>Data!G51</f>
        <v>378000</v>
      </c>
      <c r="M7" s="43">
        <f>Data!H51</f>
        <v>406800</v>
      </c>
      <c r="N7" s="43">
        <f>Data!I51</f>
        <v>410400</v>
      </c>
      <c r="O7" s="43">
        <f>Data!J51</f>
        <v>396000</v>
      </c>
      <c r="P7" s="43">
        <f>Data!K51</f>
        <v>385200</v>
      </c>
      <c r="Q7" s="43">
        <f>Data!L51</f>
        <v>388800</v>
      </c>
      <c r="R7" s="43">
        <f>Data!M51</f>
        <v>493200</v>
      </c>
      <c r="S7" s="43">
        <f>Data!N51</f>
        <v>489600</v>
      </c>
      <c r="T7" s="43">
        <f>Data!O51</f>
        <v>435600</v>
      </c>
      <c r="U7" s="43">
        <f>Data!P51</f>
        <v>385200</v>
      </c>
      <c r="V7" s="43">
        <f>Data!Q51</f>
        <v>367200</v>
      </c>
      <c r="W7" s="43">
        <f>Data!R51</f>
        <v>396000</v>
      </c>
      <c r="X7" s="43">
        <f>Data!S51</f>
        <v>388800</v>
      </c>
      <c r="Y7" s="43">
        <f>Data!T51</f>
        <v>388800</v>
      </c>
      <c r="Z7" s="43">
        <f>Data!U51</f>
        <v>468000</v>
      </c>
      <c r="AA7" s="43">
        <f>Data!V51</f>
        <v>482400</v>
      </c>
      <c r="AB7" s="43">
        <f>Data!W51</f>
        <v>482400</v>
      </c>
      <c r="AC7" s="43">
        <f>Data!X51</f>
        <v>460800</v>
      </c>
      <c r="AD7" s="24">
        <f>'Intermediate calculations'!Y15*'Intermediate calculations'!Y16*(1-Constants!$H$18-Constants!$H$19)</f>
        <v>453667.5242915331</v>
      </c>
      <c r="AE7" s="24">
        <f>'Intermediate calculations'!Z15*'Intermediate calculations'!Z16*(1-Constants!$H$18-Constants!$H$19)</f>
        <v>456716.53443893691</v>
      </c>
      <c r="AF7" s="24">
        <f>'Intermediate calculations'!AA15*'Intermediate calculations'!AA16*(1-Constants!$H$18-Constants!$H$19)</f>
        <v>458934.6643067394</v>
      </c>
      <c r="AG7" s="24">
        <f>'Intermediate calculations'!AB15*'Intermediate calculations'!AB16*(1-Constants!$H$18-Constants!$H$19)</f>
        <v>460252.29925966484</v>
      </c>
      <c r="AH7" s="24">
        <f>'Intermediate calculations'!AC15*'Intermediate calculations'!AC16*(1-Constants!$H$18-Constants!$H$19)</f>
        <v>460884.33668211394</v>
      </c>
      <c r="AI7" s="24">
        <f>'Intermediate calculations'!AD15*'Intermediate calculations'!AD16*(1-Constants!$H$18-Constants!$H$19)</f>
        <v>462488.92164741387</v>
      </c>
      <c r="AJ7" s="24">
        <f>'Intermediate calculations'!AE15*'Intermediate calculations'!AE16*(1-Constants!$H$18-Constants!$H$19)</f>
        <v>463909.15513554274</v>
      </c>
      <c r="AK7" s="24">
        <f>'Intermediate calculations'!AF15*'Intermediate calculations'!AF16*(1-Constants!$H$18-Constants!$H$19)</f>
        <v>465165.25166767946</v>
      </c>
      <c r="AL7" s="24">
        <f>'Intermediate calculations'!AG15*'Intermediate calculations'!AG16*(1-Constants!$H$18-Constants!$H$19)</f>
        <v>450566.90632051439</v>
      </c>
      <c r="AM7" s="24">
        <f>'Intermediate calculations'!AH15*'Intermediate calculations'!AH16*(1-Constants!$H$18-Constants!$H$19)</f>
        <v>453779.24829822202</v>
      </c>
      <c r="AN7" s="24">
        <f>'Intermediate calculations'!AI15*'Intermediate calculations'!AI16*(1-Constants!$H$18-Constants!$H$19)</f>
        <v>456889.97111739015</v>
      </c>
      <c r="AO7" s="24">
        <f>'Intermediate calculations'!AJ15*'Intermediate calculations'!AJ16*(1-Constants!$H$18-Constants!$H$19)</f>
        <v>460099.19287114235</v>
      </c>
      <c r="AP7" s="24">
        <f>'Intermediate calculations'!AK15*'Intermediate calculations'!AK16*(1-Constants!$H$18-Constants!$H$19)</f>
        <v>463226.89726340148</v>
      </c>
      <c r="AQ7" s="24">
        <f>'Intermediate calculations'!AL15*'Intermediate calculations'!AL16*(1-Constants!$H$18-Constants!$H$19)</f>
        <v>466564.67313901376</v>
      </c>
      <c r="AR7" s="24">
        <f>'Intermediate calculations'!AM15*'Intermediate calculations'!AM16*(1-Constants!$H$18-Constants!$H$19)</f>
        <v>470395.06644556444</v>
      </c>
      <c r="AS7" s="24">
        <f>'Intermediate calculations'!AN15*'Intermediate calculations'!AN16*(1-Constants!$H$18-Constants!$H$19)</f>
        <v>474218.64624472905</v>
      </c>
      <c r="AT7" s="24">
        <f>'Intermediate calculations'!AO15*'Intermediate calculations'!AO16*(1-Constants!$H$18-Constants!$H$19)</f>
        <v>478286.5679989343</v>
      </c>
      <c r="AU7" s="24">
        <f>'Intermediate calculations'!AP15*'Intermediate calculations'!AP16*(1-Constants!$H$18-Constants!$H$19)</f>
        <v>482539.62015018705</v>
      </c>
      <c r="AV7" s="24">
        <f>'Intermediate calculations'!AQ15*'Intermediate calculations'!AQ16*(1-Constants!$H$18-Constants!$H$19)</f>
        <v>486985.38944704738</v>
      </c>
      <c r="AW7" s="24">
        <f>'Intermediate calculations'!AR15*'Intermediate calculations'!AR16*(1-Constants!$H$18-Constants!$H$19)</f>
        <v>492224.45003471733</v>
      </c>
      <c r="AX7" s="24">
        <f>'Intermediate calculations'!AS15*'Intermediate calculations'!AS16*(1-Constants!$H$18-Constants!$H$19)</f>
        <v>497198.13006427698</v>
      </c>
      <c r="AY7" s="24">
        <f>'Intermediate calculations'!AT15*'Intermediate calculations'!AT16*(1-Constants!$H$18-Constants!$H$19)</f>
        <v>502801.59059692046</v>
      </c>
      <c r="AZ7" s="24">
        <f>'Intermediate calculations'!AU15*'Intermediate calculations'!AU16*(1-Constants!$H$18-Constants!$H$19)</f>
        <v>508843.57858925808</v>
      </c>
      <c r="BA7" s="24">
        <f>'Intermediate calculations'!AV15*'Intermediate calculations'!AV16*(1-Constants!$H$18-Constants!$H$19)</f>
        <v>515339.8471092757</v>
      </c>
      <c r="BB7" s="24">
        <f>'Intermediate calculations'!AW15*'Intermediate calculations'!AW16*(1-Constants!$H$18-Constants!$H$19)</f>
        <v>521835.49308067997</v>
      </c>
      <c r="BC7" s="24">
        <f>'Intermediate calculations'!AX15*'Intermediate calculations'!AX16*(1-Constants!$H$18-Constants!$H$19)</f>
        <v>528631.40216803632</v>
      </c>
      <c r="BD7" s="24">
        <f>'Intermediate calculations'!AY15*'Intermediate calculations'!AY16*(1-Constants!$H$18-Constants!$H$19)</f>
        <v>535537.67903075519</v>
      </c>
      <c r="BE7" s="24">
        <f>'Intermediate calculations'!AZ15*'Intermediate calculations'!AZ16*(1-Constants!$H$18-Constants!$H$19)</f>
        <v>542745.38979109342</v>
      </c>
      <c r="BF7" s="24">
        <f>'Intermediate calculations'!BA15*'Intermediate calculations'!BA16*(1-Constants!$H$18-Constants!$H$19)</f>
        <v>550421.79571848118</v>
      </c>
      <c r="BG7" s="24">
        <f>'Intermediate calculations'!BB15*'Intermediate calculations'!BB16*(1-Constants!$H$18-Constants!$H$19)</f>
        <v>558235.8939991073</v>
      </c>
      <c r="BH7" s="24">
        <f>'Intermediate calculations'!BC15*'Intermediate calculations'!BC16*(1-Constants!$H$18-Constants!$H$19)</f>
        <v>566399.02295830764</v>
      </c>
      <c r="BI7" s="24">
        <f>'Intermediate calculations'!BD15*'Intermediate calculations'!BD16*(1-Constants!$H$18-Constants!$H$19)</f>
        <v>574887.72752035793</v>
      </c>
      <c r="BJ7" s="24">
        <f>'Intermediate calculations'!BE15*'Intermediate calculations'!BE16*(1-Constants!$H$18-Constants!$H$19)</f>
        <v>583746.25156690425</v>
      </c>
      <c r="BK7" s="24">
        <f>'Intermediate calculations'!BF15*'Intermediate calculations'!BF16*(1-Constants!$H$18-Constants!$H$19)</f>
        <v>593182.23883663863</v>
      </c>
      <c r="BL7" s="24">
        <f>'Intermediate calculations'!BG15*'Intermediate calculations'!BG16*(1-Constants!$H$18-Constants!$H$19)</f>
        <v>602896.15689139138</v>
      </c>
      <c r="BM7" s="24">
        <f>'Intermediate calculations'!BH15*'Intermediate calculations'!BH16*(1-Constants!$H$18-Constants!$H$19)</f>
        <v>613091.88750334631</v>
      </c>
      <c r="BN7" s="24">
        <f>'Intermediate calculations'!BI15*'Intermediate calculations'!BI16*(1-Constants!$H$18-Constants!$H$19)</f>
        <v>623383.59665082651</v>
      </c>
      <c r="BO7" s="24">
        <f>'Intermediate calculations'!BJ15*'Intermediate calculations'!BJ16*(1-Constants!$H$18-Constants!$H$19)</f>
        <v>634194.47289380326</v>
      </c>
      <c r="BP7" s="24">
        <f>'Intermediate calculations'!BK15*'Intermediate calculations'!BK16*(1-Constants!$H$18-Constants!$H$19)</f>
        <v>645568.93674178468</v>
      </c>
    </row>
    <row r="8" spans="1:72" s="23" customFormat="1" x14ac:dyDescent="0.25">
      <c r="A8" s="23" t="str">
        <f t="shared" si="1"/>
        <v>3A Livestock</v>
      </c>
      <c r="C8" s="23" t="str">
        <f>C7</f>
        <v>3A1aii Other cattle</v>
      </c>
      <c r="D8" t="str">
        <f>'IPCC Categories'!$F$36</f>
        <v>Commercial</v>
      </c>
      <c r="E8" s="23" t="str">
        <f>E6</f>
        <v>Population</v>
      </c>
      <c r="F8" s="23" t="str">
        <f>F6</f>
        <v>Head</v>
      </c>
      <c r="H8" s="43">
        <f>Data!C52</f>
        <v>7610000</v>
      </c>
      <c r="I8" s="43">
        <f>Data!D52</f>
        <v>7370000</v>
      </c>
      <c r="J8" s="43">
        <f>Data!E52</f>
        <v>7310000</v>
      </c>
      <c r="K8" s="43">
        <f>Data!F52</f>
        <v>6910000</v>
      </c>
      <c r="L8" s="43">
        <f>Data!G52</f>
        <v>7060000</v>
      </c>
      <c r="M8" s="43">
        <f>Data!H52</f>
        <v>7230000</v>
      </c>
      <c r="N8" s="43">
        <f>Data!I52</f>
        <v>7500000</v>
      </c>
      <c r="O8" s="43">
        <f>Data!J52</f>
        <v>7740000</v>
      </c>
      <c r="P8" s="43">
        <f>Data!K52</f>
        <v>7790000</v>
      </c>
      <c r="Q8" s="43">
        <f>Data!L52</f>
        <v>7680000</v>
      </c>
      <c r="R8" s="43">
        <f>Data!M52</f>
        <v>7310000</v>
      </c>
      <c r="S8" s="43">
        <f>Data!N52</f>
        <v>7340000</v>
      </c>
      <c r="T8" s="43">
        <f>Data!O52</f>
        <v>6850000</v>
      </c>
      <c r="U8" s="43">
        <f>Data!P52</f>
        <v>6960000</v>
      </c>
      <c r="V8" s="43">
        <f>Data!Q52</f>
        <v>7000000</v>
      </c>
      <c r="W8" s="43">
        <f>Data!R52</f>
        <v>7080000</v>
      </c>
      <c r="X8" s="43">
        <f>Data!S52</f>
        <v>6930000</v>
      </c>
      <c r="Y8" s="43">
        <f>Data!T52</f>
        <v>7110000</v>
      </c>
      <c r="Z8" s="43">
        <f>Data!U52</f>
        <v>6980000</v>
      </c>
      <c r="AA8" s="43">
        <f>Data!V52</f>
        <v>6900000</v>
      </c>
      <c r="AB8" s="43">
        <f>Data!W52</f>
        <v>6880000</v>
      </c>
      <c r="AC8" s="43">
        <f>Data!X52</f>
        <v>6900000</v>
      </c>
      <c r="AD8" s="24">
        <f>'Intermediate calculations'!Y10*'Intermediate calculations'!Y11*Constants!$H$20</f>
        <v>6837852.3970541945</v>
      </c>
      <c r="AE8" s="24">
        <f>'Intermediate calculations'!Z10*'Intermediate calculations'!Z11*Constants!$H$20</f>
        <v>6834489.7722692266</v>
      </c>
      <c r="AF8" s="24">
        <f>'Intermediate calculations'!AA10*'Intermediate calculations'!AA11*Constants!$H$20</f>
        <v>6782667.0763286902</v>
      </c>
      <c r="AG8" s="24">
        <f>'Intermediate calculations'!AB10*'Intermediate calculations'!AB11*Constants!$H$20</f>
        <v>6682720.5586083429</v>
      </c>
      <c r="AH8" s="24">
        <f>'Intermediate calculations'!AC10*'Intermediate calculations'!AC11*Constants!$H$20</f>
        <v>6547041.6342220986</v>
      </c>
      <c r="AI8" s="24">
        <f>'Intermediate calculations'!AD10*'Intermediate calculations'!AD11*Constants!$H$20</f>
        <v>6447986.109127013</v>
      </c>
      <c r="AJ8" s="24">
        <f>'Intermediate calculations'!AE10*'Intermediate calculations'!AE11*Constants!$H$20</f>
        <v>6338613.9855216667</v>
      </c>
      <c r="AK8" s="24">
        <f>'Intermediate calculations'!AF10*'Intermediate calculations'!AF11*Constants!$H$20</f>
        <v>6220246.9518848704</v>
      </c>
      <c r="AL8" s="24">
        <f>'Intermediate calculations'!AG10*'Intermediate calculations'!AG11*Constants!$H$20</f>
        <v>5474072.0836312352</v>
      </c>
      <c r="AM8" s="24">
        <f>'Intermediate calculations'!AH10*'Intermediate calculations'!AH11*Constants!$H$20</f>
        <v>5489623.9175007762</v>
      </c>
      <c r="AN8" s="24">
        <f>'Intermediate calculations'!AI10*'Intermediate calculations'!AI11*Constants!$H$20</f>
        <v>5496397.9908708613</v>
      </c>
      <c r="AO8" s="24">
        <f>'Intermediate calculations'!AJ10*'Intermediate calculations'!AJ11*Constants!$H$20</f>
        <v>5502190.4670824073</v>
      </c>
      <c r="AP8" s="24">
        <f>'Intermediate calculations'!AK10*'Intermediate calculations'!AK11*Constants!$H$20</f>
        <v>5500611.2254095841</v>
      </c>
      <c r="AQ8" s="24">
        <f>'Intermediate calculations'!AL10*'Intermediate calculations'!AL11*Constants!$H$20</f>
        <v>5502612.3635104289</v>
      </c>
      <c r="AR8" s="24">
        <f>'Intermediate calculations'!AM10*'Intermediate calculations'!AM11*Constants!$H$20</f>
        <v>5529234.287959367</v>
      </c>
      <c r="AS8" s="24">
        <f>'Intermediate calculations'!AN10*'Intermediate calculations'!AN11*Constants!$H$20</f>
        <v>5550788.8718368122</v>
      </c>
      <c r="AT8" s="24">
        <f>'Intermediate calculations'!AO10*'Intermediate calculations'!AO11*Constants!$H$20</f>
        <v>5576308.1816290021</v>
      </c>
      <c r="AU8" s="24">
        <f>'Intermediate calculations'!AP10*'Intermediate calculations'!AP11*Constants!$H$20</f>
        <v>5603356.7165309936</v>
      </c>
      <c r="AV8" s="24">
        <f>'Intermediate calculations'!AQ10*'Intermediate calculations'!AQ11*Constants!$H$20</f>
        <v>5632149.8020671988</v>
      </c>
      <c r="AW8" s="24">
        <f>'Intermediate calculations'!AR10*'Intermediate calculations'!AR11*Constants!$H$20</f>
        <v>5666123.1641389681</v>
      </c>
      <c r="AX8" s="24">
        <f>'Intermediate calculations'!AS10*'Intermediate calculations'!AS11*Constants!$H$20</f>
        <v>5685004.0460895412</v>
      </c>
      <c r="AY8" s="24">
        <f>'Intermediate calculations'!AT10*'Intermediate calculations'!AT11*Constants!$H$20</f>
        <v>5717211.4129972924</v>
      </c>
      <c r="AZ8" s="24">
        <f>'Intermediate calculations'!AU10*'Intermediate calculations'!AU11*Constants!$H$20</f>
        <v>5755681.9043673649</v>
      </c>
      <c r="BA8" s="24">
        <f>'Intermediate calculations'!AV10*'Intermediate calculations'!AV11*Constants!$H$20</f>
        <v>5800343.400679131</v>
      </c>
      <c r="BB8" s="24">
        <f>'Intermediate calculations'!AW10*'Intermediate calculations'!AW11*Constants!$H$20</f>
        <v>5844189.2923694616</v>
      </c>
      <c r="BC8" s="24">
        <f>'Intermediate calculations'!AX10*'Intermediate calculations'!AX11*Constants!$H$20</f>
        <v>5888773.2712833779</v>
      </c>
      <c r="BD8" s="24">
        <f>'Intermediate calculations'!AY10*'Intermediate calculations'!AY11*Constants!$H$20</f>
        <v>5928337.6356587168</v>
      </c>
      <c r="BE8" s="24">
        <f>'Intermediate calculations'!AZ10*'Intermediate calculations'!AZ11*Constants!$H$20</f>
        <v>5968109.4113571402</v>
      </c>
      <c r="BF8" s="24">
        <f>'Intermediate calculations'!BA10*'Intermediate calculations'!BA11*Constants!$H$20</f>
        <v>6012025.6219323575</v>
      </c>
      <c r="BG8" s="24">
        <f>'Intermediate calculations'!BB10*'Intermediate calculations'!BB11*Constants!$H$20</f>
        <v>6180089.1613503685</v>
      </c>
      <c r="BH8" s="24">
        <f>'Intermediate calculations'!BC10*'Intermediate calculations'!BC11*Constants!$H$20</f>
        <v>6355063.8829796948</v>
      </c>
      <c r="BI8" s="24">
        <f>'Intermediate calculations'!BD10*'Intermediate calculations'!BD11*Constants!$H$20</f>
        <v>6536201.6543868212</v>
      </c>
      <c r="BJ8" s="24">
        <f>'Intermediate calculations'!BE10*'Intermediate calculations'!BE11*Constants!$H$20</f>
        <v>6724637.4027801156</v>
      </c>
      <c r="BK8" s="24">
        <f>'Intermediate calculations'!BF10*'Intermediate calculations'!BF11*Constants!$H$20</f>
        <v>6925414.1923128385</v>
      </c>
      <c r="BL8" s="24">
        <f>'Intermediate calculations'!BG10*'Intermediate calculations'!BG11*Constants!$H$20</f>
        <v>7136720.9271449596</v>
      </c>
      <c r="BM8" s="24">
        <f>'Intermediate calculations'!BH10*'Intermediate calculations'!BH11*Constants!$H$20</f>
        <v>7357710.5101607349</v>
      </c>
      <c r="BN8" s="24">
        <f>'Intermediate calculations'!BI10*'Intermediate calculations'!BI11*Constants!$H$20</f>
        <v>7578690.5725067239</v>
      </c>
      <c r="BO8" s="24">
        <f>'Intermediate calculations'!BJ10*'Intermediate calculations'!BJ11*Constants!$H$20</f>
        <v>7810282.8981243363</v>
      </c>
      <c r="BP8" s="24">
        <f>'Intermediate calculations'!BK10*'Intermediate calculations'!BK11*Constants!$H$20</f>
        <v>8053323.0982880928</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Data!C53</f>
        <v>5270000</v>
      </c>
      <c r="I9" s="43">
        <f>Data!D53</f>
        <v>5710000</v>
      </c>
      <c r="J9" s="43">
        <f>Data!E53</f>
        <v>5770000</v>
      </c>
      <c r="K9" s="43">
        <f>Data!F53</f>
        <v>5770000</v>
      </c>
      <c r="L9" s="43">
        <f>Data!G53</f>
        <v>5020000</v>
      </c>
      <c r="M9" s="43">
        <f>Data!H53</f>
        <v>4950000</v>
      </c>
      <c r="N9" s="43">
        <f>Data!I53</f>
        <v>5080000</v>
      </c>
      <c r="O9" s="43">
        <f>Data!J53</f>
        <v>5240000</v>
      </c>
      <c r="P9" s="43">
        <f>Data!K53</f>
        <v>5490000</v>
      </c>
      <c r="Q9" s="43">
        <f>Data!L53</f>
        <v>5700000</v>
      </c>
      <c r="R9" s="43">
        <f>Data!M53</f>
        <v>5870000</v>
      </c>
      <c r="S9" s="43">
        <f>Data!N53</f>
        <v>5740000</v>
      </c>
      <c r="T9" s="43">
        <f>Data!O53</f>
        <v>6230000</v>
      </c>
      <c r="U9" s="43">
        <f>Data!P53</f>
        <v>6220000</v>
      </c>
      <c r="V9" s="43">
        <f>Data!Q53</f>
        <v>6080000</v>
      </c>
      <c r="W9" s="43">
        <f>Data!R53</f>
        <v>6000000</v>
      </c>
      <c r="X9" s="43">
        <f>Data!S53</f>
        <v>6150000</v>
      </c>
      <c r="Y9" s="43">
        <f>Data!T53</f>
        <v>6370000</v>
      </c>
      <c r="Z9" s="43">
        <f>Data!U53</f>
        <v>6528852.25</v>
      </c>
      <c r="AA9" s="43">
        <f>Data!V53</f>
        <v>6499180.583333333</v>
      </c>
      <c r="AB9" s="43">
        <f>Data!W53</f>
        <v>6420177.666666667</v>
      </c>
      <c r="AC9" s="43">
        <f>Data!X53</f>
        <v>6338199.833333333</v>
      </c>
      <c r="AD9" s="24">
        <f>'Intermediate calculations'!Y10*'Intermediate calculations'!Y11*(1-Constants!$H$20)</f>
        <v>6063755.8992744731</v>
      </c>
      <c r="AE9" s="24">
        <f>'Intermediate calculations'!Z10*'Intermediate calculations'!Z11*(1-Constants!$H$20)</f>
        <v>6060773.9489934649</v>
      </c>
      <c r="AF9" s="24">
        <f>'Intermediate calculations'!AA10*'Intermediate calculations'!AA11*(1-Constants!$H$20)</f>
        <v>6014817.9733480839</v>
      </c>
      <c r="AG9" s="24">
        <f>'Intermediate calculations'!AB10*'Intermediate calculations'!AB11*(1-Constants!$H$20)</f>
        <v>5926186.1557470197</v>
      </c>
      <c r="AH9" s="24">
        <f>'Intermediate calculations'!AC10*'Intermediate calculations'!AC11*(1-Constants!$H$20)</f>
        <v>5805867.1095931819</v>
      </c>
      <c r="AI9" s="24">
        <f>'Intermediate calculations'!AD10*'Intermediate calculations'!AD11*(1-Constants!$H$20)</f>
        <v>5718025.4175277278</v>
      </c>
      <c r="AJ9" s="24">
        <f>'Intermediate calculations'!AE10*'Intermediate calculations'!AE11*(1-Constants!$H$20)</f>
        <v>5621035.0437644962</v>
      </c>
      <c r="AK9" s="24">
        <f>'Intermediate calculations'!AF10*'Intermediate calculations'!AF11*(1-Constants!$H$20)</f>
        <v>5516068.0516714891</v>
      </c>
      <c r="AL9" s="24">
        <f>'Intermediate calculations'!AG10*'Intermediate calculations'!AG11*(1-Constants!$H$20)</f>
        <v>4854365.8100126041</v>
      </c>
      <c r="AM9" s="24">
        <f>'Intermediate calculations'!AH10*'Intermediate calculations'!AH11*(1-Constants!$H$20)</f>
        <v>4868157.0589157818</v>
      </c>
      <c r="AN9" s="24">
        <f>'Intermediate calculations'!AI10*'Intermediate calculations'!AI11*(1-Constants!$H$20)</f>
        <v>4874164.2560552917</v>
      </c>
      <c r="AO9" s="24">
        <f>'Intermediate calculations'!AJ10*'Intermediate calculations'!AJ11*(1-Constants!$H$20)</f>
        <v>4879300.9802428894</v>
      </c>
      <c r="AP9" s="24">
        <f>'Intermediate calculations'!AK10*'Intermediate calculations'!AK11*(1-Constants!$H$20)</f>
        <v>4877900.520646235</v>
      </c>
      <c r="AQ9" s="24">
        <f>'Intermediate calculations'!AL10*'Intermediate calculations'!AL11*(1-Constants!$H$20)</f>
        <v>4879675.1148111345</v>
      </c>
      <c r="AR9" s="24">
        <f>'Intermediate calculations'!AM10*'Intermediate calculations'!AM11*(1-Constants!$H$20)</f>
        <v>4903283.2364922687</v>
      </c>
      <c r="AS9" s="24">
        <f>'Intermediate calculations'!AN10*'Intermediate calculations'!AN11*(1-Constants!$H$20)</f>
        <v>4922397.6787986821</v>
      </c>
      <c r="AT9" s="24">
        <f>'Intermediate calculations'!AO10*'Intermediate calculations'!AO11*(1-Constants!$H$20)</f>
        <v>4945028.0101238322</v>
      </c>
      <c r="AU9" s="24">
        <f>'Intermediate calculations'!AP10*'Intermediate calculations'!AP11*(1-Constants!$H$20)</f>
        <v>4969014.4467350319</v>
      </c>
      <c r="AV9" s="24">
        <f>'Intermediate calculations'!AQ10*'Intermediate calculations'!AQ11*(1-Constants!$H$20)</f>
        <v>4994547.9376822328</v>
      </c>
      <c r="AW9" s="24">
        <f>'Intermediate calculations'!AR10*'Intermediate calculations'!AR11*(1-Constants!$H$20)</f>
        <v>5024675.2587647447</v>
      </c>
      <c r="AX9" s="24">
        <f>'Intermediate calculations'!AS10*'Intermediate calculations'!AS11*(1-Constants!$H$20)</f>
        <v>5041418.6823812909</v>
      </c>
      <c r="AY9" s="24">
        <f>'Intermediate calculations'!AT10*'Intermediate calculations'!AT11*(1-Constants!$H$20)</f>
        <v>5069979.9322806168</v>
      </c>
      <c r="AZ9" s="24">
        <f>'Intermediate calculations'!AU10*'Intermediate calculations'!AU11*(1-Constants!$H$20)</f>
        <v>5104095.273684267</v>
      </c>
      <c r="BA9" s="24">
        <f>'Intermediate calculations'!AV10*'Intermediate calculations'!AV11*(1-Constants!$H$20)</f>
        <v>5143700.7515456444</v>
      </c>
      <c r="BB9" s="24">
        <f>'Intermediate calculations'!AW10*'Intermediate calculations'!AW11*(1-Constants!$H$20)</f>
        <v>5182582.957384239</v>
      </c>
      <c r="BC9" s="24">
        <f>'Intermediate calculations'!AX10*'Intermediate calculations'!AX11*(1-Constants!$H$20)</f>
        <v>5222119.693402241</v>
      </c>
      <c r="BD9" s="24">
        <f>'Intermediate calculations'!AY10*'Intermediate calculations'!AY11*(1-Constants!$H$20)</f>
        <v>5257205.0731313135</v>
      </c>
      <c r="BE9" s="24">
        <f>'Intermediate calculations'!AZ10*'Intermediate calculations'!AZ11*(1-Constants!$H$20)</f>
        <v>5292474.3836563304</v>
      </c>
      <c r="BF9" s="24">
        <f>'Intermediate calculations'!BA10*'Intermediate calculations'!BA11*(1-Constants!$H$20)</f>
        <v>5331418.9477513358</v>
      </c>
      <c r="BG9" s="24">
        <f>'Intermediate calculations'!BB10*'Intermediate calculations'!BB11*(1-Constants!$H$20)</f>
        <v>5480456.426103157</v>
      </c>
      <c r="BH9" s="24">
        <f>'Intermediate calculations'!BC10*'Intermediate calculations'!BC11*(1-Constants!$H$20)</f>
        <v>5635622.6886801068</v>
      </c>
      <c r="BI9" s="24">
        <f>'Intermediate calculations'!BD10*'Intermediate calculations'!BD11*(1-Constants!$H$20)</f>
        <v>5796254.2972864257</v>
      </c>
      <c r="BJ9" s="24">
        <f>'Intermediate calculations'!BE10*'Intermediate calculations'!BE11*(1-Constants!$H$20)</f>
        <v>5963357.6968050078</v>
      </c>
      <c r="BK9" s="24">
        <f>'Intermediate calculations'!BF10*'Intermediate calculations'!BF11*(1-Constants!$H$20)</f>
        <v>6141405.0384661015</v>
      </c>
      <c r="BL9" s="24">
        <f>'Intermediate calculations'!BG10*'Intermediate calculations'!BG11*(1-Constants!$H$20)</f>
        <v>6328790.2561474163</v>
      </c>
      <c r="BM9" s="24">
        <f>'Intermediate calculations'!BH10*'Intermediate calculations'!BH11*(1-Constants!$H$20)</f>
        <v>6524762.1505198963</v>
      </c>
      <c r="BN9" s="24">
        <f>'Intermediate calculations'!BI10*'Intermediate calculations'!BI11*(1-Constants!$H$20)</f>
        <v>6720725.6020342633</v>
      </c>
      <c r="BO9" s="24">
        <f>'Intermediate calculations'!BJ10*'Intermediate calculations'!BJ11*(1-Constants!$H$20)</f>
        <v>6926099.9285253538</v>
      </c>
      <c r="BP9" s="24">
        <f>'Intermediate calculations'!BK10*'Intermediate calculations'!BK11*(1-Constants!$H$20)</f>
        <v>7141626.1437649112</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calculations'!Y64)*ttokg)/Constants!$H$21)/(365/'Intermediate calculations'!Y65))</f>
        <v>663567.99512922869</v>
      </c>
      <c r="AE10" s="24">
        <f>(((('Intermediate calculations'!Z9/'Intermediate calculations'!Z64)*ttokg)/Constants!$H$21)/(365/'Intermediate calculations'!Z65))</f>
        <v>687049.5836438454</v>
      </c>
      <c r="AF10" s="24">
        <f>(((('Intermediate calculations'!AA9/'Intermediate calculations'!AA64)*ttokg)/Constants!$H$21)/(365/'Intermediate calculations'!AA65))</f>
        <v>705862.67548612249</v>
      </c>
      <c r="AG10" s="24">
        <f>(((('Intermediate calculations'!AB9/'Intermediate calculations'!AB64)*ttokg)/Constants!$H$21)/(365/'Intermediate calculations'!AB65))</f>
        <v>719564.04151478759</v>
      </c>
      <c r="AH10" s="24">
        <f>(((('Intermediate calculations'!AC9/'Intermediate calculations'!AC64)*ttokg)/Constants!$H$21)/(365/'Intermediate calculations'!AC65))</f>
        <v>729034.79050880671</v>
      </c>
      <c r="AI10" s="24">
        <f>(((('Intermediate calculations'!AD9/'Intermediate calculations'!AD64)*ttokg)/Constants!$H$21)/(365/'Intermediate calculations'!AD65))</f>
        <v>742219.54846221849</v>
      </c>
      <c r="AJ10" s="24">
        <f>(((('Intermediate calculations'!AE9/'Intermediate calculations'!AE64)*ttokg)/Constants!$H$21)/(365/'Intermediate calculations'!AE65))</f>
        <v>753962.94334217929</v>
      </c>
      <c r="AK10" s="24">
        <f>(((('Intermediate calculations'!AF9/'Intermediate calculations'!AF64)*ttokg)/Constants!$H$21)/(365/'Intermediate calculations'!AF65))</f>
        <v>764318.32155882218</v>
      </c>
      <c r="AL10" s="24">
        <f>(((('Intermediate calculations'!AG9/'Intermediate calculations'!AG64)*ttokg)/Constants!$H$21)/(365/'Intermediate calculations'!AG65))</f>
        <v>694657.31309845252</v>
      </c>
      <c r="AM10" s="24">
        <f>(((('Intermediate calculations'!AH9/'Intermediate calculations'!AH64)*ttokg)/Constants!$H$21)/(365/'Intermediate calculations'!AH65))</f>
        <v>716522.64181783143</v>
      </c>
      <c r="AN10" s="24">
        <f>(((('Intermediate calculations'!AI9/'Intermediate calculations'!AI64)*ttokg)/Constants!$H$21)/(365/'Intermediate calculations'!AI65))</f>
        <v>737701.1437678535</v>
      </c>
      <c r="AO10" s="24">
        <f>(((('Intermediate calculations'!AJ9/'Intermediate calculations'!AJ64)*ttokg)/Constants!$H$21)/(365/'Intermediate calculations'!AJ65))</f>
        <v>759195.13553660875</v>
      </c>
      <c r="AP10" s="24">
        <f>(((('Intermediate calculations'!AK9/'Intermediate calculations'!AK64)*ttokg)/Constants!$H$21)/(365/'Intermediate calculations'!AK65))</f>
        <v>780111.07469872548</v>
      </c>
      <c r="AQ10" s="24">
        <f>(((('Intermediate calculations'!AL9/'Intermediate calculations'!AL64)*ttokg)/Constants!$H$21)/(365/'Intermediate calculations'!AL65))</f>
        <v>801982.53151938436</v>
      </c>
      <c r="AR10" s="24">
        <f>(((('Intermediate calculations'!AM9/'Intermediate calculations'!AM64)*ttokg)/Constants!$H$21)/(365/'Intermediate calculations'!AM65))</f>
        <v>828026.10040250851</v>
      </c>
      <c r="AS10" s="24">
        <f>(((('Intermediate calculations'!AN9/'Intermediate calculations'!AN64)*ttokg)/Constants!$H$21)/(365/'Intermediate calculations'!AN65))</f>
        <v>854000.91547114053</v>
      </c>
      <c r="AT10" s="24">
        <f>(((('Intermediate calculations'!AO9/'Intermediate calculations'!AO64)*ttokg)/Constants!$H$21)/(365/'Intermediate calculations'!AO65))</f>
        <v>881302.27690859418</v>
      </c>
      <c r="AU10" s="24">
        <f>(((('Intermediate calculations'!AP9/'Intermediate calculations'!AP64)*ttokg)/Constants!$H$21)/(365/'Intermediate calculations'!AP65))</f>
        <v>909617.05641958537</v>
      </c>
      <c r="AV10" s="24">
        <f>(((('Intermediate calculations'!AQ9/'Intermediate calculations'!AQ64)*ttokg)/Constants!$H$21)/(365/'Intermediate calculations'!AQ65))</f>
        <v>939034.91425284941</v>
      </c>
      <c r="AW10" s="24">
        <f>(((('Intermediate calculations'!AR9/'Intermediate calculations'!AR64)*ttokg)/Constants!$H$21)/(365/'Intermediate calculations'!AR65))</f>
        <v>975591.15129582176</v>
      </c>
      <c r="AX10" s="24">
        <f>(((('Intermediate calculations'!AS9/'Intermediate calculations'!AS64)*ttokg)/Constants!$H$21)/(365/'Intermediate calculations'!AS65))</f>
        <v>1010916.6986240729</v>
      </c>
      <c r="AY10" s="24">
        <f>(((('Intermediate calculations'!AT9/'Intermediate calculations'!AT64)*ttokg)/Constants!$H$21)/(365/'Intermediate calculations'!AT65))</f>
        <v>1050047.3579469144</v>
      </c>
      <c r="AZ10" s="24">
        <f>(((('Intermediate calculations'!AU9/'Intermediate calculations'!AU64)*ttokg)/Constants!$H$21)/(365/'Intermediate calculations'!AU65))</f>
        <v>1091961.8962372565</v>
      </c>
      <c r="BA10" s="24">
        <f>(((('Intermediate calculations'!AV9/'Intermediate calculations'!AV64)*ttokg)/Constants!$H$21)/(365/'Intermediate calculations'!AV65))</f>
        <v>1136855.2382607351</v>
      </c>
      <c r="BB10" s="24">
        <f>(((('Intermediate calculations'!AW9/'Intermediate calculations'!AW64)*ttokg)/Constants!$H$21)/(365/'Intermediate calculations'!AW65))</f>
        <v>1183531.5903601982</v>
      </c>
      <c r="BC10" s="24">
        <f>(((('Intermediate calculations'!AX9/'Intermediate calculations'!AX64)*ttokg)/Constants!$H$21)/(365/'Intermediate calculations'!AX65))</f>
        <v>1232413.9033194755</v>
      </c>
      <c r="BD10" s="24">
        <f>(((('Intermediate calculations'!AY9/'Intermediate calculations'!AY64)*ttokg)/Constants!$H$21)/(365/'Intermediate calculations'!AY65))</f>
        <v>1282394.64844961</v>
      </c>
      <c r="BE10" s="24">
        <f>(((('Intermediate calculations'!AZ9/'Intermediate calculations'!AZ64)*ttokg)/Constants!$H$21)/(365/'Intermediate calculations'!AZ65))</f>
        <v>1334665.0753999425</v>
      </c>
      <c r="BF10" s="24">
        <f>(((('Intermediate calculations'!BA9/'Intermediate calculations'!BA64)*ttokg)/Constants!$H$21)/(365/'Intermediate calculations'!BA65))</f>
        <v>1390278.8411319808</v>
      </c>
      <c r="BG10" s="24">
        <f>(((('Intermediate calculations'!BB9/'Intermediate calculations'!BB64)*ttokg)/Constants!$H$21)/(365/'Intermediate calculations'!BB65))</f>
        <v>1441416.6174657186</v>
      </c>
      <c r="BH10" s="24">
        <f>(((('Intermediate calculations'!BC9/'Intermediate calculations'!BC64)*ttokg)/Constants!$H$21)/(365/'Intermediate calculations'!BC65))</f>
        <v>1494775.2258678996</v>
      </c>
      <c r="BI10" s="24">
        <f>(((('Intermediate calculations'!BD9/'Intermediate calculations'!BD64)*ttokg)/Constants!$H$21)/(365/'Intermediate calculations'!BD65))</f>
        <v>1550216.0632650713</v>
      </c>
      <c r="BJ10" s="24">
        <f>(((('Intermediate calculations'!BE9/'Intermediate calculations'!BE64)*ttokg)/Constants!$H$21)/(365/'Intermediate calculations'!BE65))</f>
        <v>1608044.7230070187</v>
      </c>
      <c r="BK10" s="24">
        <f>(((('Intermediate calculations'!BF9/'Intermediate calculations'!BF64)*ttokg)/Constants!$H$21)/(365/'Intermediate calculations'!BF65))</f>
        <v>1669517.5831172422</v>
      </c>
      <c r="BL10" s="24">
        <f>(((('Intermediate calculations'!BG9/'Intermediate calculations'!BG64)*ttokg)/Constants!$H$21)/(365/'Intermediate calculations'!BG65))</f>
        <v>1734264.2257642939</v>
      </c>
      <c r="BM10" s="24">
        <f>(((('Intermediate calculations'!BH9/'Intermediate calculations'!BH64)*ttokg)/Constants!$H$21)/(365/'Intermediate calculations'!BH65))</f>
        <v>1802135.9346422113</v>
      </c>
      <c r="BN10" s="24">
        <f>(((('Intermediate calculations'!BI9/'Intermediate calculations'!BI64)*ttokg)/Constants!$H$21)/(365/'Intermediate calculations'!BI65))</f>
        <v>1870793.7223980369</v>
      </c>
      <c r="BO10" s="24">
        <f>(((('Intermediate calculations'!BJ9/'Intermediate calculations'!BJ64)*ttokg)/Constants!$H$21)/(365/'Intermediate calculations'!BJ65))</f>
        <v>1942877.6382853971</v>
      </c>
      <c r="BP10" s="24">
        <f>(((('Intermediate calculations'!BK9/'Intermediate calculations'!BK64)*ttokg)/Constants!$H$21)/(365/'Intermediate calculations'!BK65))</f>
        <v>2018655.7505290839</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19018025.078573842</v>
      </c>
      <c r="AE11" s="24">
        <f>('Intermediate calculations'!Z27*'Intermediate calculations'!Z28)*Constants!$H$22</f>
        <v>19028580.940462876</v>
      </c>
      <c r="AF11" s="24">
        <f>('Intermediate calculations'!AA27*'Intermediate calculations'!AA28)*Constants!$H$22</f>
        <v>19052038.121979952</v>
      </c>
      <c r="AG11" s="24">
        <f>('Intermediate calculations'!AB27*'Intermediate calculations'!AB28)*Constants!$H$22</f>
        <v>19087519.637719501</v>
      </c>
      <c r="AH11" s="24">
        <f>('Intermediate calculations'!AC27*'Intermediate calculations'!AC28)*Constants!$H$22</f>
        <v>19134726.889208477</v>
      </c>
      <c r="AI11" s="24">
        <f>('Intermediate calculations'!AD27*'Intermediate calculations'!AD28)*Constants!$H$22</f>
        <v>19194073.47890668</v>
      </c>
      <c r="AJ11" s="24">
        <f>('Intermediate calculations'!AE27*'Intermediate calculations'!AE28)*Constants!$H$22</f>
        <v>19259804.808715135</v>
      </c>
      <c r="AK11" s="24">
        <f>('Intermediate calculations'!AF27*'Intermediate calculations'!AF28)*Constants!$H$22</f>
        <v>19332091.536890384</v>
      </c>
      <c r="AL11" s="24">
        <f>('Intermediate calculations'!AG27*'Intermediate calculations'!AG28)*Constants!$H$22</f>
        <v>19399390.442749992</v>
      </c>
      <c r="AM11" s="24">
        <f>('Intermediate calculations'!AH27*'Intermediate calculations'!AH28)*Constants!$H$22</f>
        <v>19427250.62139621</v>
      </c>
      <c r="AN11" s="24">
        <f>('Intermediate calculations'!AI27*'Intermediate calculations'!AI28)*Constants!$H$22</f>
        <v>19459598.550812002</v>
      </c>
      <c r="AO11" s="24">
        <f>('Intermediate calculations'!AJ27*'Intermediate calculations'!AJ28)*Constants!$H$22</f>
        <v>19496688.894076742</v>
      </c>
      <c r="AP11" s="24">
        <f>('Intermediate calculations'!AK27*'Intermediate calculations'!AK28)*Constants!$H$22</f>
        <v>19537913.624913014</v>
      </c>
      <c r="AQ11" s="24">
        <f>('Intermediate calculations'!AL27*'Intermediate calculations'!AL28)*Constants!$H$22</f>
        <v>19583238.03196425</v>
      </c>
      <c r="AR11" s="24">
        <f>('Intermediate calculations'!AM27*'Intermediate calculations'!AM28)*Constants!$H$22</f>
        <v>19611217.124681178</v>
      </c>
      <c r="AS11" s="24">
        <f>('Intermediate calculations'!AN27*'Intermediate calculations'!AN28)*Constants!$H$22</f>
        <v>19642747.922067855</v>
      </c>
      <c r="AT11" s="24">
        <f>('Intermediate calculations'!AO27*'Intermediate calculations'!AO28)*Constants!$H$22</f>
        <v>19677421.705485154</v>
      </c>
      <c r="AU11" s="24">
        <f>('Intermediate calculations'!AP27*'Intermediate calculations'!AP28)*Constants!$H$22</f>
        <v>19715439.663167045</v>
      </c>
      <c r="AV11" s="24">
        <f>('Intermediate calculations'!AQ27*'Intermediate calculations'!AQ28)*Constants!$H$22</f>
        <v>19756457.139933892</v>
      </c>
      <c r="AW11" s="24">
        <f>('Intermediate calculations'!AR27*'Intermediate calculations'!AR28)*Constants!$H$22</f>
        <v>19783631.794988725</v>
      </c>
      <c r="AX11" s="24">
        <f>('Intermediate calculations'!AS27*'Intermediate calculations'!AS28)*Constants!$H$22</f>
        <v>19813180.641991958</v>
      </c>
      <c r="AY11" s="24">
        <f>('Intermediate calculations'!AT27*'Intermediate calculations'!AT28)*Constants!$H$22</f>
        <v>19845422.963833153</v>
      </c>
      <c r="AZ11" s="24">
        <f>('Intermediate calculations'!AU27*'Intermediate calculations'!AU28)*Constants!$H$22</f>
        <v>19880513.259559967</v>
      </c>
      <c r="BA11" s="24">
        <f>('Intermediate calculations'!AV27*'Intermediate calculations'!AV28)*Constants!$H$22</f>
        <v>19917970.847019266</v>
      </c>
      <c r="BB11" s="24">
        <f>('Intermediate calculations'!AW27*'Intermediate calculations'!AW28)*Constants!$H$22</f>
        <v>19941395.308457322</v>
      </c>
      <c r="BC11" s="24">
        <f>('Intermediate calculations'!AX27*'Intermediate calculations'!AX28)*Constants!$H$22</f>
        <v>19966842.731671598</v>
      </c>
      <c r="BD11" s="24">
        <f>('Intermediate calculations'!AY27*'Intermediate calculations'!AY28)*Constants!$H$22</f>
        <v>19994488.860852595</v>
      </c>
      <c r="BE11" s="24">
        <f>('Intermediate calculations'!AZ27*'Intermediate calculations'!AZ28)*Constants!$H$22</f>
        <v>20024006.992470957</v>
      </c>
      <c r="BF11" s="24">
        <f>('Intermediate calculations'!BA27*'Intermediate calculations'!BA28)*Constants!$H$22</f>
        <v>20055448.682588033</v>
      </c>
      <c r="BG11" s="24">
        <f>('Intermediate calculations'!BB27*'Intermediate calculations'!BB28)*Constants!$H$22</f>
        <v>20073786.344898276</v>
      </c>
      <c r="BH11" s="24">
        <f>('Intermediate calculations'!BC27*'Intermediate calculations'!BC28)*Constants!$H$22</f>
        <v>20093759.101093747</v>
      </c>
      <c r="BI11" s="24">
        <f>('Intermediate calculations'!BD27*'Intermediate calculations'!BD28)*Constants!$H$22</f>
        <v>20115485.173739135</v>
      </c>
      <c r="BJ11" s="24">
        <f>('Intermediate calculations'!BE27*'Intermediate calculations'!BE28)*Constants!$H$22</f>
        <v>20138752.868310731</v>
      </c>
      <c r="BK11" s="24">
        <f>('Intermediate calculations'!BF27*'Intermediate calculations'!BF28)*Constants!$H$22</f>
        <v>20164037.571113773</v>
      </c>
      <c r="BL11" s="24">
        <f>('Intermediate calculations'!BG27*'Intermediate calculations'!BG28)*Constants!$H$22</f>
        <v>20175284.182260875</v>
      </c>
      <c r="BM11" s="24">
        <f>('Intermediate calculations'!BH27*'Intermediate calculations'!BH28)*Constants!$H$22</f>
        <v>20188301.712125693</v>
      </c>
      <c r="BN11" s="24">
        <f>('Intermediate calculations'!BI27*'Intermediate calculations'!BI28)*Constants!$H$22</f>
        <v>20202586.93961636</v>
      </c>
      <c r="BO11" s="24">
        <f>('Intermediate calculations'!BJ27*'Intermediate calculations'!BJ28)*Constants!$H$22</f>
        <v>20218211.452186566</v>
      </c>
      <c r="BP11" s="24">
        <f>('Intermediate calculations'!BK27*'Intermediate calculations'!BK28)*Constants!$H$22</f>
        <v>20235541.527663115</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2841773.8623156319</v>
      </c>
      <c r="AE12" s="24">
        <f>('Intermediate calculations'!Z27*'Intermediate calculations'!Z28)*(1-Constants!$H$22)</f>
        <v>2843351.1750116944</v>
      </c>
      <c r="AF12" s="24">
        <f>('Intermediate calculations'!AA27*'Intermediate calculations'!AA28)*(1-Constants!$H$22)</f>
        <v>2846856.2711004526</v>
      </c>
      <c r="AG12" s="24">
        <f>('Intermediate calculations'!AB27*'Intermediate calculations'!AB28)*(1-Constants!$H$22)</f>
        <v>2852158.1067856727</v>
      </c>
      <c r="AH12" s="24">
        <f>('Intermediate calculations'!AC27*'Intermediate calculations'!AC28)*(1-Constants!$H$22)</f>
        <v>2859212.0639047148</v>
      </c>
      <c r="AI12" s="24">
        <f>('Intermediate calculations'!AD27*'Intermediate calculations'!AD28)*(1-Constants!$H$22)</f>
        <v>2868079.9451239868</v>
      </c>
      <c r="AJ12" s="24">
        <f>('Intermediate calculations'!AE27*'Intermediate calculations'!AE28)*(1-Constants!$H$22)</f>
        <v>2877901.8679689281</v>
      </c>
      <c r="AK12" s="24">
        <f>('Intermediate calculations'!AF27*'Intermediate calculations'!AF28)*(1-Constants!$H$22)</f>
        <v>2888703.3330985634</v>
      </c>
      <c r="AL12" s="24">
        <f>('Intermediate calculations'!AG27*'Intermediate calculations'!AG28)*(1-Constants!$H$22)</f>
        <v>2898759.4914454012</v>
      </c>
      <c r="AM12" s="24">
        <f>('Intermediate calculations'!AH27*'Intermediate calculations'!AH28)*(1-Constants!$H$22)</f>
        <v>2902922.5066454108</v>
      </c>
      <c r="AN12" s="24">
        <f>('Intermediate calculations'!AI27*'Intermediate calculations'!AI28)*(1-Constants!$H$22)</f>
        <v>2907756.1052937475</v>
      </c>
      <c r="AO12" s="24">
        <f>('Intermediate calculations'!AJ27*'Intermediate calculations'!AJ28)*(1-Constants!$H$22)</f>
        <v>2913298.3404942262</v>
      </c>
      <c r="AP12" s="24">
        <f>('Intermediate calculations'!AK27*'Intermediate calculations'!AK28)*(1-Constants!$H$22)</f>
        <v>2919458.3577456232</v>
      </c>
      <c r="AQ12" s="24">
        <f>('Intermediate calculations'!AL27*'Intermediate calculations'!AL28)*(1-Constants!$H$22)</f>
        <v>2926230.9702935084</v>
      </c>
      <c r="AR12" s="24">
        <f>('Intermediate calculations'!AM27*'Intermediate calculations'!AM28)*(1-Constants!$H$22)</f>
        <v>2930411.7542627049</v>
      </c>
      <c r="AS12" s="24">
        <f>('Intermediate calculations'!AN27*'Intermediate calculations'!AN28)*(1-Constants!$H$22)</f>
        <v>2935123.252722783</v>
      </c>
      <c r="AT12" s="24">
        <f>('Intermediate calculations'!AO27*'Intermediate calculations'!AO28)*(1-Constants!$H$22)</f>
        <v>2940304.3927736436</v>
      </c>
      <c r="AU12" s="24">
        <f>('Intermediate calculations'!AP27*'Intermediate calculations'!AP28)*(1-Constants!$H$22)</f>
        <v>2945985.2370249606</v>
      </c>
      <c r="AV12" s="24">
        <f>('Intermediate calculations'!AQ27*'Intermediate calculations'!AQ28)*(1-Constants!$H$22)</f>
        <v>2952114.2852774784</v>
      </c>
      <c r="AW12" s="24">
        <f>('Intermediate calculations'!AR27*'Intermediate calculations'!AR28)*(1-Constants!$H$22)</f>
        <v>2956174.8659178554</v>
      </c>
      <c r="AX12" s="24">
        <f>('Intermediate calculations'!AS27*'Intermediate calculations'!AS28)*(1-Constants!$H$22)</f>
        <v>2960590.2108723619</v>
      </c>
      <c r="AY12" s="24">
        <f>('Intermediate calculations'!AT27*'Intermediate calculations'!AT28)*(1-Constants!$H$22)</f>
        <v>2965408.0290785171</v>
      </c>
      <c r="AZ12" s="24">
        <f>('Intermediate calculations'!AU27*'Intermediate calculations'!AU28)*(1-Constants!$H$22)</f>
        <v>2970651.4066009149</v>
      </c>
      <c r="BA12" s="24">
        <f>('Intermediate calculations'!AV27*'Intermediate calculations'!AV28)*(1-Constants!$H$22)</f>
        <v>2976248.5173706952</v>
      </c>
      <c r="BB12" s="24">
        <f>('Intermediate calculations'!AW27*'Intermediate calculations'!AW28)*(1-Constants!$H$22)</f>
        <v>2979748.7242522435</v>
      </c>
      <c r="BC12" s="24">
        <f>('Intermediate calculations'!AX27*'Intermediate calculations'!AX28)*(1-Constants!$H$22)</f>
        <v>2983551.2127785147</v>
      </c>
      <c r="BD12" s="24">
        <f>('Intermediate calculations'!AY27*'Intermediate calculations'!AY28)*(1-Constants!$H$22)</f>
        <v>2987682.2435756754</v>
      </c>
      <c r="BE12" s="24">
        <f>('Intermediate calculations'!AZ27*'Intermediate calculations'!AZ28)*(1-Constants!$H$22)</f>
        <v>2992092.9988749707</v>
      </c>
      <c r="BF12" s="24">
        <f>('Intermediate calculations'!BA27*'Intermediate calculations'!BA28)*(1-Constants!$H$22)</f>
        <v>2996791.1824556836</v>
      </c>
      <c r="BG12" s="24">
        <f>('Intermediate calculations'!BB27*'Intermediate calculations'!BB28)*(1-Constants!$H$22)</f>
        <v>2999531.2929158346</v>
      </c>
      <c r="BH12" s="24">
        <f>('Intermediate calculations'!BC27*'Intermediate calculations'!BC28)*(1-Constants!$H$22)</f>
        <v>3002515.7277496406</v>
      </c>
      <c r="BI12" s="24">
        <f>('Intermediate calculations'!BD27*'Intermediate calculations'!BD28)*(1-Constants!$H$22)</f>
        <v>3005762.1523978016</v>
      </c>
      <c r="BJ12" s="24">
        <f>('Intermediate calculations'!BE27*'Intermediate calculations'!BE28)*(1-Constants!$H$22)</f>
        <v>3009238.9343452817</v>
      </c>
      <c r="BK12" s="24">
        <f>('Intermediate calculations'!BF27*'Intermediate calculations'!BF28)*(1-Constants!$H$22)</f>
        <v>3013017.1083273455</v>
      </c>
      <c r="BL12" s="24">
        <f>('Intermediate calculations'!BG27*'Intermediate calculations'!BG28)*(1-Constants!$H$22)</f>
        <v>3014697.6364297862</v>
      </c>
      <c r="BM12" s="24">
        <f>('Intermediate calculations'!BH27*'Intermediate calculations'!BH28)*(1-Constants!$H$22)</f>
        <v>3016642.7845705063</v>
      </c>
      <c r="BN12" s="24">
        <f>('Intermediate calculations'!BI27*'Intermediate calculations'!BI28)*(1-Constants!$H$22)</f>
        <v>3018777.3587932494</v>
      </c>
      <c r="BO12" s="24">
        <f>('Intermediate calculations'!BJ27*'Intermediate calculations'!BJ28)*(1-Constants!$H$22)</f>
        <v>3021112.0560738547</v>
      </c>
      <c r="BP12" s="24">
        <f>('Intermediate calculations'!BK27*'Intermediate calculations'!BK28)*(1-Constants!$H$22)</f>
        <v>3023701.607581845</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2067968.1172124064</v>
      </c>
      <c r="AE13" s="24">
        <f>'Intermediate calculations'!Z22*'Intermediate calculations'!Z25*Constants!$H$23</f>
        <v>2073391.4583026597</v>
      </c>
      <c r="AF13" s="24">
        <f>'Intermediate calculations'!AA22*'Intermediate calculations'!AA25*Constants!$H$23</f>
        <v>2080613.9282652498</v>
      </c>
      <c r="AG13" s="24">
        <f>'Intermediate calculations'!AB22*'Intermediate calculations'!AB25*Constants!$H$23</f>
        <v>2089517.4014550201</v>
      </c>
      <c r="AH13" s="24">
        <f>'Intermediate calculations'!AC22*'Intermediate calculations'!AC25*Constants!$H$23</f>
        <v>2100076.7354856255</v>
      </c>
      <c r="AI13" s="24">
        <f>'Intermediate calculations'!AD22*'Intermediate calculations'!AD25*Constants!$H$23</f>
        <v>2112382.5849511693</v>
      </c>
      <c r="AJ13" s="24">
        <f>'Intermediate calculations'!AE22*'Intermediate calculations'!AE25*Constants!$H$23</f>
        <v>2125474.7651943825</v>
      </c>
      <c r="AK13" s="24">
        <f>'Intermediate calculations'!AF22*'Intermediate calculations'!AF25*Constants!$H$23</f>
        <v>2139401.6891313917</v>
      </c>
      <c r="AL13" s="24">
        <f>'Intermediate calculations'!AG22*'Intermediate calculations'!AG25*Constants!$H$23</f>
        <v>2152233.4678333066</v>
      </c>
      <c r="AM13" s="24">
        <f>'Intermediate calculations'!AH22*'Intermediate calculations'!AH25*Constants!$H$23</f>
        <v>2158206.1728627188</v>
      </c>
      <c r="AN13" s="24">
        <f>'Intermediate calculations'!AI22*'Intermediate calculations'!AI25*Constants!$H$23</f>
        <v>2164755.611849437</v>
      </c>
      <c r="AO13" s="24">
        <f>'Intermediate calculations'!AJ22*'Intermediate calculations'!AJ25*Constants!$H$23</f>
        <v>2171933.9290458797</v>
      </c>
      <c r="AP13" s="24">
        <f>'Intermediate calculations'!AK22*'Intermediate calculations'!AK25*Constants!$H$23</f>
        <v>2179647.3596951221</v>
      </c>
      <c r="AQ13" s="24">
        <f>'Intermediate calculations'!AL22*'Intermediate calculations'!AL25*Constants!$H$23</f>
        <v>2187897.2836846183</v>
      </c>
      <c r="AR13" s="24">
        <f>'Intermediate calculations'!AM22*'Intermediate calculations'!AM25*Constants!$H$23</f>
        <v>2193127.4218597049</v>
      </c>
      <c r="AS13" s="24">
        <f>'Intermediate calculations'!AN22*'Intermediate calculations'!AN25*Constants!$H$23</f>
        <v>2198830.4786325195</v>
      </c>
      <c r="AT13" s="24">
        <f>'Intermediate calculations'!AO22*'Intermediate calculations'!AO25*Constants!$H$23</f>
        <v>2204943.2642649165</v>
      </c>
      <c r="AU13" s="24">
        <f>'Intermediate calculations'!AP22*'Intermediate calculations'!AP25*Constants!$H$23</f>
        <v>2211503.1478233356</v>
      </c>
      <c r="AV13" s="24">
        <f>'Intermediate calculations'!AQ22*'Intermediate calculations'!AQ25*Constants!$H$23</f>
        <v>2218456.7330642319</v>
      </c>
      <c r="AW13" s="24">
        <f>'Intermediate calculations'!AR22*'Intermediate calculations'!AR25*Constants!$H$23</f>
        <v>2223039.4576702034</v>
      </c>
      <c r="AX13" s="24">
        <f>'Intermediate calculations'!AS22*'Intermediate calculations'!AS25*Constants!$H$23</f>
        <v>2227930.5448879576</v>
      </c>
      <c r="AY13" s="24">
        <f>'Intermediate calculations'!AT22*'Intermediate calculations'!AT25*Constants!$H$23</f>
        <v>2233184.8853768762</v>
      </c>
      <c r="AZ13" s="24">
        <f>'Intermediate calculations'!AU22*'Intermediate calculations'!AU25*Constants!$H$23</f>
        <v>2238829.6907200902</v>
      </c>
      <c r="BA13" s="24">
        <f>'Intermediate calculations'!AV22*'Intermediate calculations'!AV25*Constants!$H$23</f>
        <v>2244788.123906415</v>
      </c>
      <c r="BB13" s="24">
        <f>'Intermediate calculations'!AW22*'Intermediate calculations'!AW25*Constants!$H$23</f>
        <v>2248393.1605968159</v>
      </c>
      <c r="BC13" s="24">
        <f>'Intermediate calculations'!AX22*'Intermediate calculations'!AX25*Constants!$H$23</f>
        <v>2252269.09190648</v>
      </c>
      <c r="BD13" s="24">
        <f>'Intermediate calculations'!AY22*'Intermediate calculations'!AY25*Constants!$H$23</f>
        <v>2256445.7298509385</v>
      </c>
      <c r="BE13" s="24">
        <f>'Intermediate calculations'!AZ22*'Intermediate calculations'!AZ25*Constants!$H$23</f>
        <v>2260871.1842691484</v>
      </c>
      <c r="BF13" s="24">
        <f>'Intermediate calculations'!BA22*'Intermediate calculations'!BA25*Constants!$H$23</f>
        <v>2265554.8853191524</v>
      </c>
      <c r="BG13" s="24">
        <f>'Intermediate calculations'!BB22*'Intermediate calculations'!BB25*Constants!$H$23</f>
        <v>2268074.5287385616</v>
      </c>
      <c r="BH13" s="24">
        <f>'Intermediate calculations'!BC22*'Intermediate calculations'!BC25*Constants!$H$23</f>
        <v>2270816.1007168684</v>
      </c>
      <c r="BI13" s="24">
        <f>'Intermediate calculations'!BD22*'Intermediate calculations'!BD25*Constants!$H$23</f>
        <v>2273799.298098112</v>
      </c>
      <c r="BJ13" s="24">
        <f>'Intermediate calculations'!BE22*'Intermediate calculations'!BE25*Constants!$H$23</f>
        <v>2276990.6570653906</v>
      </c>
      <c r="BK13" s="24">
        <f>'Intermediate calculations'!BF22*'Intermediate calculations'!BF25*Constants!$H$23</f>
        <v>2280466.8859367999</v>
      </c>
      <c r="BL13" s="24">
        <f>'Intermediate calculations'!BG22*'Intermediate calculations'!BG25*Constants!$H$23</f>
        <v>2281661.0876199091</v>
      </c>
      <c r="BM13" s="24">
        <f>'Intermediate calculations'!BH22*'Intermediate calculations'!BH25*Constants!$H$23</f>
        <v>2283109.4135883627</v>
      </c>
      <c r="BN13" s="24">
        <f>'Intermediate calculations'!BI22*'Intermediate calculations'!BI25*Constants!$H$23</f>
        <v>2284731.6644685958</v>
      </c>
      <c r="BO13" s="24">
        <f>'Intermediate calculations'!BJ22*'Intermediate calculations'!BJ25*Constants!$H$23</f>
        <v>2286539.55933114</v>
      </c>
      <c r="BP13" s="24">
        <f>'Intermediate calculations'!BK22*'Intermediate calculations'!BK25*Constants!$H$23</f>
        <v>2288591.5024888623</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4014291.051059376</v>
      </c>
      <c r="AE14" s="24">
        <f>'Intermediate calculations'!Z22*'Intermediate calculations'!Z25*(1-Constants!$H$23)</f>
        <v>4024818.7131757503</v>
      </c>
      <c r="AF14" s="24">
        <f>'Intermediate calculations'!AA22*'Intermediate calculations'!AA25*(1-Constants!$H$23)</f>
        <v>4038838.8019266604</v>
      </c>
      <c r="AG14" s="24">
        <f>'Intermediate calculations'!AB22*'Intermediate calculations'!AB25*(1-Constants!$H$23)</f>
        <v>4056122.014589156</v>
      </c>
      <c r="AH14" s="24">
        <f>'Intermediate calculations'!AC22*'Intermediate calculations'!AC25*(1-Constants!$H$23)</f>
        <v>4076619.5453544487</v>
      </c>
      <c r="AI14" s="24">
        <f>'Intermediate calculations'!AD22*'Intermediate calculations'!AD25*(1-Constants!$H$23)</f>
        <v>4100507.3707875637</v>
      </c>
      <c r="AJ14" s="24">
        <f>'Intermediate calculations'!AE22*'Intermediate calculations'!AE25*(1-Constants!$H$23)</f>
        <v>4125921.6030243887</v>
      </c>
      <c r="AK14" s="24">
        <f>'Intermediate calculations'!AF22*'Intermediate calculations'!AF25*(1-Constants!$H$23)</f>
        <v>4152956.2200785829</v>
      </c>
      <c r="AL14" s="24">
        <f>'Intermediate calculations'!AG22*'Intermediate calculations'!AG25*(1-Constants!$H$23)</f>
        <v>4177864.9669705355</v>
      </c>
      <c r="AM14" s="24">
        <f>'Intermediate calculations'!AH22*'Intermediate calculations'!AH25*(1-Constants!$H$23)</f>
        <v>4189459.0414393945</v>
      </c>
      <c r="AN14" s="24">
        <f>'Intermediate calculations'!AI22*'Intermediate calculations'!AI25*(1-Constants!$H$23)</f>
        <v>4202172.6582959648</v>
      </c>
      <c r="AO14" s="24">
        <f>'Intermediate calculations'!AJ22*'Intermediate calculations'!AJ25*(1-Constants!$H$23)</f>
        <v>4216107.038736118</v>
      </c>
      <c r="AP14" s="24">
        <f>'Intermediate calculations'!AK22*'Intermediate calculations'!AK25*(1-Constants!$H$23)</f>
        <v>4231080.1688199425</v>
      </c>
      <c r="AQ14" s="24">
        <f>'Intermediate calculations'!AL22*'Intermediate calculations'!AL25*(1-Constants!$H$23)</f>
        <v>4247094.7271524938</v>
      </c>
      <c r="AR14" s="24">
        <f>'Intermediate calculations'!AM22*'Intermediate calculations'!AM25*(1-Constants!$H$23)</f>
        <v>4257247.3483158974</v>
      </c>
      <c r="AS14" s="24">
        <f>'Intermediate calculations'!AN22*'Intermediate calculations'!AN25*(1-Constants!$H$23)</f>
        <v>4268317.9879337139</v>
      </c>
      <c r="AT14" s="24">
        <f>'Intermediate calculations'!AO22*'Intermediate calculations'!AO25*(1-Constants!$H$23)</f>
        <v>4280183.9835730726</v>
      </c>
      <c r="AU14" s="24">
        <f>'Intermediate calculations'!AP22*'Intermediate calculations'!AP25*(1-Constants!$H$23)</f>
        <v>4292917.8751864741</v>
      </c>
      <c r="AV14" s="24">
        <f>'Intermediate calculations'!AQ22*'Intermediate calculations'!AQ25*(1-Constants!$H$23)</f>
        <v>4306416.011242331</v>
      </c>
      <c r="AW14" s="24">
        <f>'Intermediate calculations'!AR22*'Intermediate calculations'!AR25*(1-Constants!$H$23)</f>
        <v>4315311.8884186298</v>
      </c>
      <c r="AX14" s="24">
        <f>'Intermediate calculations'!AS22*'Intermediate calculations'!AS25*(1-Constants!$H$23)</f>
        <v>4324806.3518413287</v>
      </c>
      <c r="AY14" s="24">
        <f>'Intermediate calculations'!AT22*'Intermediate calculations'!AT25*(1-Constants!$H$23)</f>
        <v>4335005.9539668765</v>
      </c>
      <c r="AZ14" s="24">
        <f>'Intermediate calculations'!AU22*'Intermediate calculations'!AU25*(1-Constants!$H$23)</f>
        <v>4345963.5172801744</v>
      </c>
      <c r="BA14" s="24">
        <f>'Intermediate calculations'!AV22*'Intermediate calculations'!AV25*(1-Constants!$H$23)</f>
        <v>4357529.8875830397</v>
      </c>
      <c r="BB14" s="24">
        <f>'Intermediate calculations'!AW22*'Intermediate calculations'!AW25*(1-Constants!$H$23)</f>
        <v>4364527.8999820538</v>
      </c>
      <c r="BC14" s="24">
        <f>'Intermediate calculations'!AX22*'Intermediate calculations'!AX25*(1-Constants!$H$23)</f>
        <v>4372051.7666419894</v>
      </c>
      <c r="BD14" s="24">
        <f>'Intermediate calculations'!AY22*'Intermediate calculations'!AY25*(1-Constants!$H$23)</f>
        <v>4380159.3579459386</v>
      </c>
      <c r="BE14" s="24">
        <f>'Intermediate calculations'!AZ22*'Intermediate calculations'!AZ25*(1-Constants!$H$23)</f>
        <v>4388749.9459342277</v>
      </c>
      <c r="BF14" s="24">
        <f>'Intermediate calculations'!BA22*'Intermediate calculations'!BA25*(1-Constants!$H$23)</f>
        <v>4397841.8362077652</v>
      </c>
      <c r="BG14" s="24">
        <f>'Intermediate calculations'!BB22*'Intermediate calculations'!BB25*(1-Constants!$H$23)</f>
        <v>4402732.9087277949</v>
      </c>
      <c r="BH14" s="24">
        <f>'Intermediate calculations'!BC22*'Intermediate calculations'!BC25*(1-Constants!$H$23)</f>
        <v>4408054.7837445084</v>
      </c>
      <c r="BI14" s="24">
        <f>'Intermediate calculations'!BD22*'Intermediate calculations'!BD25*(1-Constants!$H$23)</f>
        <v>4413845.6963080987</v>
      </c>
      <c r="BJ14" s="24">
        <f>'Intermediate calculations'!BE22*'Intermediate calculations'!BE25*(1-Constants!$H$23)</f>
        <v>4420040.6872445811</v>
      </c>
      <c r="BK14" s="24">
        <f>'Intermediate calculations'!BF22*'Intermediate calculations'!BF25*(1-Constants!$H$23)</f>
        <v>4426788.6609361405</v>
      </c>
      <c r="BL14" s="24">
        <f>'Intermediate calculations'!BG22*'Intermediate calculations'!BG25*(1-Constants!$H$23)</f>
        <v>4429106.817144529</v>
      </c>
      <c r="BM14" s="24">
        <f>'Intermediate calculations'!BH22*'Intermediate calculations'!BH25*(1-Constants!$H$23)</f>
        <v>4431918.2734362325</v>
      </c>
      <c r="BN14" s="24">
        <f>'Intermediate calculations'!BI22*'Intermediate calculations'!BI25*(1-Constants!$H$23)</f>
        <v>4435067.3486743318</v>
      </c>
      <c r="BO14" s="24">
        <f>'Intermediate calculations'!BJ22*'Intermediate calculations'!BJ25*(1-Constants!$H$23)</f>
        <v>4438576.7916428</v>
      </c>
      <c r="BP14" s="24">
        <f>'Intermediate calculations'!BK22*'Intermediate calculations'!BK25*(1-Constants!$H$23)</f>
        <v>4442559.9754195558</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((Data!$AJ$59*((Drivers!Z5*1000000)/Drivers!Z4))+Data!$AK$59)</f>
        <v>309086.03900077858</v>
      </c>
      <c r="AE15" s="24">
        <f>((Data!$AJ$59*((Drivers!AA5*1000000)/Drivers!AA4))+Data!$AK$59)</f>
        <v>311149.92743346258</v>
      </c>
      <c r="AF15" s="24">
        <f>((Data!$AJ$59*((Drivers!AB5*1000000)/Drivers!AB4))+Data!$AK$59)</f>
        <v>311901.12736914342</v>
      </c>
      <c r="AG15" s="24">
        <f>((Data!$AJ$59*((Drivers!AC5*1000000)/Drivers!AC4))+Data!$AK$59)</f>
        <v>311308.69227175554</v>
      </c>
      <c r="AH15" s="24">
        <f>((Data!$AJ$59*((Drivers!AD5*1000000)/Drivers!AD4))+Data!$AK$59)</f>
        <v>309645.69977678743</v>
      </c>
      <c r="AI15" s="24">
        <f>((Data!$AJ$59*((Drivers!AE5*1000000)/Drivers!AE4))+Data!$AK$59)</f>
        <v>308738.04220669076</v>
      </c>
      <c r="AJ15" s="24">
        <f>((Data!$AJ$59*((Drivers!AF5*1000000)/Drivers!AF4))+Data!$AK$59)</f>
        <v>307486.75708338869</v>
      </c>
      <c r="AK15" s="24">
        <f>((Data!$AJ$59*((Drivers!AG5*1000000)/Drivers!AG4))+Data!$AK$59)</f>
        <v>305915.75649946963</v>
      </c>
      <c r="AL15" s="24">
        <f>((Data!$AJ$59*((Drivers!AH5*1000000)/Drivers!AH4))+Data!$AK$59)</f>
        <v>287715.15509594313</v>
      </c>
      <c r="AM15" s="24">
        <f>((Data!$AJ$59*((Drivers!AI5*1000000)/Drivers!AI4))+Data!$AK$59)</f>
        <v>289726.56097785488</v>
      </c>
      <c r="AN15" s="24">
        <f>((Data!$AJ$59*((Drivers!AJ5*1000000)/Drivers!AJ4))+Data!$AK$59)</f>
        <v>291503.59679780097</v>
      </c>
      <c r="AO15" s="24">
        <f>((Data!$AJ$59*((Drivers!AK5*1000000)/Drivers!AK4))+Data!$AK$59)</f>
        <v>293248.75805423874</v>
      </c>
      <c r="AP15" s="24">
        <f>((Data!$AJ$59*((Drivers!AL5*1000000)/Drivers!AL4))+Data!$AK$59)</f>
        <v>294790.32496654941</v>
      </c>
      <c r="AQ15" s="24">
        <f>((Data!$AJ$59*((Drivers!AM5*1000000)/Drivers!AM4))+Data!$AK$59)</f>
        <v>296431.0219727885</v>
      </c>
      <c r="AR15" s="24">
        <f>((Data!$AJ$59*((Drivers!AN5*1000000)/Drivers!AN4))+Data!$AK$59)</f>
        <v>299064.87762982625</v>
      </c>
      <c r="AS15" s="24">
        <f>((Data!$AJ$59*((Drivers!AO5*1000000)/Drivers!AO4))+Data!$AK$59)</f>
        <v>301581.29715594021</v>
      </c>
      <c r="AT15" s="24">
        <f>((Data!$AJ$59*((Drivers!AP5*1000000)/Drivers!AP4))+Data!$AK$59)</f>
        <v>304246.31475141353</v>
      </c>
      <c r="AU15" s="24">
        <f>((Data!$AJ$59*((Drivers!AQ5*1000000)/Drivers!AQ4))+Data!$AK$59)</f>
        <v>306989.94214167912</v>
      </c>
      <c r="AV15" s="24">
        <f>((Data!$AJ$59*((Drivers!AR5*1000000)/Drivers!AR4))+Data!$AK$59)</f>
        <v>309826.190051771</v>
      </c>
      <c r="AW15" s="24">
        <f>((Data!$AJ$59*((Drivers!AS5*1000000)/Drivers!AS4))+Data!$AK$59)</f>
        <v>313838.18559472286</v>
      </c>
      <c r="AX15" s="24">
        <f>((Data!$AJ$59*((Drivers!AT5*1000000)/Drivers!AT4))+Data!$AK$59)</f>
        <v>317495.74568723189</v>
      </c>
      <c r="AY15" s="24">
        <f>((Data!$AJ$59*((Drivers!AU5*1000000)/Drivers!AU4))+Data!$AK$59)</f>
        <v>321681.06976961246</v>
      </c>
      <c r="AZ15" s="24">
        <f>((Data!$AJ$59*((Drivers!AV5*1000000)/Drivers!AV4))+Data!$AK$59)</f>
        <v>326191.54620394553</v>
      </c>
      <c r="BA15" s="24">
        <f>((Data!$AJ$59*((Drivers!AW5*1000000)/Drivers!AW4))+Data!$AK$59)</f>
        <v>331050.20169924106</v>
      </c>
      <c r="BB15" s="24">
        <f>((Data!$AJ$59*((Drivers!AX5*1000000)/Drivers!AX4))+Data!$AK$59)</f>
        <v>336295.29279433505</v>
      </c>
      <c r="BC15" s="24">
        <f>((Data!$AJ$59*((Drivers!AY5*1000000)/Drivers!AY4))+Data!$AK$59)</f>
        <v>341747.6628322131</v>
      </c>
      <c r="BD15" s="24">
        <f>((Data!$AJ$59*((Drivers!AZ5*1000000)/Drivers!AZ4))+Data!$AK$59)</f>
        <v>347212.5847823259</v>
      </c>
      <c r="BE15" s="24">
        <f>((Data!$AJ$59*((Drivers!BA5*1000000)/Drivers!BA4))+Data!$AK$59)</f>
        <v>352883.43603134935</v>
      </c>
      <c r="BF15" s="24">
        <f>((Data!$AJ$59*((Drivers!BB5*1000000)/Drivers!BB4))+Data!$AK$59)</f>
        <v>358916.59056201251</v>
      </c>
      <c r="BG15" s="24">
        <f>((Data!$AJ$59*((Drivers!BC5*1000000)/Drivers!BC4))+Data!$AK$59)</f>
        <v>365461.24316306051</v>
      </c>
      <c r="BH15" s="24">
        <f>((Data!$AJ$59*((Drivers!BD5*1000000)/Drivers!BD4))+Data!$AK$59)</f>
        <v>372264.01892311149</v>
      </c>
      <c r="BI15" s="24">
        <f>((Data!$AJ$59*((Drivers!BE5*1000000)/Drivers!BE4))+Data!$AK$59)</f>
        <v>379294.65489106404</v>
      </c>
      <c r="BJ15" s="24">
        <f>((Data!$AJ$59*((Drivers!BF5*1000000)/Drivers!BF4))+Data!$AK$59)</f>
        <v>386598.64303797518</v>
      </c>
      <c r="BK15" s="24">
        <f>((Data!$AJ$59*((Drivers!BG5*1000000)/Drivers!BG4))+Data!$AK$59)</f>
        <v>394354.82125595759</v>
      </c>
      <c r="BL15" s="24">
        <f>((Data!$AJ$59*((Drivers!BH5*1000000)/Drivers!BH4))+Data!$AK$59)</f>
        <v>402814.76749411586</v>
      </c>
      <c r="BM15" s="24">
        <f>((Data!$AJ$59*((Drivers!BI5*1000000)/Drivers!BI4))+Data!$AK$59)</f>
        <v>411650.07906494208</v>
      </c>
      <c r="BN15" s="24">
        <f>((Data!$AJ$59*((Drivers!BJ5*1000000)/Drivers!BJ4))+Data!$AK$59)</f>
        <v>420506.27597566938</v>
      </c>
      <c r="BO15" s="24">
        <f>((Data!$AJ$59*((Drivers!BK5*1000000)/Drivers!BK4))+Data!$AK$59)</f>
        <v>429781.3773231901</v>
      </c>
      <c r="BP15" s="24">
        <f>((Data!$AJ$59*((Drivers!BL5*1000000)/Drivers!BL4))+Data!$AK$59)</f>
        <v>439500.1913407169</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1664264.4960761024</v>
      </c>
      <c r="AE17" s="24">
        <f>'Intermediate calculations'!Z32*'Intermediate calculations'!Z33*Constants!$H$24</f>
        <v>1661458.4490366378</v>
      </c>
      <c r="AF17" s="24">
        <f>'Intermediate calculations'!AA32*'Intermediate calculations'!AA33*Constants!$H$24</f>
        <v>1647130.7446545733</v>
      </c>
      <c r="AG17" s="24">
        <f>'Intermediate calculations'!AB32*'Intermediate calculations'!AB33*Constants!$H$24</f>
        <v>1621247.0272774315</v>
      </c>
      <c r="AH17" s="24">
        <f>'Intermediate calculations'!AC32*'Intermediate calculations'!AC33*Constants!$H$24</f>
        <v>1586789.2577964824</v>
      </c>
      <c r="AI17" s="24">
        <f>'Intermediate calculations'!AD32*'Intermediate calculations'!AD33*Constants!$H$24</f>
        <v>1561922.0509321566</v>
      </c>
      <c r="AJ17" s="24">
        <f>'Intermediate calculations'!AE32*'Intermediate calculations'!AE33*Constants!$H$24</f>
        <v>1534916.0532853792</v>
      </c>
      <c r="AK17" s="24">
        <f>'Intermediate calculations'!AF32*'Intermediate calculations'!AF33*Constants!$H$24</f>
        <v>1506021.7776301678</v>
      </c>
      <c r="AL17" s="24">
        <f>'Intermediate calculations'!AG32*'Intermediate calculations'!AG33*Constants!$H$24</f>
        <v>1317286.9711014768</v>
      </c>
      <c r="AM17" s="24">
        <f>'Intermediate calculations'!AH32*'Intermediate calculations'!AH33*Constants!$H$24</f>
        <v>1320423.2027758714</v>
      </c>
      <c r="AN17" s="24">
        <f>'Intermediate calculations'!AI32*'Intermediate calculations'!AI33*Constants!$H$24</f>
        <v>1321656.6544097937</v>
      </c>
      <c r="AO17" s="24">
        <f>'Intermediate calculations'!AJ32*'Intermediate calculations'!AJ33*Constants!$H$24</f>
        <v>1322954.7851900216</v>
      </c>
      <c r="AP17" s="24">
        <f>'Intermediate calculations'!AK32*'Intermediate calculations'!AK33*Constants!$H$24</f>
        <v>1322675.9747905773</v>
      </c>
      <c r="AQ17" s="24">
        <f>'Intermediate calculations'!AL32*'Intermediate calculations'!AL33*Constants!$H$24</f>
        <v>1323617.8258341204</v>
      </c>
      <c r="AR17" s="24">
        <f>'Intermediate calculations'!AM32*'Intermediate calculations'!AM33*Constants!$H$24</f>
        <v>1331753.9048347652</v>
      </c>
      <c r="AS17" s="24">
        <f>'Intermediate calculations'!AN32*'Intermediate calculations'!AN33*Constants!$H$24</f>
        <v>1338885.0822071442</v>
      </c>
      <c r="AT17" s="24">
        <f>'Intermediate calculations'!AO32*'Intermediate calculations'!AO33*Constants!$H$24</f>
        <v>1347348.2467214193</v>
      </c>
      <c r="AU17" s="24">
        <f>'Intermediate calculations'!AP32*'Intermediate calculations'!AP33*Constants!$H$24</f>
        <v>1356509.8316654612</v>
      </c>
      <c r="AV17" s="24">
        <f>'Intermediate calculations'!AQ32*'Intermediate calculations'!AQ33*Constants!$H$24</f>
        <v>1366435.819279684</v>
      </c>
      <c r="AW17" s="24">
        <f>'Intermediate calculations'!AR32*'Intermediate calculations'!AR33*Constants!$H$24</f>
        <v>1384694.3781771574</v>
      </c>
      <c r="AX17" s="24">
        <f>'Intermediate calculations'!AS32*'Intermediate calculations'!AS33*Constants!$H$24</f>
        <v>1399621.3879512306</v>
      </c>
      <c r="AY17" s="24">
        <f>'Intermediate calculations'!AT32*'Intermediate calculations'!AT33*Constants!$H$24</f>
        <v>1418702.3346659013</v>
      </c>
      <c r="AZ17" s="24">
        <f>'Intermediate calculations'!AU32*'Intermediate calculations'!AU33*Constants!$H$24</f>
        <v>1440146.0553211579</v>
      </c>
      <c r="BA17" s="24">
        <f>'Intermediate calculations'!AV32*'Intermediate calculations'!AV33*Constants!$H$24</f>
        <v>1464014.0559166942</v>
      </c>
      <c r="BB17" s="24">
        <f>'Intermediate calculations'!AW32*'Intermediate calculations'!AW33*Constants!$H$24</f>
        <v>1488835.5531732976</v>
      </c>
      <c r="BC17" s="24">
        <f>'Intermediate calculations'!AX32*'Intermediate calculations'!AX33*Constants!$H$24</f>
        <v>1514704.749120028</v>
      </c>
      <c r="BD17" s="24">
        <f>'Intermediate calculations'!AY32*'Intermediate calculations'!AY33*Constants!$H$24</f>
        <v>1540068.448170213</v>
      </c>
      <c r="BE17" s="24">
        <f>'Intermediate calculations'!AZ32*'Intermediate calculations'!AZ33*Constants!$H$24</f>
        <v>1566404.3054918491</v>
      </c>
      <c r="BF17" s="24">
        <f>'Intermediate calculations'!BA32*'Intermediate calculations'!BA33*Constants!$H$24</f>
        <v>1594874.6332123359</v>
      </c>
      <c r="BG17" s="24">
        <f>'Intermediate calculations'!BB32*'Intermediate calculations'!BB33*Constants!$H$24</f>
        <v>1624848.488429565</v>
      </c>
      <c r="BH17" s="24">
        <f>'Intermediate calculations'!BC32*'Intermediate calculations'!BC33*Constants!$H$24</f>
        <v>1655896.1170775772</v>
      </c>
      <c r="BI17" s="24">
        <f>'Intermediate calculations'!BD32*'Intermediate calculations'!BD33*Constants!$H$24</f>
        <v>1687753.4964217423</v>
      </c>
      <c r="BJ17" s="24">
        <f>'Intermediate calculations'!BE32*'Intermediate calculations'!BE33*Constants!$H$24</f>
        <v>1720683.2098370448</v>
      </c>
      <c r="BK17" s="24">
        <f>'Intermediate calculations'!BF32*'Intermediate calculations'!BF33*Constants!$H$24</f>
        <v>1755971.9550667042</v>
      </c>
      <c r="BL17" s="24">
        <f>'Intermediate calculations'!BG32*'Intermediate calculations'!BG33*Constants!$H$24</f>
        <v>1793343.5626469159</v>
      </c>
      <c r="BM17" s="24">
        <f>'Intermediate calculations'!BH32*'Intermediate calculations'!BH33*Constants!$H$24</f>
        <v>1832180.8143580887</v>
      </c>
      <c r="BN17" s="24">
        <f>'Intermediate calculations'!BI32*'Intermediate calculations'!BI33*Constants!$H$24</f>
        <v>1869892.5935939855</v>
      </c>
      <c r="BO17" s="24">
        <f>'Intermediate calculations'!BJ32*'Intermediate calculations'!BJ33*Constants!$H$24</f>
        <v>1909216.8323726952</v>
      </c>
      <c r="BP17" s="24">
        <f>'Intermediate calculations'!BK32*'Intermediate calculations'!BK33*Constants!$H$24</f>
        <v>1950275.6349015508</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226945.15855583214</v>
      </c>
      <c r="AE18" s="24">
        <f>'Intermediate calculations'!Z32*'Intermediate calculations'!Z33*(1-Constants!$H$24)</f>
        <v>226562.51577772334</v>
      </c>
      <c r="AF18" s="24">
        <f>'Intermediate calculations'!AA32*'Intermediate calculations'!AA33*(1-Constants!$H$24)</f>
        <v>224608.7379074418</v>
      </c>
      <c r="AG18" s="24">
        <f>'Intermediate calculations'!AB32*'Intermediate calculations'!AB33*(1-Constants!$H$24)</f>
        <v>221079.14008328613</v>
      </c>
      <c r="AH18" s="24">
        <f>'Intermediate calculations'!AC32*'Intermediate calculations'!AC33*(1-Constants!$H$24)</f>
        <v>216380.35333588396</v>
      </c>
      <c r="AI18" s="24">
        <f>'Intermediate calculations'!AD32*'Intermediate calculations'!AD33*(1-Constants!$H$24)</f>
        <v>212989.37058165771</v>
      </c>
      <c r="AJ18" s="24">
        <f>'Intermediate calculations'!AE32*'Intermediate calculations'!AE33*(1-Constants!$H$24)</f>
        <v>209306.73453891533</v>
      </c>
      <c r="AK18" s="24">
        <f>'Intermediate calculations'!AF32*'Intermediate calculations'!AF33*(1-Constants!$H$24)</f>
        <v>205366.6060404774</v>
      </c>
      <c r="AL18" s="24">
        <f>'Intermediate calculations'!AG32*'Intermediate calculations'!AG33*(1-Constants!$H$24)</f>
        <v>179630.04151383773</v>
      </c>
      <c r="AM18" s="24">
        <f>'Intermediate calculations'!AH32*'Intermediate calculations'!AH33*(1-Constants!$H$24)</f>
        <v>180057.70946943699</v>
      </c>
      <c r="AN18" s="24">
        <f>'Intermediate calculations'!AI32*'Intermediate calculations'!AI33*(1-Constants!$H$24)</f>
        <v>180225.90741951732</v>
      </c>
      <c r="AO18" s="24">
        <f>'Intermediate calculations'!AJ32*'Intermediate calculations'!AJ33*(1-Constants!$H$24)</f>
        <v>180402.92525318475</v>
      </c>
      <c r="AP18" s="24">
        <f>'Intermediate calculations'!AK32*'Intermediate calculations'!AK33*(1-Constants!$H$24)</f>
        <v>180364.90565326053</v>
      </c>
      <c r="AQ18" s="24">
        <f>'Intermediate calculations'!AL32*'Intermediate calculations'!AL33*(1-Constants!$H$24)</f>
        <v>180493.33988647096</v>
      </c>
      <c r="AR18" s="24">
        <f>'Intermediate calculations'!AM32*'Intermediate calculations'!AM33*(1-Constants!$H$24)</f>
        <v>181602.8052047407</v>
      </c>
      <c r="AS18" s="24">
        <f>'Intermediate calculations'!AN32*'Intermediate calculations'!AN33*(1-Constants!$H$24)</f>
        <v>182575.2384827924</v>
      </c>
      <c r="AT18" s="24">
        <f>'Intermediate calculations'!AO32*'Intermediate calculations'!AO33*(1-Constants!$H$24)</f>
        <v>183729.3063711026</v>
      </c>
      <c r="AU18" s="24">
        <f>'Intermediate calculations'!AP32*'Intermediate calculations'!AP33*(1-Constants!$H$24)</f>
        <v>184978.61340892653</v>
      </c>
      <c r="AV18" s="24">
        <f>'Intermediate calculations'!AQ32*'Intermediate calculations'!AQ33*(1-Constants!$H$24)</f>
        <v>186332.15717450235</v>
      </c>
      <c r="AW18" s="24">
        <f>'Intermediate calculations'!AR32*'Intermediate calculations'!AR33*(1-Constants!$H$24)</f>
        <v>188821.96066052144</v>
      </c>
      <c r="AX18" s="24">
        <f>'Intermediate calculations'!AS32*'Intermediate calculations'!AS33*(1-Constants!$H$24)</f>
        <v>190857.46199334963</v>
      </c>
      <c r="AY18" s="24">
        <f>'Intermediate calculations'!AT32*'Intermediate calculations'!AT33*(1-Constants!$H$24)</f>
        <v>193459.40927262287</v>
      </c>
      <c r="AZ18" s="24">
        <f>'Intermediate calculations'!AU32*'Intermediate calculations'!AU33*(1-Constants!$H$24)</f>
        <v>196383.5529983397</v>
      </c>
      <c r="BA18" s="24">
        <f>'Intermediate calculations'!AV32*'Intermediate calculations'!AV33*(1-Constants!$H$24)</f>
        <v>199638.28035227649</v>
      </c>
      <c r="BB18" s="24">
        <f>'Intermediate calculations'!AW32*'Intermediate calculations'!AW33*(1-Constants!$H$24)</f>
        <v>203023.02997817696</v>
      </c>
      <c r="BC18" s="24">
        <f>'Intermediate calculations'!AX32*'Intermediate calculations'!AX33*(1-Constants!$H$24)</f>
        <v>206550.64760727654</v>
      </c>
      <c r="BD18" s="24">
        <f>'Intermediate calculations'!AY32*'Intermediate calculations'!AY33*(1-Constants!$H$24)</f>
        <v>210009.33384139268</v>
      </c>
      <c r="BE18" s="24">
        <f>'Intermediate calculations'!AZ32*'Intermediate calculations'!AZ33*(1-Constants!$H$24)</f>
        <v>213600.58711252487</v>
      </c>
      <c r="BF18" s="24">
        <f>'Intermediate calculations'!BA32*'Intermediate calculations'!BA33*(1-Constants!$H$24)</f>
        <v>217482.90452895491</v>
      </c>
      <c r="BG18" s="24">
        <f>'Intermediate calculations'!BB32*'Intermediate calculations'!BB33*(1-Constants!$H$24)</f>
        <v>221570.24842221339</v>
      </c>
      <c r="BH18" s="24">
        <f>'Intermediate calculations'!BC32*'Intermediate calculations'!BC33*(1-Constants!$H$24)</f>
        <v>225804.01596512416</v>
      </c>
      <c r="BI18" s="24">
        <f>'Intermediate calculations'!BD32*'Intermediate calculations'!BD33*(1-Constants!$H$24)</f>
        <v>230148.2040575103</v>
      </c>
      <c r="BJ18" s="24">
        <f>'Intermediate calculations'!BE32*'Intermediate calculations'!BE33*(1-Constants!$H$24)</f>
        <v>234638.61952323336</v>
      </c>
      <c r="BK18" s="24">
        <f>'Intermediate calculations'!BF32*'Intermediate calculations'!BF33*(1-Constants!$H$24)</f>
        <v>239450.72114545965</v>
      </c>
      <c r="BL18" s="24">
        <f>'Intermediate calculations'!BG32*'Intermediate calculations'!BG33*(1-Constants!$H$24)</f>
        <v>244546.84945185218</v>
      </c>
      <c r="BM18" s="24">
        <f>'Intermediate calculations'!BH32*'Intermediate calculations'!BH33*(1-Constants!$H$24)</f>
        <v>249842.83832155753</v>
      </c>
      <c r="BN18" s="24">
        <f>'Intermediate calculations'!BI32*'Intermediate calculations'!BI33*(1-Constants!$H$24)</f>
        <v>254985.35367190713</v>
      </c>
      <c r="BO18" s="24">
        <f>'Intermediate calculations'!BJ32*'Intermediate calculations'!BJ33*(1-Constants!$H$24)</f>
        <v>260347.74986900389</v>
      </c>
      <c r="BP18" s="24">
        <f>'Intermediate calculations'!BK32*'Intermediate calculations'!BK33*(1-Constants!$H$24)</f>
        <v>265946.67748657509</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23738442.893564869</v>
      </c>
      <c r="AE19" s="24">
        <f>'Intermediate calculations'!Z37*'Intermediate calculations'!Z38*Constants!$H$25</f>
        <v>24272001.380232137</v>
      </c>
      <c r="AF19" s="24">
        <f>'Intermediate calculations'!AA37*'Intermediate calculations'!AA38*Constants!$H$25</f>
        <v>24712124.655434076</v>
      </c>
      <c r="AG19" s="24">
        <f>'Intermediate calculations'!AB37*'Intermediate calculations'!AB38*Constants!$H$25</f>
        <v>25051651.489991654</v>
      </c>
      <c r="AH19" s="24">
        <f>'Intermediate calculations'!AC37*'Intermediate calculations'!AC38*Constants!$H$25</f>
        <v>25310115.698999129</v>
      </c>
      <c r="AI19" s="24">
        <f>'Intermediate calculations'!AD37*'Intermediate calculations'!AD38*Constants!$H$25</f>
        <v>25646271.300366469</v>
      </c>
      <c r="AJ19" s="24">
        <f>'Intermediate calculations'!AE37*'Intermediate calculations'!AE38*Constants!$H$25</f>
        <v>25954063.192523111</v>
      </c>
      <c r="AK19" s="24">
        <f>'Intermediate calculations'!AF37*'Intermediate calculations'!AF38*Constants!$H$25</f>
        <v>26235505.453148045</v>
      </c>
      <c r="AL19" s="24">
        <f>'Intermediate calculations'!AG37*'Intermediate calculations'!AG38*Constants!$H$25</f>
        <v>24957035.385604251</v>
      </c>
      <c r="AM19" s="24">
        <f>'Intermediate calculations'!AH37*'Intermediate calculations'!AH38*Constants!$H$25</f>
        <v>25440581.703938928</v>
      </c>
      <c r="AN19" s="24">
        <f>'Intermediate calculations'!AI37*'Intermediate calculations'!AI38*Constants!$H$25</f>
        <v>25908985.507907312</v>
      </c>
      <c r="AO19" s="24">
        <f>'Intermediate calculations'!AJ37*'Intermediate calculations'!AJ38*Constants!$H$25</f>
        <v>26382095.321045663</v>
      </c>
      <c r="AP19" s="24">
        <f>'Intermediate calculations'!AK37*'Intermediate calculations'!AK38*Constants!$H$25</f>
        <v>26842554.512910049</v>
      </c>
      <c r="AQ19" s="24">
        <f>'Intermediate calculations'!AL37*'Intermediate calculations'!AL38*Constants!$H$25</f>
        <v>27319852.406292293</v>
      </c>
      <c r="AR19" s="24">
        <f>'Intermediate calculations'!AM37*'Intermediate calculations'!AM38*Constants!$H$25</f>
        <v>27857615.420189552</v>
      </c>
      <c r="AS19" s="24">
        <f>'Intermediate calculations'!AN37*'Intermediate calculations'!AN38*Constants!$H$25</f>
        <v>28391768.804882459</v>
      </c>
      <c r="AT19" s="24">
        <f>'Intermediate calculations'!AO37*'Intermediate calculations'!AO38*Constants!$H$25</f>
        <v>28948397.878407709</v>
      </c>
      <c r="AU19" s="24">
        <f>'Intermediate calculations'!AP37*'Intermediate calculations'!AP38*Constants!$H$25</f>
        <v>29521686.814090546</v>
      </c>
      <c r="AV19" s="24">
        <f>'Intermediate calculations'!AQ37*'Intermediate calculations'!AQ38*Constants!$H$25</f>
        <v>30112967.770684343</v>
      </c>
      <c r="AW19" s="24">
        <f>'Intermediate calculations'!AR37*'Intermediate calculations'!AR38*Constants!$H$25</f>
        <v>30796595.522871304</v>
      </c>
      <c r="AX19" s="24">
        <f>'Intermediate calculations'!AS37*'Intermediate calculations'!AS38*Constants!$H$25</f>
        <v>31452093.853694182</v>
      </c>
      <c r="AY19" s="24">
        <f>'Intermediate calculations'!AT37*'Intermediate calculations'!AT38*Constants!$H$25</f>
        <v>32172674.77243983</v>
      </c>
      <c r="AZ19" s="24">
        <f>'Intermediate calculations'!AU37*'Intermediate calculations'!AU38*Constants!$H$25</f>
        <v>32938929.23544528</v>
      </c>
      <c r="BA19" s="24">
        <f>'Intermediate calculations'!AV37*'Intermediate calculations'!AV38*Constants!$H$25</f>
        <v>33753400.37517333</v>
      </c>
      <c r="BB19" s="24">
        <f>'Intermediate calculations'!AW37*'Intermediate calculations'!AW38*Constants!$H$25</f>
        <v>34580007.921580493</v>
      </c>
      <c r="BC19" s="24">
        <f>'Intermediate calculations'!AX37*'Intermediate calculations'!AX38*Constants!$H$25</f>
        <v>35439475.954802923</v>
      </c>
      <c r="BD19" s="24">
        <f>'Intermediate calculations'!AY37*'Intermediate calculations'!AY38*Constants!$H$25</f>
        <v>36311724.256933205</v>
      </c>
      <c r="BE19" s="24">
        <f>'Intermediate calculations'!AZ37*'Intermediate calculations'!AZ38*Constants!$H$25</f>
        <v>37217563.348805815</v>
      </c>
      <c r="BF19" s="24">
        <f>'Intermediate calculations'!BA37*'Intermediate calculations'!BA38*Constants!$H$25</f>
        <v>38175264.002858989</v>
      </c>
      <c r="BG19" s="24">
        <f>'Intermediate calculations'!BB37*'Intermediate calculations'!BB38*Constants!$H$25</f>
        <v>39160417.016105235</v>
      </c>
      <c r="BH19" s="24">
        <f>'Intermediate calculations'!BC37*'Intermediate calculations'!BC38*Constants!$H$25</f>
        <v>40185473.326086216</v>
      </c>
      <c r="BI19" s="24">
        <f>'Intermediate calculations'!BD37*'Intermediate calculations'!BD38*Constants!$H$25</f>
        <v>41248131.845656544</v>
      </c>
      <c r="BJ19" s="24">
        <f>'Intermediate calculations'!BE37*'Intermediate calculations'!BE38*Constants!$H$25</f>
        <v>42353670.582632765</v>
      </c>
      <c r="BK19" s="24">
        <f>'Intermediate calculations'!BF37*'Intermediate calculations'!BF38*Constants!$H$25</f>
        <v>43524801.106380358</v>
      </c>
      <c r="BL19" s="24">
        <f>'Intermediate calculations'!BG37*'Intermediate calculations'!BG38*Constants!$H$25</f>
        <v>44740968.947720565</v>
      </c>
      <c r="BM19" s="24">
        <f>'Intermediate calculations'!BH37*'Intermediate calculations'!BH38*Constants!$H$25</f>
        <v>46013319.584611386</v>
      </c>
      <c r="BN19" s="24">
        <f>'Intermediate calculations'!BI37*'Intermediate calculations'!BI38*Constants!$H$25</f>
        <v>47300026.304933868</v>
      </c>
      <c r="BO19" s="24">
        <f>'Intermediate calculations'!BJ37*'Intermediate calculations'!BJ38*Constants!$H$25</f>
        <v>48647948.418071464</v>
      </c>
      <c r="BP19" s="24">
        <f>'Intermediate calculations'!BK37*'Intermediate calculations'!BK38*Constants!$H$25</f>
        <v>50062195.142061464</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94746126.658396497</v>
      </c>
      <c r="AE20" s="24">
        <f>'Intermediate calculations'!Z42*'Intermediate calculations'!Z43*Constants!$H$26</f>
        <v>96569572.813446015</v>
      </c>
      <c r="AF20" s="24">
        <f>'Intermediate calculations'!AA42*'Intermediate calculations'!AA43*Constants!$H$26</f>
        <v>97380544.862005785</v>
      </c>
      <c r="AG20" s="24">
        <f>'Intermediate calculations'!AB42*'Intermediate calculations'!AB43*Constants!$H$26</f>
        <v>97137355.424840108</v>
      </c>
      <c r="AH20" s="24">
        <f>'Intermediate calculations'!AC42*'Intermediate calculations'!AC43*Constants!$H$26</f>
        <v>96054322.612917528</v>
      </c>
      <c r="AI20" s="24">
        <f>'Intermediate calculations'!AD42*'Intermediate calculations'!AD43*Constants!$H$26</f>
        <v>95678433.289883792</v>
      </c>
      <c r="AJ20" s="24">
        <f>'Intermediate calculations'!AE42*'Intermediate calculations'!AE43*Constants!$H$26</f>
        <v>95034216.802855372</v>
      </c>
      <c r="AK20" s="24">
        <f>'Intermediate calculations'!AF42*'Intermediate calculations'!AF43*Constants!$H$26</f>
        <v>94137022.039637536</v>
      </c>
      <c r="AL20" s="24">
        <f>'Intermediate calculations'!AG42*'Intermediate calculations'!AG43*Constants!$H$26</f>
        <v>78672753.14764604</v>
      </c>
      <c r="AM20" s="24">
        <f>'Intermediate calculations'!AH42*'Intermediate calculations'!AH43*Constants!$H$26</f>
        <v>80539998.936116472</v>
      </c>
      <c r="AN20" s="24">
        <f>'Intermediate calculations'!AI42*'Intermediate calculations'!AI43*Constants!$H$26</f>
        <v>82233767.814426944</v>
      </c>
      <c r="AO20" s="24">
        <f>'Intermediate calculations'!AJ42*'Intermediate calculations'!AJ43*Constants!$H$26</f>
        <v>83933421.310631528</v>
      </c>
      <c r="AP20" s="24">
        <f>'Intermediate calculations'!AK42*'Intermediate calculations'!AK43*Constants!$H$26</f>
        <v>85484728.199433252</v>
      </c>
      <c r="AQ20" s="24">
        <f>'Intermediate calculations'!AL42*'Intermediate calculations'!AL43*Constants!$H$26</f>
        <v>87155245.669210196</v>
      </c>
      <c r="AR20" s="24">
        <f>'Intermediate calculations'!AM42*'Intermediate calculations'!AM43*Constants!$H$26</f>
        <v>89612999.534125268</v>
      </c>
      <c r="AS20" s="24">
        <f>'Intermediate calculations'!AN42*'Intermediate calculations'!AN43*Constants!$H$26</f>
        <v>91996911.618614659</v>
      </c>
      <c r="AT20" s="24">
        <f>'Intermediate calculations'!AO42*'Intermediate calculations'!AO43*Constants!$H$26</f>
        <v>94542761.94153133</v>
      </c>
      <c r="AU20" s="24">
        <f>'Intermediate calculations'!AP42*'Intermediate calculations'!AP43*Constants!$H$26</f>
        <v>97191522.700034156</v>
      </c>
      <c r="AV20" s="24">
        <f>'Intermediate calculations'!AQ42*'Intermediate calculations'!AQ43*Constants!$H$26</f>
        <v>99955521.407428384</v>
      </c>
      <c r="AW20" s="24">
        <f>'Intermediate calculations'!AR42*'Intermediate calculations'!AR43*Constants!$H$26</f>
        <v>103695037.48583771</v>
      </c>
      <c r="AX20" s="24">
        <f>'Intermediate calculations'!AS42*'Intermediate calculations'!AS43*Constants!$H$26</f>
        <v>107143897.94563176</v>
      </c>
      <c r="AY20" s="24">
        <f>'Intermediate calculations'!AT42*'Intermediate calculations'!AT43*Constants!$H$26</f>
        <v>111100965.56976706</v>
      </c>
      <c r="AZ20" s="24">
        <f>'Intermediate calculations'!AU42*'Intermediate calculations'!AU43*Constants!$H$26</f>
        <v>115388657.52834442</v>
      </c>
      <c r="BA20" s="24">
        <f>'Intermediate calculations'!AV42*'Intermediate calculations'!AV43*Constants!$H$26</f>
        <v>120027919.03343455</v>
      </c>
      <c r="BB20" s="24">
        <f>'Intermediate calculations'!AW42*'Intermediate calculations'!AW43*Constants!$H$26</f>
        <v>124919677.05476858</v>
      </c>
      <c r="BC20" s="24">
        <f>'Intermediate calculations'!AX42*'Intermediate calculations'!AX43*Constants!$H$26</f>
        <v>130028553.93986166</v>
      </c>
      <c r="BD20" s="24">
        <f>'Intermediate calculations'!AY42*'Intermediate calculations'!AY43*Constants!$H$26</f>
        <v>135181338.96684685</v>
      </c>
      <c r="BE20" s="24">
        <f>'Intermediate calculations'!AZ42*'Intermediate calculations'!AZ43*Constants!$H$26</f>
        <v>140553235.49448696</v>
      </c>
      <c r="BF20" s="24">
        <f>'Intermediate calculations'!BA42*'Intermediate calculations'!BA43*Constants!$H$26</f>
        <v>146289968.17226216</v>
      </c>
      <c r="BG20" s="24">
        <f>'Intermediate calculations'!BB42*'Intermediate calculations'!BB43*Constants!$H$26</f>
        <v>152377655.72303075</v>
      </c>
      <c r="BH20" s="24">
        <f>'Intermediate calculations'!BC42*'Intermediate calculations'!BC43*Constants!$H$26</f>
        <v>158726225.17165145</v>
      </c>
      <c r="BI20" s="24">
        <f>'Intermediate calculations'!BD42*'Intermediate calculations'!BD43*Constants!$H$26</f>
        <v>165311488.61369491</v>
      </c>
      <c r="BJ20" s="24">
        <f>'Intermediate calculations'!BE42*'Intermediate calculations'!BE43*Constants!$H$26</f>
        <v>172175015.51398966</v>
      </c>
      <c r="BK20" s="24">
        <f>'Intermediate calculations'!BF42*'Intermediate calculations'!BF43*Constants!$H$26</f>
        <v>179488537.36120597</v>
      </c>
      <c r="BL20" s="24">
        <f>'Intermediate calculations'!BG42*'Intermediate calculations'!BG43*Constants!$H$26</f>
        <v>187284810.19052777</v>
      </c>
      <c r="BM20" s="24">
        <f>'Intermediate calculations'!BH42*'Intermediate calculations'!BH43*Constants!$H$26</f>
        <v>195447559.12316993</v>
      </c>
      <c r="BN20" s="24">
        <f>'Intermediate calculations'!BI42*'Intermediate calculations'!BI43*Constants!$H$26</f>
        <v>203648048.0927119</v>
      </c>
      <c r="BO20" s="24">
        <f>'Intermediate calculations'!BJ42*'Intermediate calculations'!BJ43*Constants!$H$26</f>
        <v>212253133.45421922</v>
      </c>
      <c r="BP20" s="24">
        <f>'Intermediate calculations'!BK42*'Intermediate calculations'!BK43*Constants!$H$26</f>
        <v>221292765.82005158</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989101.78723187046</v>
      </c>
      <c r="AE21" s="24">
        <f>'Intermediate calculations'!Z37*'Intermediate calculations'!Z38*(1-Constants!$H$25)</f>
        <v>1011333.3908430067</v>
      </c>
      <c r="AF21" s="24">
        <f>'Intermediate calculations'!AA37*'Intermediate calculations'!AA38*(1-Constants!$H$25)</f>
        <v>1029671.8606430875</v>
      </c>
      <c r="AG21" s="24">
        <f>'Intermediate calculations'!AB37*'Intermediate calculations'!AB38*(1-Constants!$H$25)</f>
        <v>1043818.8120829866</v>
      </c>
      <c r="AH21" s="24">
        <f>'Intermediate calculations'!AC37*'Intermediate calculations'!AC38*(1-Constants!$H$25)</f>
        <v>1054588.1541249647</v>
      </c>
      <c r="AI21" s="24">
        <f>'Intermediate calculations'!AD37*'Intermediate calculations'!AD38*(1-Constants!$H$25)</f>
        <v>1068594.6375152704</v>
      </c>
      <c r="AJ21" s="24">
        <f>'Intermediate calculations'!AE37*'Intermediate calculations'!AE38*(1-Constants!$H$25)</f>
        <v>1081419.2996884638</v>
      </c>
      <c r="AK21" s="24">
        <f>'Intermediate calculations'!AF37*'Intermediate calculations'!AF38*(1-Constants!$H$25)</f>
        <v>1093146.0605478361</v>
      </c>
      <c r="AL21" s="24">
        <f>'Intermediate calculations'!AG37*'Intermediate calculations'!AG38*(1-Constants!$H$25)</f>
        <v>1039876.4744001781</v>
      </c>
      <c r="AM21" s="24">
        <f>'Intermediate calculations'!AH37*'Intermediate calculations'!AH38*(1-Constants!$H$25)</f>
        <v>1060024.2376641228</v>
      </c>
      <c r="AN21" s="24">
        <f>'Intermediate calculations'!AI37*'Intermediate calculations'!AI38*(1-Constants!$H$25)</f>
        <v>1079541.0628294724</v>
      </c>
      <c r="AO21" s="24">
        <f>'Intermediate calculations'!AJ37*'Intermediate calculations'!AJ38*(1-Constants!$H$25)</f>
        <v>1099253.971710237</v>
      </c>
      <c r="AP21" s="24">
        <f>'Intermediate calculations'!AK37*'Intermediate calculations'!AK38*(1-Constants!$H$25)</f>
        <v>1118439.7713712531</v>
      </c>
      <c r="AQ21" s="24">
        <f>'Intermediate calculations'!AL37*'Intermediate calculations'!AL38*(1-Constants!$H$25)</f>
        <v>1138327.1835955132</v>
      </c>
      <c r="AR21" s="24">
        <f>'Intermediate calculations'!AM37*'Intermediate calculations'!AM38*(1-Constants!$H$25)</f>
        <v>1160733.9758412323</v>
      </c>
      <c r="AS21" s="24">
        <f>'Intermediate calculations'!AN37*'Intermediate calculations'!AN38*(1-Constants!$H$25)</f>
        <v>1182990.3668701036</v>
      </c>
      <c r="AT21" s="24">
        <f>'Intermediate calculations'!AO37*'Intermediate calculations'!AO38*(1-Constants!$H$25)</f>
        <v>1206183.2449336557</v>
      </c>
      <c r="AU21" s="24">
        <f>'Intermediate calculations'!AP37*'Intermediate calculations'!AP38*(1-Constants!$H$25)</f>
        <v>1230070.2839204406</v>
      </c>
      <c r="AV21" s="24">
        <f>'Intermediate calculations'!AQ37*'Intermediate calculations'!AQ38*(1-Constants!$H$25)</f>
        <v>1254706.9904451822</v>
      </c>
      <c r="AW21" s="24">
        <f>'Intermediate calculations'!AR37*'Intermediate calculations'!AR38*(1-Constants!$H$25)</f>
        <v>1283191.4801196388</v>
      </c>
      <c r="AX21" s="24">
        <f>'Intermediate calculations'!AS37*'Intermediate calculations'!AS38*(1-Constants!$H$25)</f>
        <v>1310503.9105705922</v>
      </c>
      <c r="AY21" s="24">
        <f>'Intermediate calculations'!AT37*'Intermediate calculations'!AT38*(1-Constants!$H$25)</f>
        <v>1340528.1155183276</v>
      </c>
      <c r="AZ21" s="24">
        <f>'Intermediate calculations'!AU37*'Intermediate calculations'!AU38*(1-Constants!$H$25)</f>
        <v>1372455.3848102211</v>
      </c>
      <c r="BA21" s="24">
        <f>'Intermediate calculations'!AV37*'Intermediate calculations'!AV38*(1-Constants!$H$25)</f>
        <v>1406391.6822988901</v>
      </c>
      <c r="BB21" s="24">
        <f>'Intermediate calculations'!AW37*'Intermediate calculations'!AW38*(1-Constants!$H$25)</f>
        <v>1440833.6633991885</v>
      </c>
      <c r="BC21" s="24">
        <f>'Intermediate calculations'!AX37*'Intermediate calculations'!AX38*(1-Constants!$H$25)</f>
        <v>1476644.8314501231</v>
      </c>
      <c r="BD21" s="24">
        <f>'Intermediate calculations'!AY37*'Intermediate calculations'!AY38*(1-Constants!$H$25)</f>
        <v>1512988.5107055516</v>
      </c>
      <c r="BE21" s="24">
        <f>'Intermediate calculations'!AZ37*'Intermediate calculations'!AZ38*(1-Constants!$H$25)</f>
        <v>1550731.8062002438</v>
      </c>
      <c r="BF21" s="24">
        <f>'Intermediate calculations'!BA37*'Intermediate calculations'!BA38*(1-Constants!$H$25)</f>
        <v>1590636.0001191262</v>
      </c>
      <c r="BG21" s="24">
        <f>'Intermediate calculations'!BB37*'Intermediate calculations'!BB38*(1-Constants!$H$25)</f>
        <v>1631684.0423377198</v>
      </c>
      <c r="BH21" s="24">
        <f>'Intermediate calculations'!BC37*'Intermediate calculations'!BC38*(1-Constants!$H$25)</f>
        <v>1674394.7219202605</v>
      </c>
      <c r="BI21" s="24">
        <f>'Intermediate calculations'!BD37*'Intermediate calculations'!BD38*(1-Constants!$H$25)</f>
        <v>1718672.1602356909</v>
      </c>
      <c r="BJ21" s="24">
        <f>'Intermediate calculations'!BE37*'Intermediate calculations'!BE38*(1-Constants!$H$25)</f>
        <v>1764736.2742763669</v>
      </c>
      <c r="BK21" s="24">
        <f>'Intermediate calculations'!BF37*'Intermediate calculations'!BF38*(1-Constants!$H$25)</f>
        <v>1813533.3794325164</v>
      </c>
      <c r="BL21" s="24">
        <f>'Intermediate calculations'!BG37*'Intermediate calculations'!BG38*(1-Constants!$H$25)</f>
        <v>1864207.0394883587</v>
      </c>
      <c r="BM21" s="24">
        <f>'Intermediate calculations'!BH37*'Intermediate calculations'!BH38*(1-Constants!$H$25)</f>
        <v>1917221.6493588095</v>
      </c>
      <c r="BN21" s="24">
        <f>'Intermediate calculations'!BI37*'Intermediate calculations'!BI38*(1-Constants!$H$25)</f>
        <v>1970834.4293722461</v>
      </c>
      <c r="BO21" s="24">
        <f>'Intermediate calculations'!BJ37*'Intermediate calculations'!BJ38*(1-Constants!$H$25)</f>
        <v>2026997.8507529795</v>
      </c>
      <c r="BP21" s="24">
        <f>'Intermediate calculations'!BK37*'Intermediate calculations'!BK38*(1-Constants!$H$25)</f>
        <v>2085924.7975858962</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3947755.277433191</v>
      </c>
      <c r="AE22" s="24">
        <f>'Intermediate calculations'!Z42*'Intermediate calculations'!Z43*(1-Constants!$H$26)</f>
        <v>4023732.2005602545</v>
      </c>
      <c r="AF22" s="24">
        <f>'Intermediate calculations'!AA42*'Intermediate calculations'!AA43*(1-Constants!$H$26)</f>
        <v>4057522.7025835784</v>
      </c>
      <c r="AG22" s="24">
        <f>'Intermediate calculations'!AB42*'Intermediate calculations'!AB43*(1-Constants!$H$26)</f>
        <v>4047389.8093683417</v>
      </c>
      <c r="AH22" s="24">
        <f>'Intermediate calculations'!AC42*'Intermediate calculations'!AC43*(1-Constants!$H$26)</f>
        <v>4002263.442204901</v>
      </c>
      <c r="AI22" s="24">
        <f>'Intermediate calculations'!AD42*'Intermediate calculations'!AD43*(1-Constants!$H$26)</f>
        <v>3986601.3870784948</v>
      </c>
      <c r="AJ22" s="24">
        <f>'Intermediate calculations'!AE42*'Intermediate calculations'!AE43*(1-Constants!$H$26)</f>
        <v>3959759.0334523111</v>
      </c>
      <c r="AK22" s="24">
        <f>'Intermediate calculations'!AF42*'Intermediate calculations'!AF43*(1-Constants!$H$26)</f>
        <v>3922375.9183182344</v>
      </c>
      <c r="AL22" s="24">
        <f>'Intermediate calculations'!AG42*'Intermediate calculations'!AG43*(1-Constants!$H$26)</f>
        <v>3278031.3811519211</v>
      </c>
      <c r="AM22" s="24">
        <f>'Intermediate calculations'!AH42*'Intermediate calculations'!AH43*(1-Constants!$H$26)</f>
        <v>3355833.2890048563</v>
      </c>
      <c r="AN22" s="24">
        <f>'Intermediate calculations'!AI42*'Intermediate calculations'!AI43*(1-Constants!$H$26)</f>
        <v>3426406.9922677921</v>
      </c>
      <c r="AO22" s="24">
        <f>'Intermediate calculations'!AJ42*'Intermediate calculations'!AJ43*(1-Constants!$H$26)</f>
        <v>3497225.8879429838</v>
      </c>
      <c r="AP22" s="24">
        <f>'Intermediate calculations'!AK42*'Intermediate calculations'!AK43*(1-Constants!$H$26)</f>
        <v>3561863.6749763889</v>
      </c>
      <c r="AQ22" s="24">
        <f>'Intermediate calculations'!AL42*'Intermediate calculations'!AL43*(1-Constants!$H$26)</f>
        <v>3631468.5695504281</v>
      </c>
      <c r="AR22" s="24">
        <f>'Intermediate calculations'!AM42*'Intermediate calculations'!AM43*(1-Constants!$H$26)</f>
        <v>3733874.9805885563</v>
      </c>
      <c r="AS22" s="24">
        <f>'Intermediate calculations'!AN42*'Intermediate calculations'!AN43*(1-Constants!$H$26)</f>
        <v>3833204.6507756142</v>
      </c>
      <c r="AT22" s="24">
        <f>'Intermediate calculations'!AO42*'Intermediate calculations'!AO43*(1-Constants!$H$26)</f>
        <v>3939281.7475638092</v>
      </c>
      <c r="AU22" s="24">
        <f>'Intermediate calculations'!AP42*'Intermediate calculations'!AP43*(1-Constants!$H$26)</f>
        <v>4049646.779168094</v>
      </c>
      <c r="AV22" s="24">
        <f>'Intermediate calculations'!AQ42*'Intermediate calculations'!AQ43*(1-Constants!$H$26)</f>
        <v>4164813.3919761865</v>
      </c>
      <c r="AW22" s="24">
        <f>'Intermediate calculations'!AR42*'Intermediate calculations'!AR43*(1-Constants!$H$26)</f>
        <v>4320626.5619099094</v>
      </c>
      <c r="AX22" s="24">
        <f>'Intermediate calculations'!AS42*'Intermediate calculations'!AS43*(1-Constants!$H$26)</f>
        <v>4464329.0810679942</v>
      </c>
      <c r="AY22" s="24">
        <f>'Intermediate calculations'!AT42*'Intermediate calculations'!AT43*(1-Constants!$H$26)</f>
        <v>4629206.8987402981</v>
      </c>
      <c r="AZ22" s="24">
        <f>'Intermediate calculations'!AU42*'Intermediate calculations'!AU43*(1-Constants!$H$26)</f>
        <v>4807860.7303476892</v>
      </c>
      <c r="BA22" s="24">
        <f>'Intermediate calculations'!AV42*'Intermediate calculations'!AV43*(1-Constants!$H$26)</f>
        <v>5001163.2930597775</v>
      </c>
      <c r="BB22" s="24">
        <f>'Intermediate calculations'!AW42*'Intermediate calculations'!AW43*(1-Constants!$H$26)</f>
        <v>5204986.5439486951</v>
      </c>
      <c r="BC22" s="24">
        <f>'Intermediate calculations'!AX42*'Intermediate calculations'!AX43*(1-Constants!$H$26)</f>
        <v>5417856.4141609073</v>
      </c>
      <c r="BD22" s="24">
        <f>'Intermediate calculations'!AY42*'Intermediate calculations'!AY43*(1-Constants!$H$26)</f>
        <v>5632555.7902852912</v>
      </c>
      <c r="BE22" s="24">
        <f>'Intermediate calculations'!AZ42*'Intermediate calculations'!AZ43*(1-Constants!$H$26)</f>
        <v>5856384.8122702949</v>
      </c>
      <c r="BF22" s="24">
        <f>'Intermediate calculations'!BA42*'Intermediate calculations'!BA43*(1-Constants!$H$26)</f>
        <v>6095415.340510929</v>
      </c>
      <c r="BG22" s="24">
        <f>'Intermediate calculations'!BB42*'Intermediate calculations'!BB43*(1-Constants!$H$26)</f>
        <v>6349068.9884596197</v>
      </c>
      <c r="BH22" s="24">
        <f>'Intermediate calculations'!BC42*'Intermediate calculations'!BC43*(1-Constants!$H$26)</f>
        <v>6613592.7154854834</v>
      </c>
      <c r="BI22" s="24">
        <f>'Intermediate calculations'!BD42*'Intermediate calculations'!BD43*(1-Constants!$H$26)</f>
        <v>6887978.6922372943</v>
      </c>
      <c r="BJ22" s="24">
        <f>'Intermediate calculations'!BE42*'Intermediate calculations'!BE43*(1-Constants!$H$26)</f>
        <v>7173958.9797495753</v>
      </c>
      <c r="BK22" s="24">
        <f>'Intermediate calculations'!BF42*'Intermediate calculations'!BF43*(1-Constants!$H$26)</f>
        <v>7478689.0567169217</v>
      </c>
      <c r="BL22" s="24">
        <f>'Intermediate calculations'!BG42*'Intermediate calculations'!BG43*(1-Constants!$H$26)</f>
        <v>7803533.7579386635</v>
      </c>
      <c r="BM22" s="24">
        <f>'Intermediate calculations'!BH42*'Intermediate calculations'!BH43*(1-Constants!$H$26)</f>
        <v>8143648.2967987554</v>
      </c>
      <c r="BN22" s="24">
        <f>'Intermediate calculations'!BI42*'Intermediate calculations'!BI43*(1-Constants!$H$26)</f>
        <v>8485335.3371963371</v>
      </c>
      <c r="BO22" s="24">
        <f>'Intermediate calculations'!BJ42*'Intermediate calculations'!BJ43*(1-Constants!$H$26)</f>
        <v>8843880.5605924763</v>
      </c>
      <c r="BP22" s="24">
        <f>'Intermediate calculations'!BK42*'Intermediate calculations'!BK43*(1-Constants!$H$26)</f>
        <v>9220531.9091688246</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'[3]Activity data'!AE545</f>
        <v>13870.884424005459</v>
      </c>
      <c r="AE24" s="45">
        <f>'[3]Activity data'!AF545</f>
        <v>13877.845004552402</v>
      </c>
      <c r="AF24" s="45">
        <f>'[3]Activity data'!AG545</f>
        <v>13884.805585099348</v>
      </c>
      <c r="AG24" s="45">
        <f>'[3]Activity data'!AH545</f>
        <v>13891.766165646293</v>
      </c>
      <c r="AH24" s="45">
        <f>'[3]Activity data'!AI545</f>
        <v>13898.726746193237</v>
      </c>
      <c r="AI24" s="45">
        <f>'[3]Activity data'!AJ545</f>
        <v>13905.687326740182</v>
      </c>
      <c r="AJ24" s="45">
        <f>'[3]Activity data'!AK545</f>
        <v>13912.647907287126</v>
      </c>
      <c r="AK24" s="45">
        <f>'[3]Activity data'!AL545</f>
        <v>13919.608487834072</v>
      </c>
      <c r="AL24" s="45">
        <f>'[3]Activity data'!AM545</f>
        <v>13926.569068381015</v>
      </c>
      <c r="AM24" s="45">
        <f>'[3]Activity data'!AN545</f>
        <v>13933.529648927961</v>
      </c>
      <c r="AN24" s="45">
        <f>'[3]Activity data'!AO545</f>
        <v>13940.490229474904</v>
      </c>
      <c r="AO24" s="45">
        <f>'[3]Activity data'!AP545</f>
        <v>13947.45081002185</v>
      </c>
      <c r="AP24" s="45">
        <f>'[3]Activity data'!AQ545</f>
        <v>13954.411390568794</v>
      </c>
      <c r="AQ24" s="45">
        <f>'[3]Activity data'!AR545</f>
        <v>13961.371971115739</v>
      </c>
      <c r="AR24" s="45">
        <f>'[3]Activity data'!AS545</f>
        <v>13968.332551662685</v>
      </c>
      <c r="AS24" s="45">
        <f>'[3]Activity data'!AT545</f>
        <v>13975.293132209628</v>
      </c>
      <c r="AT24" s="45">
        <f>'[3]Activity data'!AU545</f>
        <v>13982.253712756574</v>
      </c>
      <c r="AU24" s="45">
        <f>'[3]Activity data'!AV545</f>
        <v>13989.214293303517</v>
      </c>
      <c r="AV24" s="45">
        <f>'[3]Activity data'!AW545</f>
        <v>13996.174873850463</v>
      </c>
      <c r="AW24" s="45">
        <f>'[3]Activity data'!AX545</f>
        <v>14003.135454397407</v>
      </c>
      <c r="AX24" s="45">
        <f>'[3]Activity data'!AY545</f>
        <v>14010.096034944352</v>
      </c>
      <c r="AY24" s="45">
        <f>'[3]Activity data'!AZ545</f>
        <v>14017.056615491296</v>
      </c>
      <c r="AZ24" s="45">
        <f>'[3]Activity data'!BA545</f>
        <v>14024.017196038241</v>
      </c>
      <c r="BA24" s="45">
        <f>'[3]Activity data'!BB545</f>
        <v>14030.977776585187</v>
      </c>
      <c r="BB24" s="45">
        <f>'[3]Activity data'!BC545</f>
        <v>14037.93835713213</v>
      </c>
      <c r="BC24" s="45">
        <f>'[3]Activity data'!BD545</f>
        <v>14044.898937679076</v>
      </c>
      <c r="BD24" s="45">
        <f>'[3]Activity data'!BE545</f>
        <v>14051.85951822602</v>
      </c>
      <c r="BE24" s="45">
        <f>'[3]Activity data'!BF545</f>
        <v>14058.820098772965</v>
      </c>
      <c r="BF24" s="45">
        <f>'[3]Activity data'!BG545</f>
        <v>14065.780679319909</v>
      </c>
      <c r="BG24" s="45">
        <f>'[3]Activity data'!BH545</f>
        <v>14072.741259866854</v>
      </c>
      <c r="BH24" s="45">
        <f>'[3]Activity data'!BI545</f>
        <v>14079.701840413798</v>
      </c>
      <c r="BI24" s="45">
        <f>'[3]Activity data'!BJ545</f>
        <v>14086.662420960743</v>
      </c>
      <c r="BJ24" s="45">
        <f>'[3]Activity data'!BK545</f>
        <v>14093.623001507689</v>
      </c>
      <c r="BK24" s="45">
        <f>'[3]Activity data'!BL545</f>
        <v>14100.583582054633</v>
      </c>
      <c r="BL24" s="45">
        <f>'[3]Activity data'!BM545</f>
        <v>14107.544162601578</v>
      </c>
      <c r="BM24" s="45">
        <f>'[3]Activity data'!BN545</f>
        <v>14114.504743148522</v>
      </c>
      <c r="BN24" s="45">
        <f>'[3]Activity data'!BO545</f>
        <v>14121.465323695467</v>
      </c>
      <c r="BO24" s="45">
        <f>'[3]Activity data'!BP545</f>
        <v>14128.425904242411</v>
      </c>
      <c r="BP24" s="45">
        <f>'[3]Activity data'!BQ545</f>
        <v>14135.386484789356</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'[3]Activity data'!AE546</f>
        <v>116921.37808242753</v>
      </c>
      <c r="AE25" s="45">
        <f>'[3]Activity data'!AF546</f>
        <v>114768.64562918147</v>
      </c>
      <c r="AF25" s="45">
        <f>'[3]Activity data'!AG546</f>
        <v>112615.91317593542</v>
      </c>
      <c r="AG25" s="45">
        <f>'[3]Activity data'!AH546</f>
        <v>110463.18072268936</v>
      </c>
      <c r="AH25" s="45">
        <f>'[3]Activity data'!AI546</f>
        <v>108310.4482694433</v>
      </c>
      <c r="AI25" s="45">
        <f>'[3]Activity data'!AJ546</f>
        <v>106157.71581619725</v>
      </c>
      <c r="AJ25" s="45">
        <f>'[3]Activity data'!AK546</f>
        <v>104004.98336295118</v>
      </c>
      <c r="AK25" s="45">
        <f>'[3]Activity data'!AL546</f>
        <v>102065.3049480773</v>
      </c>
      <c r="AL25" s="45">
        <f>'[3]Activity data'!AM546</f>
        <v>100125.62653320341</v>
      </c>
      <c r="AM25" s="45">
        <f>'[3]Activity data'!AN546</f>
        <v>98185.948118329514</v>
      </c>
      <c r="AN25" s="45">
        <f>'[3]Activity data'!AO546</f>
        <v>96246.269703455633</v>
      </c>
      <c r="AO25" s="45">
        <f>'[3]Activity data'!AP546</f>
        <v>94306.591288581738</v>
      </c>
      <c r="AP25" s="45">
        <f>'[3]Activity data'!AQ546</f>
        <v>92366.912873707843</v>
      </c>
      <c r="AQ25" s="45">
        <f>'[3]Activity data'!AR546</f>
        <v>90427.234458833947</v>
      </c>
      <c r="AR25" s="45">
        <f>'[3]Activity data'!AS546</f>
        <v>88487.556043960052</v>
      </c>
      <c r="AS25" s="45">
        <f>'[3]Activity data'!AT546</f>
        <v>86547.877629086172</v>
      </c>
      <c r="AT25" s="45">
        <f>'[3]Activity data'!AU546</f>
        <v>84608.199214212276</v>
      </c>
      <c r="AU25" s="45">
        <f>'[3]Activity data'!AV546</f>
        <v>82668.520799338381</v>
      </c>
      <c r="AV25" s="45">
        <f>'[3]Activity data'!AW546</f>
        <v>80728.8423844645</v>
      </c>
      <c r="AW25" s="45">
        <f>'[3]Activity data'!AX546</f>
        <v>78576.109931218438</v>
      </c>
      <c r="AX25" s="45">
        <f>'[3]Activity data'!AY546</f>
        <v>76423.377477972361</v>
      </c>
      <c r="AY25" s="45">
        <f>'[3]Activity data'!AZ546</f>
        <v>74270.645024726298</v>
      </c>
      <c r="AZ25" s="45">
        <f>'[3]Activity data'!BA546</f>
        <v>72117.912571480236</v>
      </c>
      <c r="BA25" s="45">
        <f>'[3]Activity data'!BB546</f>
        <v>69965.180118234173</v>
      </c>
      <c r="BB25" s="45">
        <f>'[3]Activity data'!BC546</f>
        <v>67812.447664988082</v>
      </c>
      <c r="BC25" s="45">
        <f>'[3]Activity data'!BD546</f>
        <v>65659.715211742005</v>
      </c>
      <c r="BD25" s="45">
        <f>'[3]Activity data'!BE546</f>
        <v>63506.982758495928</v>
      </c>
      <c r="BE25" s="45">
        <f>'[3]Activity data'!BF546</f>
        <v>61354.250305249865</v>
      </c>
      <c r="BF25" s="45">
        <f>'[3]Activity data'!BG546</f>
        <v>59201.517852003795</v>
      </c>
      <c r="BG25" s="45">
        <f>'[3]Activity data'!BH546</f>
        <v>57048.785398757725</v>
      </c>
      <c r="BH25" s="45">
        <f>'[3]Activity data'!BI546</f>
        <v>54896.052945511663</v>
      </c>
      <c r="BI25" s="45">
        <f>'[3]Activity data'!BJ546</f>
        <v>52743.3204922656</v>
      </c>
      <c r="BJ25" s="45">
        <f>'[3]Activity data'!BK546</f>
        <v>50590.588039019538</v>
      </c>
      <c r="BK25" s="45">
        <f>'[3]Activity data'!BL546</f>
        <v>48437.855585773475</v>
      </c>
      <c r="BL25" s="45">
        <f>'[3]Activity data'!BM546</f>
        <v>46285.123132527413</v>
      </c>
      <c r="BM25" s="45">
        <f>'[3]Activity data'!BN546</f>
        <v>44132.39067928135</v>
      </c>
      <c r="BN25" s="45">
        <f>'[3]Activity data'!BO546</f>
        <v>41979.658226035295</v>
      </c>
      <c r="BO25" s="45">
        <f>'[3]Activity data'!BP546</f>
        <v>39826.925772789225</v>
      </c>
      <c r="BP25" s="45">
        <f>'[3]Activity data'!BQ546</f>
        <v>37674.193319543163</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'[3]Activity data'!AE547</f>
        <v>887496.61286240304</v>
      </c>
      <c r="AE26" s="45">
        <f>'[3]Activity data'!AF547</f>
        <v>889525.7499569119</v>
      </c>
      <c r="AF26" s="45">
        <f>'[3]Activity data'!AG547</f>
        <v>891554.88705142087</v>
      </c>
      <c r="AG26" s="45">
        <f>'[3]Activity data'!AH547</f>
        <v>893584.02414592972</v>
      </c>
      <c r="AH26" s="45">
        <f>'[3]Activity data'!AI547</f>
        <v>895613.1612404387</v>
      </c>
      <c r="AI26" s="45">
        <f>'[3]Activity data'!AJ547</f>
        <v>897642.29833494755</v>
      </c>
      <c r="AJ26" s="45">
        <f>'[3]Activity data'!AK547</f>
        <v>899671.43542945641</v>
      </c>
      <c r="AK26" s="45">
        <f>'[3]Activity data'!AL547</f>
        <v>901700.57252396538</v>
      </c>
      <c r="AL26" s="45">
        <f>'[3]Activity data'!AM547</f>
        <v>903729.70961847424</v>
      </c>
      <c r="AM26" s="45">
        <f>'[3]Activity data'!AN547</f>
        <v>905758.8467129831</v>
      </c>
      <c r="AN26" s="45">
        <f>'[3]Activity data'!AO547</f>
        <v>907787.98380749207</v>
      </c>
      <c r="AO26" s="45">
        <f>'[3]Activity data'!AP547</f>
        <v>909817.12090200093</v>
      </c>
      <c r="AP26" s="45">
        <f>'[3]Activity data'!AQ547</f>
        <v>911846.25799650978</v>
      </c>
      <c r="AQ26" s="45">
        <f>'[3]Activity data'!AR547</f>
        <v>913875.39509101876</v>
      </c>
      <c r="AR26" s="45">
        <f>'[3]Activity data'!AS547</f>
        <v>915904.53218552761</v>
      </c>
      <c r="AS26" s="45">
        <f>'[3]Activity data'!AT547</f>
        <v>917933.66928003647</v>
      </c>
      <c r="AT26" s="45">
        <f>'[3]Activity data'!AU547</f>
        <v>919962.80637454544</v>
      </c>
      <c r="AU26" s="45">
        <f>'[3]Activity data'!AV547</f>
        <v>921991.9434690543</v>
      </c>
      <c r="AV26" s="45">
        <f>'[3]Activity data'!AW547</f>
        <v>924021.08056356327</v>
      </c>
      <c r="AW26" s="45">
        <f>'[3]Activity data'!AX547</f>
        <v>926050.21765807213</v>
      </c>
      <c r="AX26" s="45">
        <f>'[3]Activity data'!AY547</f>
        <v>928079.35475258098</v>
      </c>
      <c r="AY26" s="45">
        <f>'[3]Activity data'!AZ547</f>
        <v>930108.49184708996</v>
      </c>
      <c r="AZ26" s="45">
        <f>'[3]Activity data'!BA547</f>
        <v>932137.62894159881</v>
      </c>
      <c r="BA26" s="45">
        <f>'[3]Activity data'!BB547</f>
        <v>934166.76603610767</v>
      </c>
      <c r="BB26" s="45">
        <f>'[3]Activity data'!BC547</f>
        <v>936195.90313061664</v>
      </c>
      <c r="BC26" s="45">
        <f>'[3]Activity data'!BD547</f>
        <v>938225.0402251255</v>
      </c>
      <c r="BD26" s="45">
        <f>'[3]Activity data'!BE547</f>
        <v>940254.17731963436</v>
      </c>
      <c r="BE26" s="45">
        <f>'[3]Activity data'!BF547</f>
        <v>942283.31441414333</v>
      </c>
      <c r="BF26" s="45">
        <f>'[3]Activity data'!BG547</f>
        <v>944312.45150865219</v>
      </c>
      <c r="BG26" s="45">
        <f>'[3]Activity data'!BH547</f>
        <v>946341.58860316116</v>
      </c>
      <c r="BH26" s="45">
        <f>'[3]Activity data'!BI547</f>
        <v>948370.72569767013</v>
      </c>
      <c r="BI26" s="45">
        <f>'[3]Activity data'!BJ547</f>
        <v>950399.86279217899</v>
      </c>
      <c r="BJ26" s="45">
        <f>'[3]Activity data'!BK547</f>
        <v>952428.99988668784</v>
      </c>
      <c r="BK26" s="45">
        <f>'[3]Activity data'!BL547</f>
        <v>954458.13698119682</v>
      </c>
      <c r="BL26" s="45">
        <f>'[3]Activity data'!BM547</f>
        <v>956487.27407570567</v>
      </c>
      <c r="BM26" s="45">
        <f>'[3]Activity data'!BN547</f>
        <v>958516.41117021465</v>
      </c>
      <c r="BN26" s="45">
        <f>'[3]Activity data'!BO547</f>
        <v>960545.5482647235</v>
      </c>
      <c r="BO26" s="45">
        <f>'[3]Activity data'!BP547</f>
        <v>962574.68535923236</v>
      </c>
      <c r="BP26" s="45">
        <f>'[3]Activity data'!BQ547</f>
        <v>964603.82245374133</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'[3]Activity data'!AE548</f>
        <v>12811.148922737033</v>
      </c>
      <c r="AE27" s="45">
        <f>'[3]Activity data'!AF548</f>
        <v>24509.148922737033</v>
      </c>
      <c r="AF27" s="45">
        <f>'[3]Activity data'!AG548</f>
        <v>19698.148922737033</v>
      </c>
      <c r="AG27" s="45">
        <f>'[3]Activity data'!AH548</f>
        <v>15174.148922737033</v>
      </c>
      <c r="AH27" s="45">
        <f>'[3]Activity data'!AI548</f>
        <v>17434.148922737033</v>
      </c>
      <c r="AI27" s="45">
        <f>'[3]Activity data'!AJ548</f>
        <v>19357.148922737033</v>
      </c>
      <c r="AJ27" s="45">
        <f>'[3]Activity data'!AK548</f>
        <v>19357.148922737033</v>
      </c>
      <c r="AK27" s="45">
        <f>'[3]Activity data'!AL548</f>
        <v>19357.148922737033</v>
      </c>
      <c r="AL27" s="45">
        <f>'[3]Activity data'!AM548</f>
        <v>19548.478419496387</v>
      </c>
      <c r="AM27" s="45">
        <f>'[3]Activity data'!AN548</f>
        <v>19739.807916255741</v>
      </c>
      <c r="AN27" s="45">
        <f>'[3]Activity data'!AO548</f>
        <v>19931.137413015094</v>
      </c>
      <c r="AO27" s="45">
        <f>'[3]Activity data'!AP548</f>
        <v>20122.466909774448</v>
      </c>
      <c r="AP27" s="45">
        <f>'[3]Activity data'!AQ548</f>
        <v>20313.796406533802</v>
      </c>
      <c r="AQ27" s="45">
        <f>'[3]Activity data'!AR548</f>
        <v>20505.125903293156</v>
      </c>
      <c r="AR27" s="45">
        <f>'[3]Activity data'!AS548</f>
        <v>20696.45540005251</v>
      </c>
      <c r="AS27" s="45">
        <f>'[3]Activity data'!AT548</f>
        <v>20887.784896811863</v>
      </c>
      <c r="AT27" s="45">
        <f>'[3]Activity data'!AU548</f>
        <v>21079.114393571217</v>
      </c>
      <c r="AU27" s="45">
        <f>'[3]Activity data'!AV548</f>
        <v>21270.443890330571</v>
      </c>
      <c r="AV27" s="45">
        <f>'[3]Activity data'!AW548</f>
        <v>21270.443890330571</v>
      </c>
      <c r="AW27" s="45">
        <f>'[3]Activity data'!AX548</f>
        <v>21270.443890330571</v>
      </c>
      <c r="AX27" s="45">
        <f>'[3]Activity data'!AY548</f>
        <v>21270.443890330571</v>
      </c>
      <c r="AY27" s="45">
        <f>'[3]Activity data'!AZ548</f>
        <v>21270.443890330571</v>
      </c>
      <c r="AZ27" s="45">
        <f>'[3]Activity data'!BA548</f>
        <v>21270.443890330571</v>
      </c>
      <c r="BA27" s="45">
        <f>'[3]Activity data'!BB548</f>
        <v>21270.443890330571</v>
      </c>
      <c r="BB27" s="45">
        <f>'[3]Activity data'!BC548</f>
        <v>21270.443890330571</v>
      </c>
      <c r="BC27" s="45">
        <f>'[3]Activity data'!BD548</f>
        <v>21270.443890330571</v>
      </c>
      <c r="BD27" s="45">
        <f>'[3]Activity data'!BE548</f>
        <v>21270.443890330571</v>
      </c>
      <c r="BE27" s="45">
        <f>'[3]Activity data'!BF548</f>
        <v>21270.443890330571</v>
      </c>
      <c r="BF27" s="45">
        <f>'[3]Activity data'!BG548</f>
        <v>21079.114393571217</v>
      </c>
      <c r="BG27" s="45">
        <f>'[3]Activity data'!BH548</f>
        <v>20887.784896811863</v>
      </c>
      <c r="BH27" s="45">
        <f>'[3]Activity data'!BI548</f>
        <v>20696.45540005251</v>
      </c>
      <c r="BI27" s="45">
        <f>'[3]Activity data'!BJ548</f>
        <v>20505.125903293156</v>
      </c>
      <c r="BJ27" s="45">
        <f>'[3]Activity data'!BK548</f>
        <v>20313.796406533802</v>
      </c>
      <c r="BK27" s="45">
        <f>'[3]Activity data'!BL548</f>
        <v>20122.466909774448</v>
      </c>
      <c r="BL27" s="45">
        <f>'[3]Activity data'!BM548</f>
        <v>19931.137413015094</v>
      </c>
      <c r="BM27" s="45">
        <f>'[3]Activity data'!BN548</f>
        <v>19739.807916255741</v>
      </c>
      <c r="BN27" s="45">
        <f>'[3]Activity data'!BO548</f>
        <v>19548.478419496387</v>
      </c>
      <c r="BO27" s="45">
        <f>'[3]Activity data'!BP548</f>
        <v>19357.148922737033</v>
      </c>
      <c r="BP27" s="45">
        <f>'[3]Activity data'!BQ548</f>
        <v>19357.148922737033</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'[3]Activity data'!AE549</f>
        <v>326907.90189517371</v>
      </c>
      <c r="AE28" s="45">
        <f>'[3]Activity data'!AF549</f>
        <v>325611.51074722892</v>
      </c>
      <c r="AF28" s="45">
        <f>'[3]Activity data'!AG549</f>
        <v>324315.1195992842</v>
      </c>
      <c r="AG28" s="45">
        <f>'[3]Activity data'!AH549</f>
        <v>323018.72845133947</v>
      </c>
      <c r="AH28" s="45">
        <f>'[3]Activity data'!AI549</f>
        <v>321722.33730339474</v>
      </c>
      <c r="AI28" s="45">
        <f>'[3]Activity data'!AJ549</f>
        <v>320425.94615545002</v>
      </c>
      <c r="AJ28" s="45">
        <f>'[3]Activity data'!AK549</f>
        <v>319129.55500750529</v>
      </c>
      <c r="AK28" s="45">
        <f>'[3]Activity data'!AL549</f>
        <v>317833.16385956056</v>
      </c>
      <c r="AL28" s="45">
        <f>'[3]Activity data'!AM549</f>
        <v>316536.77271161583</v>
      </c>
      <c r="AM28" s="45">
        <f>'[3]Activity data'!AN549</f>
        <v>315240.38156367105</v>
      </c>
      <c r="AN28" s="45">
        <f>'[3]Activity data'!AO549</f>
        <v>313943.99041572632</v>
      </c>
      <c r="AO28" s="45">
        <f>'[3]Activity data'!AP549</f>
        <v>312647.5992677816</v>
      </c>
      <c r="AP28" s="45">
        <f>'[3]Activity data'!AQ549</f>
        <v>311351.20811983687</v>
      </c>
      <c r="AQ28" s="45">
        <f>'[3]Activity data'!AR549</f>
        <v>310054.81697189214</v>
      </c>
      <c r="AR28" s="45">
        <f>'[3]Activity data'!AS549</f>
        <v>308758.42582394741</v>
      </c>
      <c r="AS28" s="45">
        <f>'[3]Activity data'!AT549</f>
        <v>307462.03467600269</v>
      </c>
      <c r="AT28" s="45">
        <f>'[3]Activity data'!AU549</f>
        <v>306165.6435280579</v>
      </c>
      <c r="AU28" s="45">
        <f>'[3]Activity data'!AV549</f>
        <v>304869.25238011318</v>
      </c>
      <c r="AV28" s="45">
        <f>'[3]Activity data'!AW549</f>
        <v>303572.86123216845</v>
      </c>
      <c r="AW28" s="45">
        <f>'[3]Activity data'!AX549</f>
        <v>302276.47008422372</v>
      </c>
      <c r="AX28" s="45">
        <f>'[3]Activity data'!AY549</f>
        <v>300980.07893627899</v>
      </c>
      <c r="AY28" s="45">
        <f>'[3]Activity data'!AZ549</f>
        <v>299683.68778833427</v>
      </c>
      <c r="AZ28" s="45">
        <f>'[3]Activity data'!BA549</f>
        <v>298387.29664038954</v>
      </c>
      <c r="BA28" s="45">
        <f>'[3]Activity data'!BB549</f>
        <v>297090.90549244476</v>
      </c>
      <c r="BB28" s="45">
        <f>'[3]Activity data'!BC549</f>
        <v>295794.51434450003</v>
      </c>
      <c r="BC28" s="45">
        <f>'[3]Activity data'!BD549</f>
        <v>294498.1231965553</v>
      </c>
      <c r="BD28" s="45">
        <f>'[3]Activity data'!BE549</f>
        <v>293201.73204861057</v>
      </c>
      <c r="BE28" s="45">
        <f>'[3]Activity data'!BF549</f>
        <v>291905.34090066585</v>
      </c>
      <c r="BF28" s="45">
        <f>'[3]Activity data'!BG549</f>
        <v>290608.94975272112</v>
      </c>
      <c r="BG28" s="45">
        <f>'[3]Activity data'!BH549</f>
        <v>289312.55860477634</v>
      </c>
      <c r="BH28" s="45">
        <f>'[3]Activity data'!BI549</f>
        <v>288016.16745683167</v>
      </c>
      <c r="BI28" s="45">
        <f>'[3]Activity data'!BJ549</f>
        <v>286719.77630888688</v>
      </c>
      <c r="BJ28" s="45">
        <f>'[3]Activity data'!BK549</f>
        <v>285423.38516094215</v>
      </c>
      <c r="BK28" s="45">
        <f>'[3]Activity data'!BL549</f>
        <v>284126.99401299743</v>
      </c>
      <c r="BL28" s="45">
        <f>'[3]Activity data'!BM549</f>
        <v>282830.60286505276</v>
      </c>
      <c r="BM28" s="45">
        <f>'[3]Activity data'!BN549</f>
        <v>281534.21171710803</v>
      </c>
      <c r="BN28" s="45">
        <f>'[3]Activity data'!BO549</f>
        <v>280237.82056916325</v>
      </c>
      <c r="BO28" s="45">
        <f>'[3]Activity data'!BP549</f>
        <v>278941.42942121852</v>
      </c>
      <c r="BP28" s="45">
        <f>'[3]Activity data'!BQ549</f>
        <v>277645.03827327379</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'[3]Activity data'!AE550</f>
        <v>27351.468067788541</v>
      </c>
      <c r="AE29" s="45">
        <f>'[3]Activity data'!AF550</f>
        <v>28181.336786013042</v>
      </c>
      <c r="AF29" s="45">
        <f>'[3]Activity data'!AG550</f>
        <v>29011.205504237543</v>
      </c>
      <c r="AG29" s="45">
        <f>'[3]Activity data'!AH550</f>
        <v>29841.074222462041</v>
      </c>
      <c r="AH29" s="45">
        <f>'[3]Activity data'!AI550</f>
        <v>30670.942940686542</v>
      </c>
      <c r="AI29" s="45">
        <f>'[3]Activity data'!AJ550</f>
        <v>31500.811658911043</v>
      </c>
      <c r="AJ29" s="45">
        <f>'[3]Activity data'!AK550</f>
        <v>32330.680377135537</v>
      </c>
      <c r="AK29" s="45">
        <f>'[3]Activity data'!AL550</f>
        <v>33160.549095360067</v>
      </c>
      <c r="AL29" s="45">
        <f>'[3]Activity data'!AM550</f>
        <v>33990.417813584558</v>
      </c>
      <c r="AM29" s="45">
        <f>'[3]Activity data'!AN550</f>
        <v>34820.286531809063</v>
      </c>
      <c r="AN29" s="45">
        <f>'[3]Activity data'!AO550</f>
        <v>35650.155250033553</v>
      </c>
      <c r="AO29" s="45">
        <f>'[3]Activity data'!AP550</f>
        <v>36480.02396825805</v>
      </c>
      <c r="AP29" s="45">
        <f>'[3]Activity data'!AQ550</f>
        <v>37309.892686482548</v>
      </c>
      <c r="AQ29" s="45">
        <f>'[3]Activity data'!AR550</f>
        <v>38139.76140470706</v>
      </c>
      <c r="AR29" s="45">
        <f>'[3]Activity data'!AS550</f>
        <v>38969.630122931558</v>
      </c>
      <c r="AS29" s="45">
        <f>'[3]Activity data'!AT550</f>
        <v>39799.498841156055</v>
      </c>
      <c r="AT29" s="45">
        <f>'[3]Activity data'!AU550</f>
        <v>40629.36755938056</v>
      </c>
      <c r="AU29" s="45">
        <f>'[3]Activity data'!AV550</f>
        <v>41459.236277605058</v>
      </c>
      <c r="AV29" s="45">
        <f>'[3]Activity data'!AW550</f>
        <v>42289.104995829563</v>
      </c>
      <c r="AW29" s="45">
        <f>'[3]Activity data'!AX550</f>
        <v>43118.973714054067</v>
      </c>
      <c r="AX29" s="45">
        <f>'[3]Activity data'!AY550</f>
        <v>43948.842432278572</v>
      </c>
      <c r="AY29" s="45">
        <f>'[3]Activity data'!AZ550</f>
        <v>44778.711150503077</v>
      </c>
      <c r="AZ29" s="45">
        <f>'[3]Activity data'!BA550</f>
        <v>45608.579868727567</v>
      </c>
      <c r="BA29" s="45">
        <f>'[3]Activity data'!BB550</f>
        <v>46438.448586952079</v>
      </c>
      <c r="BB29" s="45">
        <f>'[3]Activity data'!BC550</f>
        <v>47268.317305176577</v>
      </c>
      <c r="BC29" s="45">
        <f>'[3]Activity data'!BD550</f>
        <v>48098.186023401082</v>
      </c>
      <c r="BD29" s="45">
        <f>'[3]Activity data'!BE550</f>
        <v>48928.054741625579</v>
      </c>
      <c r="BE29" s="45">
        <f>'[3]Activity data'!BF550</f>
        <v>49757.923459850084</v>
      </c>
      <c r="BF29" s="45">
        <f>'[3]Activity data'!BG550</f>
        <v>50587.792178074582</v>
      </c>
      <c r="BG29" s="45">
        <f>'[3]Activity data'!BH550</f>
        <v>51417.660896299094</v>
      </c>
      <c r="BH29" s="45">
        <f>'[3]Activity data'!BI550</f>
        <v>52247.529614523584</v>
      </c>
      <c r="BI29" s="45">
        <f>'[3]Activity data'!BJ550</f>
        <v>53077.398332748067</v>
      </c>
      <c r="BJ29" s="45">
        <f>'[3]Activity data'!BK550</f>
        <v>53907.267050972587</v>
      </c>
      <c r="BK29" s="45">
        <f>'[3]Activity data'!BL550</f>
        <v>54737.135769197099</v>
      </c>
      <c r="BL29" s="45">
        <f>'[3]Activity data'!BM550</f>
        <v>55567.004487421589</v>
      </c>
      <c r="BM29" s="45">
        <f>'[3]Activity data'!BN550</f>
        <v>56396.873205646094</v>
      </c>
      <c r="BN29" s="45">
        <f>'[3]Activity data'!BO550</f>
        <v>57226.741923870577</v>
      </c>
      <c r="BO29" s="45">
        <f>'[3]Activity data'!BP550</f>
        <v>58056.610642095082</v>
      </c>
      <c r="BP29" s="45">
        <f>'[3]Activity data'!BQ550</f>
        <v>58886.479360319587</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'[3]Activity data'!AE551</f>
        <v>2859.1537156084778</v>
      </c>
      <c r="AE30" s="45">
        <f>'[3]Activity data'!AF551</f>
        <v>2853.3594325223635</v>
      </c>
      <c r="AF30" s="45">
        <f>'[3]Activity data'!AG551</f>
        <v>2847.5651494362496</v>
      </c>
      <c r="AG30" s="45">
        <f>'[3]Activity data'!AH551</f>
        <v>2841.7708663501357</v>
      </c>
      <c r="AH30" s="45">
        <f>'[3]Activity data'!AI551</f>
        <v>2835.9765832640219</v>
      </c>
      <c r="AI30" s="45">
        <f>'[3]Activity data'!AJ551</f>
        <v>2830.182300177908</v>
      </c>
      <c r="AJ30" s="45">
        <f>'[3]Activity data'!AK551</f>
        <v>2824.3880170917942</v>
      </c>
      <c r="AK30" s="45">
        <f>'[3]Activity data'!AL551</f>
        <v>2818.5937340056803</v>
      </c>
      <c r="AL30" s="45">
        <f>'[3]Activity data'!AM551</f>
        <v>2812.799450919566</v>
      </c>
      <c r="AM30" s="45">
        <f>'[3]Activity data'!AN551</f>
        <v>2807.0051678334521</v>
      </c>
      <c r="AN30" s="45">
        <f>'[3]Activity data'!AO551</f>
        <v>2801.2108847473382</v>
      </c>
      <c r="AO30" s="45">
        <f>'[3]Activity data'!AP551</f>
        <v>2795.4166016612244</v>
      </c>
      <c r="AP30" s="45">
        <f>'[3]Activity data'!AQ551</f>
        <v>2789.6223185751105</v>
      </c>
      <c r="AQ30" s="45">
        <f>'[3]Activity data'!AR551</f>
        <v>2783.8280354889966</v>
      </c>
      <c r="AR30" s="45">
        <f>'[3]Activity data'!AS551</f>
        <v>2778.0337524028823</v>
      </c>
      <c r="AS30" s="45">
        <f>'[3]Activity data'!AT551</f>
        <v>2772.2394693167685</v>
      </c>
      <c r="AT30" s="45">
        <f>'[3]Activity data'!AU551</f>
        <v>2766.4451862306546</v>
      </c>
      <c r="AU30" s="45">
        <f>'[3]Activity data'!AV551</f>
        <v>2760.6509031445407</v>
      </c>
      <c r="AV30" s="45">
        <f>'[3]Activity data'!AW551</f>
        <v>2754.8566200584269</v>
      </c>
      <c r="AW30" s="45">
        <f>'[3]Activity data'!AX551</f>
        <v>2749.062336972313</v>
      </c>
      <c r="AX30" s="45">
        <f>'[3]Activity data'!AY551</f>
        <v>2743.2680538861991</v>
      </c>
      <c r="AY30" s="45">
        <f>'[3]Activity data'!AZ551</f>
        <v>2737.4737708000848</v>
      </c>
      <c r="AZ30" s="45">
        <f>'[3]Activity data'!BA551</f>
        <v>2731.679487713971</v>
      </c>
      <c r="BA30" s="45">
        <f>'[3]Activity data'!BB551</f>
        <v>2725.8852046278571</v>
      </c>
      <c r="BB30" s="45">
        <f>'[3]Activity data'!BC551</f>
        <v>2720.0909215417432</v>
      </c>
      <c r="BC30" s="45">
        <f>'[3]Activity data'!BD551</f>
        <v>2714.2966384556294</v>
      </c>
      <c r="BD30" s="45">
        <f>'[3]Activity data'!BE551</f>
        <v>2708.5023553695155</v>
      </c>
      <c r="BE30" s="45">
        <f>'[3]Activity data'!BF551</f>
        <v>2702.7080722834016</v>
      </c>
      <c r="BF30" s="45">
        <f>'[3]Activity data'!BG551</f>
        <v>2696.9137891972878</v>
      </c>
      <c r="BG30" s="45">
        <f>'[3]Activity data'!BH551</f>
        <v>2691.1195061111735</v>
      </c>
      <c r="BH30" s="45">
        <f>'[3]Activity data'!BI551</f>
        <v>2685.3252230250596</v>
      </c>
      <c r="BI30" s="45">
        <f>'[3]Activity data'!BJ551</f>
        <v>2679.5309399389457</v>
      </c>
      <c r="BJ30" s="45">
        <f>'[3]Activity data'!BK551</f>
        <v>2673.7366568528319</v>
      </c>
      <c r="BK30" s="45">
        <f>'[3]Activity data'!BL551</f>
        <v>2667.942373766718</v>
      </c>
      <c r="BL30" s="45">
        <f>'[3]Activity data'!BM551</f>
        <v>2662.1480906806041</v>
      </c>
      <c r="BM30" s="45">
        <f>'[3]Activity data'!BN551</f>
        <v>2656.3538075944898</v>
      </c>
      <c r="BN30" s="45">
        <f>'[3]Activity data'!BO551</f>
        <v>2650.5595245083759</v>
      </c>
      <c r="BO30" s="45">
        <f>'[3]Activity data'!BP551</f>
        <v>2644.7652414222621</v>
      </c>
      <c r="BP30" s="45">
        <f>'[3]Activity data'!BQ551</f>
        <v>2638.9709583361482</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'[3]Activity data'!AE552</f>
        <v>703.76654109081028</v>
      </c>
      <c r="AE31" s="45">
        <f>'[3]Activity data'!AF552</f>
        <v>700.38380404555346</v>
      </c>
      <c r="AF31" s="45">
        <f>'[3]Activity data'!AG552</f>
        <v>697.00106700029687</v>
      </c>
      <c r="AG31" s="45">
        <f>'[3]Activity data'!AH552</f>
        <v>693.61832995504005</v>
      </c>
      <c r="AH31" s="45">
        <f>'[3]Activity data'!AI552</f>
        <v>690.23559290978324</v>
      </c>
      <c r="AI31" s="45">
        <f>'[3]Activity data'!AJ552</f>
        <v>686.85285586452642</v>
      </c>
      <c r="AJ31" s="45">
        <f>'[3]Activity data'!AK552</f>
        <v>683.4701188192696</v>
      </c>
      <c r="AK31" s="45">
        <f>'[3]Activity data'!AL552</f>
        <v>680.08738177401278</v>
      </c>
      <c r="AL31" s="45">
        <f>'[3]Activity data'!AM552</f>
        <v>676.70464472875597</v>
      </c>
      <c r="AM31" s="45">
        <f>'[3]Activity data'!AN552</f>
        <v>673.32190768349915</v>
      </c>
      <c r="AN31" s="45">
        <f>'[3]Activity data'!AO552</f>
        <v>669.93917063824233</v>
      </c>
      <c r="AO31" s="45">
        <f>'[3]Activity data'!AP552</f>
        <v>666.55643359298551</v>
      </c>
      <c r="AP31" s="45">
        <f>'[3]Activity data'!AQ552</f>
        <v>663.1736965477287</v>
      </c>
      <c r="AQ31" s="45">
        <f>'[3]Activity data'!AR552</f>
        <v>659.79095950247211</v>
      </c>
      <c r="AR31" s="45">
        <f>'[3]Activity data'!AS552</f>
        <v>656.40822245721529</v>
      </c>
      <c r="AS31" s="45">
        <f>'[3]Activity data'!AT552</f>
        <v>653.02548541195847</v>
      </c>
      <c r="AT31" s="45">
        <f>'[3]Activity data'!AU552</f>
        <v>649.64274836670165</v>
      </c>
      <c r="AU31" s="45">
        <f>'[3]Activity data'!AV552</f>
        <v>646.26001132144484</v>
      </c>
      <c r="AV31" s="45">
        <f>'[3]Activity data'!AW552</f>
        <v>642.87727427618802</v>
      </c>
      <c r="AW31" s="45">
        <f>'[3]Activity data'!AX552</f>
        <v>639.4945372309312</v>
      </c>
      <c r="AX31" s="45">
        <f>'[3]Activity data'!AY552</f>
        <v>636.11180018567438</v>
      </c>
      <c r="AY31" s="45">
        <f>'[3]Activity data'!AZ552</f>
        <v>632.72906314041757</v>
      </c>
      <c r="AZ31" s="45">
        <f>'[3]Activity data'!BA552</f>
        <v>629.34632609516075</v>
      </c>
      <c r="BA31" s="45">
        <f>'[3]Activity data'!BB552</f>
        <v>625.96358904990416</v>
      </c>
      <c r="BB31" s="45">
        <f>'[3]Activity data'!BC552</f>
        <v>622.58085200464734</v>
      </c>
      <c r="BC31" s="45">
        <f>'[3]Activity data'!BD552</f>
        <v>619.19811495939052</v>
      </c>
      <c r="BD31" s="45">
        <f>'[3]Activity data'!BE552</f>
        <v>615.81537791413371</v>
      </c>
      <c r="BE31" s="45">
        <f>'[3]Activity data'!BF552</f>
        <v>612.43264086887689</v>
      </c>
      <c r="BF31" s="45">
        <f>'[3]Activity data'!BG552</f>
        <v>609.04990382362007</v>
      </c>
      <c r="BG31" s="45">
        <f>'[3]Activity data'!BH552</f>
        <v>605.66716677836325</v>
      </c>
      <c r="BH31" s="45">
        <f>'[3]Activity data'!BI552</f>
        <v>602.28442973310644</v>
      </c>
      <c r="BI31" s="45">
        <f>'[3]Activity data'!BJ552</f>
        <v>598.90169268784962</v>
      </c>
      <c r="BJ31" s="45">
        <f>'[3]Activity data'!BK552</f>
        <v>595.51895564259303</v>
      </c>
      <c r="BK31" s="45">
        <f>'[3]Activity data'!BL552</f>
        <v>592.13621859733598</v>
      </c>
      <c r="BL31" s="45">
        <f>'[3]Activity data'!BM552</f>
        <v>588.75348155207939</v>
      </c>
      <c r="BM31" s="45">
        <f>'[3]Activity data'!BN552</f>
        <v>585.37074450682258</v>
      </c>
      <c r="BN31" s="45">
        <f>'[3]Activity data'!BO552</f>
        <v>581.98800746156576</v>
      </c>
      <c r="BO31" s="45">
        <f>'[3]Activity data'!BP552</f>
        <v>578.60527041630894</v>
      </c>
      <c r="BP31" s="45">
        <f>'[3]Activity data'!BQ552</f>
        <v>575.22253337105212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'[3]Activity data'!AE553</f>
        <v>116045.75246758238</v>
      </c>
      <c r="AE32" s="45">
        <f>'[3]Activity data'!AF553</f>
        <v>116212.94288132206</v>
      </c>
      <c r="AF32" s="45">
        <f>'[3]Activity data'!AG553</f>
        <v>116380.13329506174</v>
      </c>
      <c r="AG32" s="45">
        <f>'[3]Activity data'!AH553</f>
        <v>116547.32370880144</v>
      </c>
      <c r="AH32" s="45">
        <f>'[3]Activity data'!AI553</f>
        <v>116714.51412254112</v>
      </c>
      <c r="AI32" s="45">
        <f>'[3]Activity data'!AJ553</f>
        <v>116881.7045362808</v>
      </c>
      <c r="AJ32" s="45">
        <f>'[3]Activity data'!AK553</f>
        <v>117048.89495002048</v>
      </c>
      <c r="AK32" s="45">
        <f>'[3]Activity data'!AL553</f>
        <v>117216.08536376018</v>
      </c>
      <c r="AL32" s="45">
        <f>'[3]Activity data'!AM553</f>
        <v>117383.27577749986</v>
      </c>
      <c r="AM32" s="45">
        <f>'[3]Activity data'!AN553</f>
        <v>117550.46619123954</v>
      </c>
      <c r="AN32" s="45">
        <f>'[3]Activity data'!AO553</f>
        <v>117717.65660497922</v>
      </c>
      <c r="AO32" s="45">
        <f>'[3]Activity data'!AP553</f>
        <v>117884.84701871892</v>
      </c>
      <c r="AP32" s="45">
        <f>'[3]Activity data'!AQ553</f>
        <v>118052.0374324586</v>
      </c>
      <c r="AQ32" s="45">
        <f>'[3]Activity data'!AR553</f>
        <v>118219.22784619828</v>
      </c>
      <c r="AR32" s="45">
        <f>'[3]Activity data'!AS553</f>
        <v>118386.41825993796</v>
      </c>
      <c r="AS32" s="45">
        <f>'[3]Activity data'!AT553</f>
        <v>118553.60867367766</v>
      </c>
      <c r="AT32" s="45">
        <f>'[3]Activity data'!AU553</f>
        <v>118720.79908741734</v>
      </c>
      <c r="AU32" s="45">
        <f>'[3]Activity data'!AV553</f>
        <v>118887.98950115702</v>
      </c>
      <c r="AV32" s="45">
        <f>'[3]Activity data'!AW553</f>
        <v>119055.1799148967</v>
      </c>
      <c r="AW32" s="45">
        <f>'[3]Activity data'!AX553</f>
        <v>119222.37032863637</v>
      </c>
      <c r="AX32" s="45">
        <f>'[3]Activity data'!AY553</f>
        <v>119389.56074237608</v>
      </c>
      <c r="AY32" s="45">
        <f>'[3]Activity data'!AZ553</f>
        <v>119556.75115611576</v>
      </c>
      <c r="AZ32" s="45">
        <f>'[3]Activity data'!BA553</f>
        <v>119723.94156985544</v>
      </c>
      <c r="BA32" s="45">
        <f>'[3]Activity data'!BB553</f>
        <v>119891.13198359511</v>
      </c>
      <c r="BB32" s="45">
        <f>'[3]Activity data'!BC553</f>
        <v>120058.32239733482</v>
      </c>
      <c r="BC32" s="45">
        <f>'[3]Activity data'!BD553</f>
        <v>120225.5128110745</v>
      </c>
      <c r="BD32" s="45">
        <f>'[3]Activity data'!BE553</f>
        <v>120392.70322481418</v>
      </c>
      <c r="BE32" s="45">
        <f>'[3]Activity data'!BF553</f>
        <v>120559.89363855385</v>
      </c>
      <c r="BF32" s="45">
        <f>'[3]Activity data'!BG553</f>
        <v>120727.08405229356</v>
      </c>
      <c r="BG32" s="45">
        <f>'[3]Activity data'!BH553</f>
        <v>120894.27446603324</v>
      </c>
      <c r="BH32" s="45">
        <f>'[3]Activity data'!BI553</f>
        <v>121061.46487977292</v>
      </c>
      <c r="BI32" s="45">
        <f>'[3]Activity data'!BJ553</f>
        <v>121228.65529351259</v>
      </c>
      <c r="BJ32" s="45">
        <f>'[3]Activity data'!BK553</f>
        <v>121395.8457072523</v>
      </c>
      <c r="BK32" s="45">
        <f>'[3]Activity data'!BL553</f>
        <v>121563.03612099198</v>
      </c>
      <c r="BL32" s="45">
        <f>'[3]Activity data'!BM553</f>
        <v>121730.22653473166</v>
      </c>
      <c r="BM32" s="45">
        <f>'[3]Activity data'!BN553</f>
        <v>121897.41694847133</v>
      </c>
      <c r="BN32" s="45">
        <f>'[3]Activity data'!BO553</f>
        <v>122064.60736221104</v>
      </c>
      <c r="BO32" s="45">
        <f>'[3]Activity data'!BP553</f>
        <v>122231.79777595072</v>
      </c>
      <c r="BP32" s="45">
        <f>'[3]Activity data'!BQ553</f>
        <v>122398.9881896904</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'[3]Activity data'!AE554</f>
        <v>2833380.7880396848</v>
      </c>
      <c r="AE33" s="45">
        <f>'[3]Activity data'!AF554</f>
        <v>2869597.2355559515</v>
      </c>
      <c r="AF33" s="45">
        <f>'[3]Activity data'!AG554</f>
        <v>2905813.6830722182</v>
      </c>
      <c r="AG33" s="45">
        <f>'[3]Activity data'!AH554</f>
        <v>2942030.1305884849</v>
      </c>
      <c r="AH33" s="45">
        <f>'[3]Activity data'!AI554</f>
        <v>2978246.5781047517</v>
      </c>
      <c r="AI33" s="45">
        <f>'[3]Activity data'!AJ554</f>
        <v>3014463.0256210188</v>
      </c>
      <c r="AJ33" s="45">
        <f>'[3]Activity data'!AK554</f>
        <v>3050679.4731372856</v>
      </c>
      <c r="AK33" s="45">
        <f>'[3]Activity data'!AL554</f>
        <v>3086895.9206535523</v>
      </c>
      <c r="AL33" s="45">
        <f>'[3]Activity data'!AM554</f>
        <v>3122283.4536087196</v>
      </c>
      <c r="AM33" s="45">
        <f>'[3]Activity data'!AN554</f>
        <v>3157670.986563887</v>
      </c>
      <c r="AN33" s="45">
        <f>'[3]Activity data'!AO554</f>
        <v>3193058.5195190543</v>
      </c>
      <c r="AO33" s="45">
        <f>'[3]Activity data'!AP554</f>
        <v>3228446.0524742217</v>
      </c>
      <c r="AP33" s="45">
        <f>'[3]Activity data'!AQ554</f>
        <v>3263833.585429389</v>
      </c>
      <c r="AQ33" s="45">
        <f>'[3]Activity data'!AR554</f>
        <v>3299221.1183845564</v>
      </c>
      <c r="AR33" s="45">
        <f>'[3]Activity data'!AS554</f>
        <v>3334608.6513397237</v>
      </c>
      <c r="AS33" s="45">
        <f>'[3]Activity data'!AT554</f>
        <v>3369996.1842948915</v>
      </c>
      <c r="AT33" s="45">
        <f>'[3]Activity data'!AU554</f>
        <v>3405383.7172500589</v>
      </c>
      <c r="AU33" s="45">
        <f>'[3]Activity data'!AV554</f>
        <v>3440771.2502052262</v>
      </c>
      <c r="AV33" s="45">
        <f>'[3]Activity data'!AW554</f>
        <v>3476987.697721493</v>
      </c>
      <c r="AW33" s="45">
        <f>'[3]Activity data'!AX554</f>
        <v>3513204.1452377597</v>
      </c>
      <c r="AX33" s="45">
        <f>'[3]Activity data'!AY554</f>
        <v>3549420.5927540264</v>
      </c>
      <c r="AY33" s="45">
        <f>'[3]Activity data'!AZ554</f>
        <v>3585637.0402702931</v>
      </c>
      <c r="AZ33" s="45">
        <f>'[3]Activity data'!BA554</f>
        <v>3621853.4877865603</v>
      </c>
      <c r="BA33" s="45">
        <f>'[3]Activity data'!BB554</f>
        <v>3658069.9353028275</v>
      </c>
      <c r="BB33" s="45">
        <f>'[3]Activity data'!BC554</f>
        <v>3694286.3828190947</v>
      </c>
      <c r="BC33" s="45">
        <f>'[3]Activity data'!BD554</f>
        <v>3730502.8303353619</v>
      </c>
      <c r="BD33" s="45">
        <f>'[3]Activity data'!BE554</f>
        <v>3766719.2778516291</v>
      </c>
      <c r="BE33" s="45">
        <f>'[3]Activity data'!BF554</f>
        <v>3802935.7253678958</v>
      </c>
      <c r="BF33" s="45">
        <f>'[3]Activity data'!BG554</f>
        <v>3839152.172884163</v>
      </c>
      <c r="BG33" s="45">
        <f>'[3]Activity data'!BH554</f>
        <v>3875368.6204004302</v>
      </c>
      <c r="BH33" s="45">
        <f>'[3]Activity data'!BI554</f>
        <v>3911585.0679166974</v>
      </c>
      <c r="BI33" s="45">
        <f>'[3]Activity data'!BJ554</f>
        <v>3947801.5154329645</v>
      </c>
      <c r="BJ33" s="45">
        <f>'[3]Activity data'!BK554</f>
        <v>3984017.9629492317</v>
      </c>
      <c r="BK33" s="45">
        <f>'[3]Activity data'!BL554</f>
        <v>4020234.4104654985</v>
      </c>
      <c r="BL33" s="45">
        <f>'[3]Activity data'!BM554</f>
        <v>4056450.8579817656</v>
      </c>
      <c r="BM33" s="45">
        <f>'[3]Activity data'!BN554</f>
        <v>4092667.3054980328</v>
      </c>
      <c r="BN33" s="45">
        <f>'[3]Activity data'!BO554</f>
        <v>4128883.7530143</v>
      </c>
      <c r="BO33" s="45">
        <f>'[3]Activity data'!BP554</f>
        <v>4165100.2005305672</v>
      </c>
      <c r="BP33" s="45">
        <f>'[3]Activity data'!BQ554</f>
        <v>4201316.6480468344</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'[3]Activity data'!AE555</f>
        <v>227828.75565744966</v>
      </c>
      <c r="AE34" s="45">
        <f>'[3]Activity data'!AF555</f>
        <v>225454.18028342791</v>
      </c>
      <c r="AF34" s="45">
        <f>'[3]Activity data'!AG555</f>
        <v>223079.60490940613</v>
      </c>
      <c r="AG34" s="45">
        <f>'[3]Activity data'!AH555</f>
        <v>220705.02953538438</v>
      </c>
      <c r="AH34" s="45">
        <f>'[3]Activity data'!AI555</f>
        <v>218330.45416136264</v>
      </c>
      <c r="AI34" s="45">
        <f>'[3]Activity data'!AJ555</f>
        <v>215955.87878734086</v>
      </c>
      <c r="AJ34" s="45">
        <f>'[3]Activity data'!AK555</f>
        <v>213581.30341331911</v>
      </c>
      <c r="AK34" s="45">
        <f>'[3]Activity data'!AL555</f>
        <v>211177.76857935105</v>
      </c>
      <c r="AL34" s="45">
        <f>'[3]Activity data'!AM555</f>
        <v>208774.23374538301</v>
      </c>
      <c r="AM34" s="45">
        <f>'[3]Activity data'!AN555</f>
        <v>206370.69891141498</v>
      </c>
      <c r="AN34" s="45">
        <f>'[3]Activity data'!AO555</f>
        <v>203967.16407744691</v>
      </c>
      <c r="AO34" s="45">
        <f>'[3]Activity data'!AP555</f>
        <v>201563.62924347888</v>
      </c>
      <c r="AP34" s="45">
        <f>'[3]Activity data'!AQ555</f>
        <v>199160.09440951084</v>
      </c>
      <c r="AQ34" s="45">
        <f>'[3]Activity data'!AR555</f>
        <v>196756.55957554278</v>
      </c>
      <c r="AR34" s="45">
        <f>'[3]Activity data'!AS555</f>
        <v>194353.02474157474</v>
      </c>
      <c r="AS34" s="45">
        <f>'[3]Activity data'!AT555</f>
        <v>191949.48990760668</v>
      </c>
      <c r="AT34" s="45">
        <f>'[3]Activity data'!AU555</f>
        <v>189545.95507363864</v>
      </c>
      <c r="AU34" s="45">
        <f>'[3]Activity data'!AV555</f>
        <v>187142.42023967061</v>
      </c>
      <c r="AV34" s="45">
        <f>'[3]Activity data'!AW555</f>
        <v>184738.88540570255</v>
      </c>
      <c r="AW34" s="45">
        <f>'[3]Activity data'!AX555</f>
        <v>182364.3100316808</v>
      </c>
      <c r="AX34" s="45">
        <f>'[3]Activity data'!AY555</f>
        <v>179989.73465765902</v>
      </c>
      <c r="AY34" s="45">
        <f>'[3]Activity data'!AZ555</f>
        <v>177615.15928363727</v>
      </c>
      <c r="AZ34" s="45">
        <f>'[3]Activity data'!BA555</f>
        <v>175240.58390961553</v>
      </c>
      <c r="BA34" s="45">
        <f>'[3]Activity data'!BB555</f>
        <v>172866.00853559375</v>
      </c>
      <c r="BB34" s="45">
        <f>'[3]Activity data'!BC555</f>
        <v>170491.433161572</v>
      </c>
      <c r="BC34" s="45">
        <f>'[3]Activity data'!BD555</f>
        <v>168116.85778755022</v>
      </c>
      <c r="BD34" s="45">
        <f>'[3]Activity data'!BE555</f>
        <v>165742.28241352848</v>
      </c>
      <c r="BE34" s="45">
        <f>'[3]Activity data'!BF555</f>
        <v>163367.7070395067</v>
      </c>
      <c r="BF34" s="45">
        <f>'[3]Activity data'!BG555</f>
        <v>160993.13166548495</v>
      </c>
      <c r="BG34" s="45">
        <f>'[3]Activity data'!BH555</f>
        <v>158618.5562914632</v>
      </c>
      <c r="BH34" s="45">
        <f>'[3]Activity data'!BI555</f>
        <v>156243.98091744143</v>
      </c>
      <c r="BI34" s="45">
        <f>'[3]Activity data'!BJ555</f>
        <v>153869.40554341968</v>
      </c>
      <c r="BJ34" s="45">
        <f>'[3]Activity data'!BK555</f>
        <v>151494.83016939793</v>
      </c>
      <c r="BK34" s="45">
        <f>'[3]Activity data'!BL555</f>
        <v>149120.25479537615</v>
      </c>
      <c r="BL34" s="45">
        <f>'[3]Activity data'!BM555</f>
        <v>146745.67942135441</v>
      </c>
      <c r="BM34" s="45">
        <f>'[3]Activity data'!BN555</f>
        <v>144371.10404733263</v>
      </c>
      <c r="BN34" s="45">
        <f>'[3]Activity data'!BO555</f>
        <v>141996.52867331088</v>
      </c>
      <c r="BO34" s="45">
        <f>'[3]Activity data'!BP555</f>
        <v>139621.9532992891</v>
      </c>
      <c r="BP34" s="45">
        <f>'[3]Activity data'!BQ555</f>
        <v>137247.37792526736</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'[3]Activity data'!AE556</f>
        <v>12022.465789938509</v>
      </c>
      <c r="AE35" s="45">
        <f>'[3]Activity data'!AF556</f>
        <v>11911.577985973076</v>
      </c>
      <c r="AF35" s="45">
        <f>'[3]Activity data'!AG556</f>
        <v>11800.690182007642</v>
      </c>
      <c r="AG35" s="45">
        <f>'[3]Activity data'!AH556</f>
        <v>11689.802378042212</v>
      </c>
      <c r="AH35" s="45">
        <f>'[3]Activity data'!AI556</f>
        <v>11578.914574076778</v>
      </c>
      <c r="AI35" s="45">
        <f>'[3]Activity data'!AJ556</f>
        <v>11468.026770111344</v>
      </c>
      <c r="AJ35" s="45">
        <f>'[3]Activity data'!AK556</f>
        <v>11357.138966145911</v>
      </c>
      <c r="AK35" s="45">
        <f>'[3]Activity data'!AL556</f>
        <v>10948.592302232075</v>
      </c>
      <c r="AL35" s="45">
        <f>'[3]Activity data'!AM556</f>
        <v>10540.045638318243</v>
      </c>
      <c r="AM35" s="45">
        <f>'[3]Activity data'!AN556</f>
        <v>10131.498974404407</v>
      </c>
      <c r="AN35" s="45">
        <f>'[3]Activity data'!AO556</f>
        <v>9722.9523104905711</v>
      </c>
      <c r="AO35" s="45">
        <f>'[3]Activity data'!AP556</f>
        <v>9314.4056465767371</v>
      </c>
      <c r="AP35" s="45">
        <f>'[3]Activity data'!AQ556</f>
        <v>8905.8589826629031</v>
      </c>
      <c r="AQ35" s="45">
        <f>'[3]Activity data'!AR556</f>
        <v>8497.3123187490673</v>
      </c>
      <c r="AR35" s="45">
        <f>'[3]Activity data'!AS556</f>
        <v>8088.7656548352315</v>
      </c>
      <c r="AS35" s="45">
        <f>'[3]Activity data'!AT556</f>
        <v>7680.2189909213976</v>
      </c>
      <c r="AT35" s="45">
        <f>'[3]Activity data'!AU556</f>
        <v>7271.6723270075618</v>
      </c>
      <c r="AU35" s="45">
        <f>'[3]Activity data'!AV556</f>
        <v>6863.1256630937278</v>
      </c>
      <c r="AV35" s="45">
        <f>'[3]Activity data'!AW556</f>
        <v>6454.578999179892</v>
      </c>
      <c r="AW35" s="45">
        <f>'[3]Activity data'!AX556</f>
        <v>6343.6911952144601</v>
      </c>
      <c r="AX35" s="45">
        <f>'[3]Activity data'!AY556</f>
        <v>6232.8033912490264</v>
      </c>
      <c r="AY35" s="45">
        <f>'[3]Activity data'!AZ556</f>
        <v>6121.9155872835927</v>
      </c>
      <c r="AZ35" s="45">
        <f>'[3]Activity data'!BA556</f>
        <v>6011.0277833181608</v>
      </c>
      <c r="BA35" s="45">
        <f>'[3]Activity data'!BB556</f>
        <v>5900.1399793527271</v>
      </c>
      <c r="BB35" s="45">
        <f>'[3]Activity data'!BC556</f>
        <v>5789.2521753872934</v>
      </c>
      <c r="BC35" s="45">
        <f>'[3]Activity data'!BD556</f>
        <v>5678.3643714218615</v>
      </c>
      <c r="BD35" s="45">
        <f>'[3]Activity data'!BE556</f>
        <v>5567.4765674564278</v>
      </c>
      <c r="BE35" s="45">
        <f>'[3]Activity data'!BF556</f>
        <v>5456.5887634909959</v>
      </c>
      <c r="BF35" s="45">
        <f>'[3]Activity data'!BG556</f>
        <v>5345.7009595255622</v>
      </c>
      <c r="BG35" s="45">
        <f>'[3]Activity data'!BH556</f>
        <v>5234.8131555601285</v>
      </c>
      <c r="BH35" s="45">
        <f>'[3]Activity data'!BI556</f>
        <v>5123.9253515946966</v>
      </c>
      <c r="BI35" s="45">
        <f>'[3]Activity data'!BJ556</f>
        <v>5013.0375476292629</v>
      </c>
      <c r="BJ35" s="45">
        <f>'[3]Activity data'!BK556</f>
        <v>4902.1497436638292</v>
      </c>
      <c r="BK35" s="45">
        <f>'[3]Activity data'!BL556</f>
        <v>4791.2619396983973</v>
      </c>
      <c r="BL35" s="45">
        <f>'[3]Activity data'!BM556</f>
        <v>4680.3741357329636</v>
      </c>
      <c r="BM35" s="45">
        <f>'[3]Activity data'!BN556</f>
        <v>4569.4863317675317</v>
      </c>
      <c r="BN35" s="45">
        <f>'[3]Activity data'!BO556</f>
        <v>4458.598527802098</v>
      </c>
      <c r="BO35" s="45">
        <f>'[3]Activity data'!BP556</f>
        <v>4347.7107238366643</v>
      </c>
      <c r="BP35" s="45">
        <f>'[3]Activity data'!BQ556</f>
        <v>4236.8229198712306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'[3]Activity data'!AE557</f>
        <v>55340.5783975714</v>
      </c>
      <c r="AE36" s="45">
        <f>'[3]Activity data'!AF557</f>
        <v>54538.482254917537</v>
      </c>
      <c r="AF36" s="45">
        <f>'[3]Activity data'!AG557</f>
        <v>53736.386112263674</v>
      </c>
      <c r="AG36" s="45">
        <f>'[3]Activity data'!AH557</f>
        <v>52934.289969609803</v>
      </c>
      <c r="AH36" s="45">
        <f>'[3]Activity data'!AI557</f>
        <v>52132.19382695594</v>
      </c>
      <c r="AI36" s="45">
        <f>'[3]Activity data'!AJ557</f>
        <v>51330.097684302076</v>
      </c>
      <c r="AJ36" s="45">
        <f>'[3]Activity data'!AK557</f>
        <v>50528.001541648213</v>
      </c>
      <c r="AK36" s="45">
        <f>'[3]Activity data'!AL557</f>
        <v>49725.90539899435</v>
      </c>
      <c r="AL36" s="45">
        <f>'[3]Activity data'!AM557</f>
        <v>48923.809256340486</v>
      </c>
      <c r="AM36" s="45">
        <f>'[3]Activity data'!AN557</f>
        <v>48121.713113686623</v>
      </c>
      <c r="AN36" s="45">
        <f>'[3]Activity data'!AO557</f>
        <v>47319.616971032759</v>
      </c>
      <c r="AO36" s="45">
        <f>'[3]Activity data'!AP557</f>
        <v>46517.520828378889</v>
      </c>
      <c r="AP36" s="45">
        <f>'[3]Activity data'!AQ557</f>
        <v>45715.424685725025</v>
      </c>
      <c r="AQ36" s="45">
        <f>'[3]Activity data'!AR557</f>
        <v>44913.328543071162</v>
      </c>
      <c r="AR36" s="45">
        <f>'[3]Activity data'!AS557</f>
        <v>44111.232400417299</v>
      </c>
      <c r="AS36" s="45">
        <f>'[3]Activity data'!AT557</f>
        <v>43309.136257763435</v>
      </c>
      <c r="AT36" s="45">
        <f>'[3]Activity data'!AU557</f>
        <v>42507.040115109572</v>
      </c>
      <c r="AU36" s="45">
        <f>'[3]Activity data'!AV557</f>
        <v>41704.943972455709</v>
      </c>
      <c r="AV36" s="45">
        <f>'[3]Activity data'!AW557</f>
        <v>40902.847829801845</v>
      </c>
      <c r="AW36" s="45">
        <f>'[3]Activity data'!AX557</f>
        <v>40100.751687147989</v>
      </c>
      <c r="AX36" s="45">
        <f>'[3]Activity data'!AY557</f>
        <v>39298.655544494126</v>
      </c>
      <c r="AY36" s="45">
        <f>'[3]Activity data'!AZ557</f>
        <v>38496.55940184027</v>
      </c>
      <c r="AZ36" s="45">
        <f>'[3]Activity data'!BA557</f>
        <v>37694.463259186414</v>
      </c>
      <c r="BA36" s="45">
        <f>'[3]Activity data'!BB557</f>
        <v>36892.36711653255</v>
      </c>
      <c r="BB36" s="45">
        <f>'[3]Activity data'!BC557</f>
        <v>36090.270973878694</v>
      </c>
      <c r="BC36" s="45">
        <f>'[3]Activity data'!BD557</f>
        <v>35288.174831224838</v>
      </c>
      <c r="BD36" s="45">
        <f>'[3]Activity data'!BE557</f>
        <v>34486.078688570975</v>
      </c>
      <c r="BE36" s="45">
        <f>'[3]Activity data'!BF557</f>
        <v>33683.982545917119</v>
      </c>
      <c r="BF36" s="45">
        <f>'[3]Activity data'!BG557</f>
        <v>32881.886403263263</v>
      </c>
      <c r="BG36" s="45">
        <f>'[3]Activity data'!BH557</f>
        <v>32079.790260609403</v>
      </c>
      <c r="BH36" s="45">
        <f>'[3]Activity data'!BI557</f>
        <v>31277.694117955543</v>
      </c>
      <c r="BI36" s="45">
        <f>'[3]Activity data'!BJ557</f>
        <v>30475.597975301687</v>
      </c>
      <c r="BJ36" s="45">
        <f>'[3]Activity data'!BK557</f>
        <v>29673.501832647828</v>
      </c>
      <c r="BK36" s="45">
        <f>'[3]Activity data'!BL557</f>
        <v>28871.405689993968</v>
      </c>
      <c r="BL36" s="45">
        <f>'[3]Activity data'!BM557</f>
        <v>28069.309547340112</v>
      </c>
      <c r="BM36" s="45">
        <f>'[3]Activity data'!BN557</f>
        <v>27267.213404686252</v>
      </c>
      <c r="BN36" s="45">
        <f>'[3]Activity data'!BO557</f>
        <v>26465.117262032392</v>
      </c>
      <c r="BO36" s="45">
        <f>'[3]Activity data'!BP557</f>
        <v>25663.021119378536</v>
      </c>
      <c r="BP36" s="45">
        <f>'[3]Activity data'!BQ557</f>
        <v>24860.924976724677</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'[3]Activity data'!AE558</f>
        <v>48435.844496377838</v>
      </c>
      <c r="AE37" s="45">
        <f>'[3]Activity data'!AF558</f>
        <v>48644.415786748526</v>
      </c>
      <c r="AF37" s="45">
        <f>'[3]Activity data'!AG558</f>
        <v>48852.987077119222</v>
      </c>
      <c r="AG37" s="45">
        <f>'[3]Activity data'!AH558</f>
        <v>49061.55836748991</v>
      </c>
      <c r="AH37" s="45">
        <f>'[3]Activity data'!AI558</f>
        <v>49270.129657860598</v>
      </c>
      <c r="AI37" s="45">
        <f>'[3]Activity data'!AJ558</f>
        <v>49478.700948231293</v>
      </c>
      <c r="AJ37" s="45">
        <f>'[3]Activity data'!AK558</f>
        <v>49687.272238601981</v>
      </c>
      <c r="AK37" s="45">
        <f>'[3]Activity data'!AL558</f>
        <v>49895.843528972677</v>
      </c>
      <c r="AL37" s="45">
        <f>'[3]Activity data'!AM558</f>
        <v>50104.414819343365</v>
      </c>
      <c r="AM37" s="45">
        <f>'[3]Activity data'!AN558</f>
        <v>50312.986109714053</v>
      </c>
      <c r="AN37" s="45">
        <f>'[3]Activity data'!AO558</f>
        <v>50521.557400084748</v>
      </c>
      <c r="AO37" s="45">
        <f>'[3]Activity data'!AP558</f>
        <v>50730.128690455436</v>
      </c>
      <c r="AP37" s="45">
        <f>'[3]Activity data'!AQ558</f>
        <v>50938.699980826124</v>
      </c>
      <c r="AQ37" s="45">
        <f>'[3]Activity data'!AR558</f>
        <v>51147.27127119682</v>
      </c>
      <c r="AR37" s="45">
        <f>'[3]Activity data'!AS558</f>
        <v>51355.842561567508</v>
      </c>
      <c r="AS37" s="45">
        <f>'[3]Activity data'!AT558</f>
        <v>51564.413851938196</v>
      </c>
      <c r="AT37" s="45">
        <f>'[3]Activity data'!AU558</f>
        <v>51772.985142308891</v>
      </c>
      <c r="AU37" s="45">
        <f>'[3]Activity data'!AV558</f>
        <v>51981.556432679579</v>
      </c>
      <c r="AV37" s="45">
        <f>'[3]Activity data'!AW558</f>
        <v>52190.127723050267</v>
      </c>
      <c r="AW37" s="45">
        <f>'[3]Activity data'!AX558</f>
        <v>52398.699013420963</v>
      </c>
      <c r="AX37" s="45">
        <f>'[3]Activity data'!AY558</f>
        <v>52607.270303791651</v>
      </c>
      <c r="AY37" s="45">
        <f>'[3]Activity data'!AZ558</f>
        <v>52815.841594162339</v>
      </c>
      <c r="AZ37" s="45">
        <f>'[3]Activity data'!BA558</f>
        <v>53024.412884533034</v>
      </c>
      <c r="BA37" s="45">
        <f>'[3]Activity data'!BB558</f>
        <v>53232.984174903722</v>
      </c>
      <c r="BB37" s="45">
        <f>'[3]Activity data'!BC558</f>
        <v>53441.555465274418</v>
      </c>
      <c r="BC37" s="45">
        <f>'[3]Activity data'!BD558</f>
        <v>53650.126755645106</v>
      </c>
      <c r="BD37" s="45">
        <f>'[3]Activity data'!BE558</f>
        <v>53858.698046015794</v>
      </c>
      <c r="BE37" s="45">
        <f>'[3]Activity data'!BF558</f>
        <v>54067.269336386489</v>
      </c>
      <c r="BF37" s="45">
        <f>'[3]Activity data'!BG558</f>
        <v>54275.840626757177</v>
      </c>
      <c r="BG37" s="45">
        <f>'[3]Activity data'!BH558</f>
        <v>54484.411917127865</v>
      </c>
      <c r="BH37" s="45">
        <f>'[3]Activity data'!BI558</f>
        <v>54692.983207498561</v>
      </c>
      <c r="BI37" s="45">
        <f>'[3]Activity data'!BJ558</f>
        <v>54901.554497869249</v>
      </c>
      <c r="BJ37" s="45">
        <f>'[3]Activity data'!BK558</f>
        <v>55110.125788239937</v>
      </c>
      <c r="BK37" s="45">
        <f>'[3]Activity data'!BL558</f>
        <v>55318.697078610632</v>
      </c>
      <c r="BL37" s="45">
        <f>'[3]Activity data'!BM558</f>
        <v>55527.26836898132</v>
      </c>
      <c r="BM37" s="45">
        <f>'[3]Activity data'!BN558</f>
        <v>55735.839659352008</v>
      </c>
      <c r="BN37" s="45">
        <f>'[3]Activity data'!BO558</f>
        <v>55944.410949722704</v>
      </c>
      <c r="BO37" s="45">
        <f>'[3]Activity data'!BP558</f>
        <v>56152.982240093392</v>
      </c>
      <c r="BP37" s="45">
        <f>'[3]Activity data'!BQ558</f>
        <v>56361.55353046408</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'[3]Activity data'!AE559</f>
        <v>0</v>
      </c>
      <c r="AE38" s="45">
        <f>'[3]Activity data'!AF559</f>
        <v>0</v>
      </c>
      <c r="AF38" s="45">
        <f>'[3]Activity data'!AG559</f>
        <v>0</v>
      </c>
      <c r="AG38" s="45">
        <f>'[3]Activity data'!AH559</f>
        <v>0</v>
      </c>
      <c r="AH38" s="45">
        <f>'[3]Activity data'!AI559</f>
        <v>0</v>
      </c>
      <c r="AI38" s="45">
        <f>'[3]Activity data'!AJ559</f>
        <v>0</v>
      </c>
      <c r="AJ38" s="45">
        <f>'[3]Activity data'!AK559</f>
        <v>0</v>
      </c>
      <c r="AK38" s="45">
        <f>'[3]Activity data'!AL559</f>
        <v>0</v>
      </c>
      <c r="AL38" s="45">
        <f>'[3]Activity data'!AM559</f>
        <v>0</v>
      </c>
      <c r="AM38" s="45">
        <f>'[3]Activity data'!AN559</f>
        <v>0</v>
      </c>
      <c r="AN38" s="45">
        <f>'[3]Activity data'!AO559</f>
        <v>0</v>
      </c>
      <c r="AO38" s="45">
        <f>'[3]Activity data'!AP559</f>
        <v>0</v>
      </c>
      <c r="AP38" s="45">
        <f>'[3]Activity data'!AQ559</f>
        <v>0</v>
      </c>
      <c r="AQ38" s="45">
        <f>'[3]Activity data'!AR559</f>
        <v>0</v>
      </c>
      <c r="AR38" s="45">
        <f>'[3]Activity data'!AS559</f>
        <v>0</v>
      </c>
      <c r="AS38" s="45">
        <f>'[3]Activity data'!AT559</f>
        <v>0</v>
      </c>
      <c r="AT38" s="45">
        <f>'[3]Activity data'!AU559</f>
        <v>0</v>
      </c>
      <c r="AU38" s="45">
        <f>'[3]Activity data'!AV559</f>
        <v>0</v>
      </c>
      <c r="AV38" s="45">
        <f>'[3]Activity data'!AW559</f>
        <v>0</v>
      </c>
      <c r="AW38" s="45">
        <f>'[3]Activity data'!AX559</f>
        <v>0</v>
      </c>
      <c r="AX38" s="45">
        <f>'[3]Activity data'!AY559</f>
        <v>0</v>
      </c>
      <c r="AY38" s="45">
        <f>'[3]Activity data'!AZ559</f>
        <v>0</v>
      </c>
      <c r="AZ38" s="45">
        <f>'[3]Activity data'!BA559</f>
        <v>0</v>
      </c>
      <c r="BA38" s="45">
        <f>'[3]Activity data'!BB559</f>
        <v>0</v>
      </c>
      <c r="BB38" s="45">
        <f>'[3]Activity data'!BC559</f>
        <v>0</v>
      </c>
      <c r="BC38" s="45">
        <f>'[3]Activity data'!BD559</f>
        <v>0</v>
      </c>
      <c r="BD38" s="45">
        <f>'[3]Activity data'!BE559</f>
        <v>0</v>
      </c>
      <c r="BE38" s="45">
        <f>'[3]Activity data'!BF559</f>
        <v>0</v>
      </c>
      <c r="BF38" s="45">
        <f>'[3]Activity data'!BG559</f>
        <v>0</v>
      </c>
      <c r="BG38" s="45">
        <f>'[3]Activity data'!BH559</f>
        <v>0</v>
      </c>
      <c r="BH38" s="45">
        <f>'[3]Activity data'!BI559</f>
        <v>0</v>
      </c>
      <c r="BI38" s="45">
        <f>'[3]Activity data'!BJ559</f>
        <v>0</v>
      </c>
      <c r="BJ38" s="45">
        <f>'[3]Activity data'!BK559</f>
        <v>0</v>
      </c>
      <c r="BK38" s="45">
        <f>'[3]Activity data'!BL559</f>
        <v>0</v>
      </c>
      <c r="BL38" s="45">
        <f>'[3]Activity data'!BM559</f>
        <v>0</v>
      </c>
      <c r="BM38" s="45">
        <f>'[3]Activity data'!BN559</f>
        <v>0</v>
      </c>
      <c r="BN38" s="45">
        <f>'[3]Activity data'!BO559</f>
        <v>0</v>
      </c>
      <c r="BO38" s="45">
        <f>'[3]Activity data'!BP559</f>
        <v>0</v>
      </c>
      <c r="BP38" s="45">
        <f>'[3]Activity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'[3]Activity data'!AE560</f>
        <v>0</v>
      </c>
      <c r="AE39" s="45">
        <f>'[3]Activity data'!AF560</f>
        <v>0</v>
      </c>
      <c r="AF39" s="45">
        <f>'[3]Activity data'!AG560</f>
        <v>0</v>
      </c>
      <c r="AG39" s="45">
        <f>'[3]Activity data'!AH560</f>
        <v>0</v>
      </c>
      <c r="AH39" s="45">
        <f>'[3]Activity data'!AI560</f>
        <v>0</v>
      </c>
      <c r="AI39" s="45">
        <f>'[3]Activity data'!AJ560</f>
        <v>0</v>
      </c>
      <c r="AJ39" s="45">
        <f>'[3]Activity data'!AK560</f>
        <v>0</v>
      </c>
      <c r="AK39" s="45">
        <f>'[3]Activity data'!AL560</f>
        <v>0</v>
      </c>
      <c r="AL39" s="45">
        <f>'[3]Activity data'!AM560</f>
        <v>0</v>
      </c>
      <c r="AM39" s="45">
        <f>'[3]Activity data'!AN560</f>
        <v>0</v>
      </c>
      <c r="AN39" s="45">
        <f>'[3]Activity data'!AO560</f>
        <v>0</v>
      </c>
      <c r="AO39" s="45">
        <f>'[3]Activity data'!AP560</f>
        <v>0</v>
      </c>
      <c r="AP39" s="45">
        <f>'[3]Activity data'!AQ560</f>
        <v>0</v>
      </c>
      <c r="AQ39" s="45">
        <f>'[3]Activity data'!AR560</f>
        <v>0</v>
      </c>
      <c r="AR39" s="45">
        <f>'[3]Activity data'!AS560</f>
        <v>0</v>
      </c>
      <c r="AS39" s="45">
        <f>'[3]Activity data'!AT560</f>
        <v>0</v>
      </c>
      <c r="AT39" s="45">
        <f>'[3]Activity data'!AU560</f>
        <v>0</v>
      </c>
      <c r="AU39" s="45">
        <f>'[3]Activity data'!AV560</f>
        <v>0</v>
      </c>
      <c r="AV39" s="45">
        <f>'[3]Activity data'!AW560</f>
        <v>0</v>
      </c>
      <c r="AW39" s="45">
        <f>'[3]Activity data'!AX560</f>
        <v>0</v>
      </c>
      <c r="AX39" s="45">
        <f>'[3]Activity data'!AY560</f>
        <v>0</v>
      </c>
      <c r="AY39" s="45">
        <f>'[3]Activity data'!AZ560</f>
        <v>0</v>
      </c>
      <c r="AZ39" s="45">
        <f>'[3]Activity data'!BA560</f>
        <v>0</v>
      </c>
      <c r="BA39" s="45">
        <f>'[3]Activity data'!BB560</f>
        <v>0</v>
      </c>
      <c r="BB39" s="45">
        <f>'[3]Activity data'!BC560</f>
        <v>0</v>
      </c>
      <c r="BC39" s="45">
        <f>'[3]Activity data'!BD560</f>
        <v>0</v>
      </c>
      <c r="BD39" s="45">
        <f>'[3]Activity data'!BE560</f>
        <v>0</v>
      </c>
      <c r="BE39" s="45">
        <f>'[3]Activity data'!BF560</f>
        <v>0</v>
      </c>
      <c r="BF39" s="45">
        <f>'[3]Activity data'!BG560</f>
        <v>0</v>
      </c>
      <c r="BG39" s="45">
        <f>'[3]Activity data'!BH560</f>
        <v>0</v>
      </c>
      <c r="BH39" s="45">
        <f>'[3]Activity data'!BI560</f>
        <v>0</v>
      </c>
      <c r="BI39" s="45">
        <f>'[3]Activity data'!BJ560</f>
        <v>0</v>
      </c>
      <c r="BJ39" s="45">
        <f>'[3]Activity data'!BK560</f>
        <v>0</v>
      </c>
      <c r="BK39" s="45">
        <f>'[3]Activity data'!BL560</f>
        <v>0</v>
      </c>
      <c r="BL39" s="45">
        <f>'[3]Activity data'!BM560</f>
        <v>0</v>
      </c>
      <c r="BM39" s="45">
        <f>'[3]Activity data'!BN560</f>
        <v>0</v>
      </c>
      <c r="BN39" s="45">
        <f>'[3]Activity data'!BO560</f>
        <v>0</v>
      </c>
      <c r="BO39" s="45">
        <f>'[3]Activity data'!BP560</f>
        <v>0</v>
      </c>
      <c r="BP39" s="45">
        <f>'[3]Activity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((Data!$AJ$40*LN('Intermediate calculations'!X60))+Data!$AK$40)</f>
        <v>3507287.7345839478</v>
      </c>
      <c r="AE41" s="22">
        <f>((Data!$AJ$40*LN('Intermediate calculations'!Y60))+Data!$AK$40)</f>
        <v>3529586.9402717892</v>
      </c>
      <c r="AF41" s="22">
        <f>((Data!$AJ$40*LN('Intermediate calculations'!Z60))+Data!$AK$40)</f>
        <v>3543339.1270182468</v>
      </c>
      <c r="AG41" s="22">
        <f>((Data!$AJ$40*LN('Intermediate calculations'!AA60))+Data!$AK$40)</f>
        <v>3553633.8749576528</v>
      </c>
      <c r="AH41" s="22">
        <f>((Data!$AJ$40*LN('Intermediate calculations'!AB60))+Data!$AK$40)</f>
        <v>3560367.1941706203</v>
      </c>
      <c r="AI41" s="22">
        <f>((Data!$AJ$40*LN('Intermediate calculations'!AC60))+Data!$AK$40)</f>
        <v>3564254.6366485059</v>
      </c>
      <c r="AJ41" s="22">
        <f>((Data!$AJ$40*LN('Intermediate calculations'!AD60))+Data!$AK$40)</f>
        <v>3570463.0400507394</v>
      </c>
      <c r="AK41" s="22">
        <f>((Data!$AJ$40*LN('Intermediate calculations'!AE60))+Data!$AK$40)</f>
        <v>3575656.0049112607</v>
      </c>
      <c r="AL41" s="22">
        <f>((Data!$AJ$40*LN('Intermediate calculations'!AF60))+Data!$AK$40)</f>
        <v>3579902.5221112967</v>
      </c>
      <c r="AM41" s="22">
        <f>((Data!$AJ$40*LN('Intermediate calculations'!AG60))+Data!$AK$40)</f>
        <v>3533104.5728853457</v>
      </c>
      <c r="AN41" s="22">
        <f>((Data!$AJ$40*LN('Intermediate calculations'!AH60))+Data!$AK$40)</f>
        <v>3545645.7873312924</v>
      </c>
      <c r="AO41" s="22">
        <f>((Data!$AJ$40*LN('Intermediate calculations'!AI60))+Data!$AK$40)</f>
        <v>3557454.7551137432</v>
      </c>
      <c r="AP41" s="22">
        <f>((Data!$AJ$40*LN('Intermediate calculations'!AJ60))+Data!$AK$40)</f>
        <v>3569191.1808932628</v>
      </c>
      <c r="AQ41" s="22">
        <f>((Data!$AJ$40*LN('Intermediate calculations'!AK60))+Data!$AK$40)</f>
        <v>3580309.698774565</v>
      </c>
      <c r="AR41" s="22">
        <f>((Data!$AJ$40*LN('Intermediate calculations'!AL60))+Data!$AK$40)</f>
        <v>3591757.3653114829</v>
      </c>
      <c r="AS41" s="22">
        <f>((Data!$AJ$40*LN('Intermediate calculations'!AM60))+Data!$AK$40)</f>
        <v>3605372.4351313561</v>
      </c>
      <c r="AT41" s="22">
        <f>((Data!$AJ$40*LN('Intermediate calculations'!AN60))+Data!$AK$40)</f>
        <v>3618608.4276099429</v>
      </c>
      <c r="AU41" s="22">
        <f>((Data!$AJ$40*LN('Intermediate calculations'!AO60))+Data!$AK$40)</f>
        <v>3632264.6261719279</v>
      </c>
      <c r="AV41" s="22">
        <f>((Data!$AJ$40*LN('Intermediate calculations'!AP60))+Data!$AK$40)</f>
        <v>3646136.2914470863</v>
      </c>
      <c r="AW41" s="22">
        <f>((Data!$AJ$40*LN('Intermediate calculations'!AQ60))+Data!$AK$40)</f>
        <v>3660250.3573530484</v>
      </c>
      <c r="AX41" s="22">
        <f>((Data!$AJ$40*LN('Intermediate calculations'!AR60))+Data!$AK$40)</f>
        <v>3677057.3923692144</v>
      </c>
      <c r="AY41" s="22">
        <f>((Data!$AJ$40*LN('Intermediate calculations'!AS60))+Data!$AK$40)</f>
        <v>3692712.1838348415</v>
      </c>
      <c r="AZ41" s="22">
        <f>((Data!$AJ$40*LN('Intermediate calculations'!AT60))+Data!$AK$40)</f>
        <v>3709786.5660330802</v>
      </c>
      <c r="BA41" s="22">
        <f>((Data!$AJ$40*LN('Intermediate calculations'!AU60))+Data!$AK$40)</f>
        <v>3727664.050520692</v>
      </c>
      <c r="BB41" s="22">
        <f>((Data!$AJ$40*LN('Intermediate calculations'!AV60))+Data!$AK$40)</f>
        <v>3746354.5293184519</v>
      </c>
      <c r="BC41" s="22">
        <f>((Data!$AJ$40*LN('Intermediate calculations'!AW60))+Data!$AK$40)</f>
        <v>3765214.4251152594</v>
      </c>
      <c r="BD41" s="22">
        <f>((Data!$AJ$40*LN('Intermediate calculations'!AX60))+Data!$AK$40)</f>
        <v>3784412.6038132552</v>
      </c>
      <c r="BE41" s="22">
        <f>((Data!$AJ$40*LN('Intermediate calculations'!AY60))+Data!$AK$40)</f>
        <v>3803428.6240665931</v>
      </c>
      <c r="BF41" s="22">
        <f>((Data!$AJ$40*LN('Intermediate calculations'!AZ60))+Data!$AK$40)</f>
        <v>3822754.107867498</v>
      </c>
      <c r="BG41" s="22">
        <f>((Data!$AJ$40*LN('Intermediate calculations'!BA60))+Data!$AK$40)</f>
        <v>3842767.5667180941</v>
      </c>
      <c r="BH41" s="22">
        <f>((Data!$AJ$40*LN('Intermediate calculations'!BB60))+Data!$AK$40)</f>
        <v>3863136.3938798923</v>
      </c>
      <c r="BI41" s="22">
        <f>((Data!$AJ$40*LN('Intermediate calculations'!BC60))+Data!$AK$40)</f>
        <v>3883828.1712970715</v>
      </c>
      <c r="BJ41" s="22">
        <f>((Data!$AJ$40*LN('Intermediate calculations'!BD60))+Data!$AK$40)</f>
        <v>3904752.3038013894</v>
      </c>
      <c r="BK41" s="22">
        <f>((Data!$AJ$40*LN('Intermediate calculations'!BE60))+Data!$AK$40)</f>
        <v>3925985.9748800788</v>
      </c>
      <c r="BL41" s="22">
        <f>((Data!$AJ$40*LN('Intermediate calculations'!BF60))+Data!$AK$40)</f>
        <v>3947930.3823617008</v>
      </c>
      <c r="BM41" s="22">
        <f>((Data!$AJ$40*LN('Intermediate calculations'!BG60))+Data!$AK$40)</f>
        <v>3970372.0615145341</v>
      </c>
      <c r="BN41" s="22">
        <f>((Data!$AJ$40*LN('Intermediate calculations'!BH60))+Data!$AK$40)</f>
        <v>3993213.5420324355</v>
      </c>
      <c r="BO41" s="22">
        <f>((Data!$AJ$40*LN('Intermediate calculations'!BI60))+Data!$AK$40)</f>
        <v>4015650.2605798952</v>
      </c>
      <c r="BP41" s="22">
        <f>((Data!$AJ$40*LN('Intermediate calculations'!BJ60))+Data!$AK$40)</f>
        <v>4038521.6905213092</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Data!$AD$44</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Data!$AD$43</f>
        <v>42000</v>
      </c>
      <c r="AE43" s="22">
        <f>Data!$AD$43</f>
        <v>42000</v>
      </c>
      <c r="AF43" s="22">
        <f>Data!$AD$43</f>
        <v>42000</v>
      </c>
      <c r="AG43" s="22">
        <f>Data!$AD$43</f>
        <v>42000</v>
      </c>
      <c r="AH43" s="22">
        <f>Data!$AD$43</f>
        <v>42000</v>
      </c>
      <c r="AI43" s="22">
        <f>Data!$AD$43</f>
        <v>42000</v>
      </c>
      <c r="AJ43" s="22">
        <f>Data!$AD$43</f>
        <v>42000</v>
      </c>
      <c r="AK43" s="22">
        <f>Data!$AD$43</f>
        <v>42000</v>
      </c>
      <c r="AL43" s="22">
        <f>Data!$AD$43</f>
        <v>42000</v>
      </c>
      <c r="AM43" s="22">
        <f>Data!$AD$43</f>
        <v>42000</v>
      </c>
      <c r="AN43" s="22">
        <f>Data!$AD$43</f>
        <v>42000</v>
      </c>
      <c r="AO43" s="22">
        <f>Data!$AD$43</f>
        <v>42000</v>
      </c>
      <c r="AP43" s="22">
        <f>Data!$AD$43</f>
        <v>42000</v>
      </c>
      <c r="AQ43" s="22">
        <f>Data!$AD$43</f>
        <v>42000</v>
      </c>
      <c r="AR43" s="22">
        <f>Data!$AD$43</f>
        <v>42000</v>
      </c>
      <c r="AS43" s="22">
        <f>Data!$AD$43</f>
        <v>42000</v>
      </c>
      <c r="AT43" s="22">
        <f>Data!$AD$43</f>
        <v>42000</v>
      </c>
      <c r="AU43" s="22">
        <f>Data!$AD$43</f>
        <v>42000</v>
      </c>
      <c r="AV43" s="22">
        <f>Data!$AD$43</f>
        <v>42000</v>
      </c>
      <c r="AW43" s="22">
        <f>Data!$AD$43</f>
        <v>42000</v>
      </c>
      <c r="AX43" s="22">
        <f>Data!$AD$43</f>
        <v>42000</v>
      </c>
      <c r="AY43" s="22">
        <f>Data!$AD$43</f>
        <v>42000</v>
      </c>
      <c r="AZ43" s="22">
        <f>Data!$AD$43</f>
        <v>42000</v>
      </c>
      <c r="BA43" s="22">
        <f>Data!$AD$43</f>
        <v>42000</v>
      </c>
      <c r="BB43" s="22">
        <f>Data!$AD$43</f>
        <v>42000</v>
      </c>
      <c r="BC43" s="22">
        <f>Data!$AD$43</f>
        <v>42000</v>
      </c>
      <c r="BD43" s="22">
        <f>Data!$AD$43</f>
        <v>42000</v>
      </c>
      <c r="BE43" s="22">
        <f>Data!$AD$43</f>
        <v>42000</v>
      </c>
      <c r="BF43" s="22">
        <f>Data!$AD$43</f>
        <v>42000</v>
      </c>
      <c r="BG43" s="22">
        <f>Data!$AD$43</f>
        <v>42000</v>
      </c>
      <c r="BH43" s="22">
        <f>Data!$AD$43</f>
        <v>42000</v>
      </c>
      <c r="BI43" s="22">
        <f>Data!$AD$43</f>
        <v>42000</v>
      </c>
      <c r="BJ43" s="22">
        <f>Data!$AD$43</f>
        <v>42000</v>
      </c>
      <c r="BK43" s="22">
        <f>Data!$AD$43</f>
        <v>42000</v>
      </c>
      <c r="BL43" s="22">
        <f>Data!$AD$43</f>
        <v>42000</v>
      </c>
      <c r="BM43" s="22">
        <f>Data!$AD$43</f>
        <v>42000</v>
      </c>
      <c r="BN43" s="22">
        <f>Data!$AD$43</f>
        <v>42000</v>
      </c>
      <c r="BO43" s="22">
        <f>Data!$AD$43</f>
        <v>42000</v>
      </c>
      <c r="BP43" s="22">
        <f>Data!$AD$43</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(((AD41*Constants!$H$59)+('Activity data'!AD42*Constants!$H$61)+('Activity data'!AD43*Constants!$H$60))/Constants!$H$62)</f>
        <v>3839825.2132581342</v>
      </c>
      <c r="AE45" s="22">
        <f>(((AE41*Constants!$H$59)+('Activity data'!AE42*Constants!$H$61)+('Activity data'!AE43*Constants!$H$60))/Constants!$H$62)</f>
        <v>3860097.2184288991</v>
      </c>
      <c r="AF45" s="22">
        <f>(((AF41*Constants!$H$59)+('Activity data'!AF42*Constants!$H$61)+('Activity data'!AF43*Constants!$H$60))/Constants!$H$62)</f>
        <v>3872599.2063802239</v>
      </c>
      <c r="AG45" s="22">
        <f>(((AG41*Constants!$H$59)+('Activity data'!AG42*Constants!$H$61)+('Activity data'!AG43*Constants!$H$60))/Constants!$H$62)</f>
        <v>3881958.0681433203</v>
      </c>
      <c r="AH45" s="22">
        <f>(((AH41*Constants!$H$59)+('Activity data'!AH42*Constants!$H$61)+('Activity data'!AH43*Constants!$H$60))/Constants!$H$62)</f>
        <v>3888079.2674278365</v>
      </c>
      <c r="AI45" s="22">
        <f>(((AI41*Constants!$H$59)+('Activity data'!AI42*Constants!$H$61)+('Activity data'!AI43*Constants!$H$60))/Constants!$H$62)</f>
        <v>3891613.3060440961</v>
      </c>
      <c r="AJ45" s="22">
        <f>(((AJ41*Constants!$H$59)+('Activity data'!AJ42*Constants!$H$61)+('Activity data'!AJ43*Constants!$H$60))/Constants!$H$62)</f>
        <v>3897257.3091370356</v>
      </c>
      <c r="AK45" s="22">
        <f>(((AK41*Constants!$H$59)+('Activity data'!AK42*Constants!$H$61)+('Activity data'!AK43*Constants!$H$60))/Constants!$H$62)</f>
        <v>3901978.186282964</v>
      </c>
      <c r="AL45" s="22">
        <f>(((AL41*Constants!$H$59)+('Activity data'!AL42*Constants!$H$61)+('Activity data'!AL43*Constants!$H$60))/Constants!$H$62)</f>
        <v>3905838.6564648147</v>
      </c>
      <c r="AM45" s="22">
        <f>(((AM41*Constants!$H$59)+('Activity data'!AM42*Constants!$H$61)+('Activity data'!AM43*Constants!$H$60))/Constants!$H$62)</f>
        <v>3863295.0662594046</v>
      </c>
      <c r="AN45" s="22">
        <f>(((AN41*Constants!$H$59)+('Activity data'!AN42*Constants!$H$61)+('Activity data'!AN43*Constants!$H$60))/Constants!$H$62)</f>
        <v>3874696.1703011747</v>
      </c>
      <c r="AO45" s="22">
        <f>(((AO41*Constants!$H$59)+('Activity data'!AO42*Constants!$H$61)+('Activity data'!AO43*Constants!$H$60))/Constants!$H$62)</f>
        <v>3885431.5955579481</v>
      </c>
      <c r="AP45" s="22">
        <f>(((AP41*Constants!$H$59)+('Activity data'!AP42*Constants!$H$61)+('Activity data'!AP43*Constants!$H$60))/Constants!$H$62)</f>
        <v>3896101.0735393297</v>
      </c>
      <c r="AQ45" s="22">
        <f>(((AQ41*Constants!$H$59)+('Activity data'!AQ42*Constants!$H$61)+('Activity data'!AQ43*Constants!$H$60))/Constants!$H$62)</f>
        <v>3906208.8170677861</v>
      </c>
      <c r="AR45" s="22">
        <f>(((AR41*Constants!$H$59)+('Activity data'!AR42*Constants!$H$61)+('Activity data'!AR43*Constants!$H$60))/Constants!$H$62)</f>
        <v>3916615.7866468024</v>
      </c>
      <c r="AS45" s="22">
        <f>(((AS41*Constants!$H$59)+('Activity data'!AS42*Constants!$H$61)+('Activity data'!AS43*Constants!$H$60))/Constants!$H$62)</f>
        <v>3928993.1228466872</v>
      </c>
      <c r="AT45" s="22">
        <f>(((AT41*Constants!$H$59)+('Activity data'!AT42*Constants!$H$61)+('Activity data'!AT43*Constants!$H$60))/Constants!$H$62)</f>
        <v>3941025.8432817659</v>
      </c>
      <c r="AU45" s="22">
        <f>(((AU41*Constants!$H$59)+('Activity data'!AU42*Constants!$H$61)+('Activity data'!AU43*Constants!$H$60))/Constants!$H$62)</f>
        <v>3953440.5692472067</v>
      </c>
      <c r="AV45" s="22">
        <f>(((AV41*Constants!$H$59)+('Activity data'!AV42*Constants!$H$61)+('Activity data'!AV43*Constants!$H$60))/Constants!$H$62)</f>
        <v>3966051.1740428056</v>
      </c>
      <c r="AW45" s="22">
        <f>(((AW41*Constants!$H$59)+('Activity data'!AW42*Constants!$H$61)+('Activity data'!AW43*Constants!$H$60))/Constants!$H$62)</f>
        <v>3978882.1430482254</v>
      </c>
      <c r="AX45" s="22">
        <f>(((AX41*Constants!$H$59)+('Activity data'!AX42*Constants!$H$61)+('Activity data'!AX43*Constants!$H$60))/Constants!$H$62)</f>
        <v>3994161.2657901947</v>
      </c>
      <c r="AY45" s="22">
        <f>(((AY41*Constants!$H$59)+('Activity data'!AY42*Constants!$H$61)+('Activity data'!AY43*Constants!$H$60))/Constants!$H$62)</f>
        <v>4008392.89439531</v>
      </c>
      <c r="AZ45" s="22">
        <f>(((AZ41*Constants!$H$59)+('Activity data'!AZ42*Constants!$H$61)+('Activity data'!AZ43*Constants!$H$60))/Constants!$H$62)</f>
        <v>4023915.0600300725</v>
      </c>
      <c r="BA45" s="22">
        <f>(((BA41*Constants!$H$59)+('Activity data'!BA42*Constants!$H$61)+('Activity data'!BA43*Constants!$H$60))/Constants!$H$62)</f>
        <v>4040167.3186551742</v>
      </c>
      <c r="BB45" s="22">
        <f>(((BB41*Constants!$H$59)+('Activity data'!BB42*Constants!$H$61)+('Activity data'!BB43*Constants!$H$60))/Constants!$H$62)</f>
        <v>4057158.6630167742</v>
      </c>
      <c r="BC45" s="22">
        <f>(((BC41*Constants!$H$59)+('Activity data'!BC42*Constants!$H$61)+('Activity data'!BC43*Constants!$H$60))/Constants!$H$62)</f>
        <v>4074304.0228320537</v>
      </c>
      <c r="BD45" s="22">
        <f>(((BD41*Constants!$H$59)+('Activity data'!BD42*Constants!$H$61)+('Activity data'!BD43*Constants!$H$60))/Constants!$H$62)</f>
        <v>4091756.9125575046</v>
      </c>
      <c r="BE45" s="22">
        <f>(((BE41*Constants!$H$59)+('Activity data'!BE42*Constants!$H$61)+('Activity data'!BE43*Constants!$H$60))/Constants!$H$62)</f>
        <v>4109044.2036969024</v>
      </c>
      <c r="BF45" s="22">
        <f>(((BF41*Constants!$H$59)+('Activity data'!BF42*Constants!$H$61)+('Activity data'!BF43*Constants!$H$60))/Constants!$H$62)</f>
        <v>4126612.8253340889</v>
      </c>
      <c r="BG45" s="22">
        <f>(((BG41*Constants!$H$59)+('Activity data'!BG42*Constants!$H$61)+('Activity data'!BG43*Constants!$H$60))/Constants!$H$62)</f>
        <v>4144806.8788346308</v>
      </c>
      <c r="BH45" s="22">
        <f>(((BH41*Constants!$H$59)+('Activity data'!BH42*Constants!$H$61)+('Activity data'!BH43*Constants!$H$60))/Constants!$H$62)</f>
        <v>4163323.9944362654</v>
      </c>
      <c r="BI45" s="22">
        <f>(((BI41*Constants!$H$59)+('Activity data'!BI42*Constants!$H$61)+('Activity data'!BI43*Constants!$H$60))/Constants!$H$62)</f>
        <v>4182134.7011791556</v>
      </c>
      <c r="BJ45" s="22">
        <f>(((BJ41*Constants!$H$59)+('Activity data'!BJ42*Constants!$H$61)+('Activity data'!BJ43*Constants!$H$60))/Constants!$H$62)</f>
        <v>4201156.6398194442</v>
      </c>
      <c r="BK45" s="22">
        <f>(((BK41*Constants!$H$59)+('Activity data'!BK42*Constants!$H$61)+('Activity data'!BK43*Constants!$H$60))/Constants!$H$62)</f>
        <v>4220459.9771637078</v>
      </c>
      <c r="BL45" s="22">
        <f>(((BL41*Constants!$H$59)+('Activity data'!BL42*Constants!$H$61)+('Activity data'!BL43*Constants!$H$60))/Constants!$H$62)</f>
        <v>4240409.4385106368</v>
      </c>
      <c r="BM45" s="22">
        <f>(((BM41*Constants!$H$59)+('Activity data'!BM42*Constants!$H$61)+('Activity data'!BM43*Constants!$H$60))/Constants!$H$62)</f>
        <v>4260810.9650132125</v>
      </c>
      <c r="BN45" s="22">
        <f>(((BN41*Constants!$H$59)+('Activity data'!BN42*Constants!$H$61)+('Activity data'!BN43*Constants!$H$60))/Constants!$H$62)</f>
        <v>4281575.9473022139</v>
      </c>
      <c r="BO45" s="22">
        <f>(((BO41*Constants!$H$59)+('Activity data'!BO42*Constants!$H$61)+('Activity data'!BO43*Constants!$H$60))/Constants!$H$62)</f>
        <v>4301972.9641635409</v>
      </c>
      <c r="BP45" s="22">
        <f>(((BP41*Constants!$H$59)+('Activity data'!BP42*Constants!$H$61)+('Activity data'!BP43*Constants!$H$60))/Constants!$H$62)</f>
        <v>4322765.1732011894</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((Data!$AJ$46*'Activity data'!AD47)+Data!$AK$46)</f>
        <v>641039.33073872479</v>
      </c>
      <c r="AE46" s="22">
        <f>((Data!$AJ$46*'Activity data'!AE47)+Data!$AK$46)</f>
        <v>640845.68504896609</v>
      </c>
      <c r="AF46" s="22">
        <f>((Data!$AJ$46*'Activity data'!AF47)+Data!$AK$46)</f>
        <v>640726.26143695554</v>
      </c>
      <c r="AG46" s="22">
        <f>((Data!$AJ$46*'Activity data'!AG47)+Data!$AK$46)</f>
        <v>640636.86212858895</v>
      </c>
      <c r="AH46" s="22">
        <f>((Data!$AJ$46*'Activity data'!AH47)+Data!$AK$46)</f>
        <v>640578.39016947022</v>
      </c>
      <c r="AI46" s="22">
        <f>((Data!$AJ$46*'Activity data'!AI47)+Data!$AK$46)</f>
        <v>640544.63172575855</v>
      </c>
      <c r="AJ46" s="22">
        <f>((Data!$AJ$46*'Activity data'!AJ47)+Data!$AK$46)</f>
        <v>640490.71812112373</v>
      </c>
      <c r="AK46" s="22">
        <f>((Data!$AJ$46*'Activity data'!AK47)+Data!$AK$46)</f>
        <v>640445.62255689665</v>
      </c>
      <c r="AL46" s="22">
        <f>((Data!$AJ$46*'Activity data'!AL47)+Data!$AK$46)</f>
        <v>640408.74591815961</v>
      </c>
      <c r="AM46" s="22">
        <f>((Data!$AJ$46*'Activity data'!AM47)+Data!$AK$46)</f>
        <v>640815.13802395971</v>
      </c>
      <c r="AN46" s="22">
        <f>((Data!$AJ$46*'Activity data'!AN47)+Data!$AK$46)</f>
        <v>640706.23046214809</v>
      </c>
      <c r="AO46" s="22">
        <f>((Data!$AJ$46*'Activity data'!AO47)+Data!$AK$46)</f>
        <v>640603.68171025172</v>
      </c>
      <c r="AP46" s="22">
        <f>((Data!$AJ$46*'Activity data'!AP47)+Data!$AK$46)</f>
        <v>640501.76291111636</v>
      </c>
      <c r="AQ46" s="22">
        <f>((Data!$AJ$46*'Activity data'!AQ47)+Data!$AK$46)</f>
        <v>640405.21000719862</v>
      </c>
      <c r="AR46" s="22">
        <f>((Data!$AJ$46*'Activity data'!AR47)+Data!$AK$46)</f>
        <v>640305.79878539545</v>
      </c>
      <c r="AS46" s="22">
        <f>((Data!$AJ$46*'Activity data'!AS47)+Data!$AK$46)</f>
        <v>640187.56589300954</v>
      </c>
      <c r="AT46" s="22">
        <f>((Data!$AJ$46*'Activity data'!AT47)+Data!$AK$46)</f>
        <v>640072.62489784427</v>
      </c>
      <c r="AU46" s="22">
        <f>((Data!$AJ$46*'Activity data'!AU47)+Data!$AK$46)</f>
        <v>639954.0348445914</v>
      </c>
      <c r="AV46" s="22">
        <f>((Data!$AJ$46*'Activity data'!AV47)+Data!$AK$46)</f>
        <v>639833.57368431904</v>
      </c>
      <c r="AW46" s="22">
        <f>((Data!$AJ$46*'Activity data'!AW47)+Data!$AK$46)</f>
        <v>639711.00752362621</v>
      </c>
      <c r="AX46" s="22">
        <f>((Data!$AJ$46*'Activity data'!AX47)+Data!$AK$46)</f>
        <v>639565.05569314107</v>
      </c>
      <c r="AY46" s="22">
        <f>((Data!$AJ$46*'Activity data'!AY47)+Data!$AK$46)</f>
        <v>639429.10991400329</v>
      </c>
      <c r="AZ46" s="22">
        <f>((Data!$AJ$46*'Activity data'!AZ47)+Data!$AK$46)</f>
        <v>639280.83644793148</v>
      </c>
      <c r="BA46" s="22">
        <f>((Data!$AJ$46*'Activity data'!BA47)+Data!$AK$46)</f>
        <v>639125.58886363567</v>
      </c>
      <c r="BB46" s="22">
        <f>((Data!$AJ$46*'Activity data'!BB47)+Data!$AK$46)</f>
        <v>638963.281259079</v>
      </c>
      <c r="BC46" s="22">
        <f>((Data!$AJ$46*'Activity data'!BC47)+Data!$AK$46)</f>
        <v>638799.50244195538</v>
      </c>
      <c r="BD46" s="22">
        <f>((Data!$AJ$46*'Activity data'!BD47)+Data!$AK$46)</f>
        <v>638632.7859854087</v>
      </c>
      <c r="BE46" s="22">
        <f>((Data!$AJ$46*'Activity data'!BE47)+Data!$AK$46)</f>
        <v>638467.65138779243</v>
      </c>
      <c r="BF46" s="22">
        <f>((Data!$AJ$46*'Activity data'!BF47)+Data!$AK$46)</f>
        <v>638299.82941722835</v>
      </c>
      <c r="BG46" s="22">
        <f>((Data!$AJ$46*'Activity data'!BG47)+Data!$AK$46)</f>
        <v>638126.03309022763</v>
      </c>
      <c r="BH46" s="22">
        <f>((Data!$AJ$46*'Activity data'!BH47)+Data!$AK$46)</f>
        <v>637949.15075457247</v>
      </c>
      <c r="BI46" s="22">
        <f>((Data!$AJ$46*'Activity data'!BI47)+Data!$AK$46)</f>
        <v>637769.46392776922</v>
      </c>
      <c r="BJ46" s="22">
        <f>((Data!$AJ$46*'Activity data'!BJ47)+Data!$AK$46)</f>
        <v>637587.75933577062</v>
      </c>
      <c r="BK46" s="22">
        <f>((Data!$AJ$46*'Activity data'!BK47)+Data!$AK$46)</f>
        <v>637403.36671929352</v>
      </c>
      <c r="BL46" s="22">
        <f>((Data!$AJ$46*'Activity data'!BL47)+Data!$AK$46)</f>
        <v>637212.80208741338</v>
      </c>
      <c r="BM46" s="22">
        <f>((Data!$AJ$46*'Activity data'!BM47)+Data!$AK$46)</f>
        <v>637017.91916199762</v>
      </c>
      <c r="BN46" s="22">
        <f>((Data!$AJ$46*'Activity data'!BN47)+Data!$AK$46)</f>
        <v>636819.56437250797</v>
      </c>
      <c r="BO46" s="22">
        <f>((Data!$AJ$46*'Activity data'!BO47)+Data!$AK$46)</f>
        <v>636624.72452485317</v>
      </c>
      <c r="BP46" s="22">
        <f>((Data!$AJ$46*'Activity data'!BP47)+Data!$AK$46)</f>
        <v>636426.10965539224</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((Data!$AJ$47*'Activity data'!AD41)+Data!$AK$47)</f>
        <v>420412.44040319067</v>
      </c>
      <c r="AE47" s="22">
        <f>((Data!$AJ$47*'Activity data'!AE41)+Data!$AK$47)</f>
        <v>420270.00941967813</v>
      </c>
      <c r="AF47" s="22">
        <f>((Data!$AJ$47*'Activity data'!AF41)+Data!$AK$47)</f>
        <v>420182.17052930838</v>
      </c>
      <c r="AG47" s="22">
        <f>((Data!$AJ$47*'Activity data'!AG41)+Data!$AK$47)</f>
        <v>420116.41522418451</v>
      </c>
      <c r="AH47" s="22">
        <f>((Data!$AJ$47*'Activity data'!AH41)+Data!$AK$47)</f>
        <v>420073.40771570051</v>
      </c>
      <c r="AI47" s="22">
        <f>((Data!$AJ$47*'Activity data'!AI41)+Data!$AK$47)</f>
        <v>420048.57758214214</v>
      </c>
      <c r="AJ47" s="22">
        <f>((Data!$AJ$47*'Activity data'!AJ41)+Data!$AK$47)</f>
        <v>420008.92285116197</v>
      </c>
      <c r="AK47" s="22">
        <f>((Data!$AJ$47*'Activity data'!AK41)+Data!$AK$47)</f>
        <v>419975.75399740168</v>
      </c>
      <c r="AL47" s="22">
        <f>((Data!$AJ$47*'Activity data'!AL41)+Data!$AK$47)</f>
        <v>419948.63035767339</v>
      </c>
      <c r="AM47" s="22">
        <f>((Data!$AJ$47*'Activity data'!AM41)+Data!$AK$47)</f>
        <v>420247.54136051051</v>
      </c>
      <c r="AN47" s="22">
        <f>((Data!$AJ$47*'Activity data'!AN41)+Data!$AK$47)</f>
        <v>420167.43727371102</v>
      </c>
      <c r="AO47" s="22">
        <f>((Data!$AJ$47*'Activity data'!AO41)+Data!$AK$47)</f>
        <v>420092.01024195628</v>
      </c>
      <c r="AP47" s="22">
        <f>((Data!$AJ$47*'Activity data'!AP41)+Data!$AK$47)</f>
        <v>420017.0465553524</v>
      </c>
      <c r="AQ47" s="22">
        <f>((Data!$AJ$47*'Activity data'!AQ41)+Data!$AK$47)</f>
        <v>419946.02961155603</v>
      </c>
      <c r="AR47" s="22">
        <f>((Data!$AJ$47*'Activity data'!AR41)+Data!$AK$47)</f>
        <v>419872.91030737088</v>
      </c>
      <c r="AS47" s="22">
        <f>((Data!$AJ$47*'Activity data'!AS41)+Data!$AK$47)</f>
        <v>419785.94721943926</v>
      </c>
      <c r="AT47" s="22">
        <f>((Data!$AJ$47*'Activity data'!AT41)+Data!$AK$47)</f>
        <v>419701.40539974935</v>
      </c>
      <c r="AU47" s="22">
        <f>((Data!$AJ$47*'Activity data'!AU41)+Data!$AK$47)</f>
        <v>419614.17961155513</v>
      </c>
      <c r="AV47" s="22">
        <f>((Data!$AJ$47*'Activity data'!AV41)+Data!$AK$47)</f>
        <v>419525.57757990627</v>
      </c>
      <c r="AW47" s="22">
        <f>((Data!$AJ$47*'Activity data'!AW41)+Data!$AK$47)</f>
        <v>419435.42727067607</v>
      </c>
      <c r="AX47" s="22">
        <f>((Data!$AJ$47*'Activity data'!AX41)+Data!$AK$47)</f>
        <v>419328.07624836639</v>
      </c>
      <c r="AY47" s="22">
        <f>((Data!$AJ$47*'Activity data'!AY41)+Data!$AK$47)</f>
        <v>419228.08491341275</v>
      </c>
      <c r="AZ47" s="22">
        <f>((Data!$AJ$47*'Activity data'!AZ41)+Data!$AK$47)</f>
        <v>419119.02627323475</v>
      </c>
      <c r="BA47" s="22">
        <f>((Data!$AJ$47*'Activity data'!BA41)+Data!$AK$47)</f>
        <v>419004.83800420194</v>
      </c>
      <c r="BB47" s="22">
        <f>((Data!$AJ$47*'Activity data'!BB41)+Data!$AK$47)</f>
        <v>418885.45692333515</v>
      </c>
      <c r="BC47" s="22">
        <f>((Data!$AJ$47*'Activity data'!BC41)+Data!$AK$47)</f>
        <v>418764.99373083905</v>
      </c>
      <c r="BD47" s="22">
        <f>((Data!$AJ$47*'Activity data'!BD41)+Data!$AK$47)</f>
        <v>418642.36983508762</v>
      </c>
      <c r="BE47" s="22">
        <f>((Data!$AJ$47*'Activity data'!BE41)+Data!$AK$47)</f>
        <v>418520.90943398216</v>
      </c>
      <c r="BF47" s="22">
        <f>((Data!$AJ$47*'Activity data'!BF41)+Data!$AK$47)</f>
        <v>418397.47240653145</v>
      </c>
      <c r="BG47" s="22">
        <f>((Data!$AJ$47*'Activity data'!BG41)+Data!$AK$47)</f>
        <v>418269.64109865966</v>
      </c>
      <c r="BH47" s="22">
        <f>((Data!$AJ$47*'Activity data'!BH41)+Data!$AK$47)</f>
        <v>418139.53995845473</v>
      </c>
      <c r="BI47" s="22">
        <f>((Data!$AJ$47*'Activity data'!BI41)+Data!$AK$47)</f>
        <v>418007.37604869902</v>
      </c>
      <c r="BJ47" s="22">
        <f>((Data!$AJ$47*'Activity data'!BJ41)+Data!$AK$47)</f>
        <v>417873.72802493273</v>
      </c>
      <c r="BK47" s="22">
        <f>((Data!$AJ$47*'Activity data'!BK41)+Data!$AK$47)</f>
        <v>417738.10289560497</v>
      </c>
      <c r="BL47" s="22">
        <f>((Data!$AJ$47*'Activity data'!BL41)+Data!$AK$47)</f>
        <v>417597.93810301274</v>
      </c>
      <c r="BM47" s="22">
        <f>((Data!$AJ$47*'Activity data'!BM41)+Data!$AK$47)</f>
        <v>417454.5971034203</v>
      </c>
      <c r="BN47" s="22">
        <f>((Data!$AJ$47*'Activity data'!BN41)+Data!$AK$47)</f>
        <v>417308.70246571035</v>
      </c>
      <c r="BO47" s="22">
        <f>((Data!$AJ$47*'Activity data'!BO41)+Data!$AK$47)</f>
        <v>417165.39315082959</v>
      </c>
      <c r="BP47" s="22">
        <f>((Data!$AJ$47*'Activity data'!BP41)+Data!$AK$47)</f>
        <v>417019.30721815123</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6">H47*0.05*0.33*0.8*0.5</f>
        <v>2268.3474000000001</v>
      </c>
      <c r="I48" s="22">
        <f t="shared" si="16"/>
        <v>2409.2310000000002</v>
      </c>
      <c r="J48" s="22">
        <f t="shared" si="16"/>
        <v>2293.6650000000004</v>
      </c>
      <c r="K48" s="22">
        <f t="shared" si="16"/>
        <v>2695.8294000000005</v>
      </c>
      <c r="L48" s="22">
        <f t="shared" si="16"/>
        <v>2475.4356000000002</v>
      </c>
      <c r="M48" s="22">
        <f t="shared" si="16"/>
        <v>2451.8406</v>
      </c>
      <c r="N48" s="22">
        <f t="shared" si="16"/>
        <v>2739.5544000000004</v>
      </c>
      <c r="O48" s="22">
        <f t="shared" si="16"/>
        <v>2685.6324000000004</v>
      </c>
      <c r="P48" s="22">
        <f t="shared" si="16"/>
        <v>2742.4386000000009</v>
      </c>
      <c r="Q48" s="22">
        <f t="shared" si="16"/>
        <v>2726.0970000000002</v>
      </c>
      <c r="R48" s="22">
        <f t="shared" si="16"/>
        <v>2745.1578000000009</v>
      </c>
      <c r="S48" s="22">
        <f t="shared" si="16"/>
        <v>2612.3658000000005</v>
      </c>
      <c r="T48" s="22">
        <f t="shared" si="16"/>
        <v>3148.6752000000006</v>
      </c>
      <c r="U48" s="22">
        <f t="shared" si="16"/>
        <v>2777.4582000000009</v>
      </c>
      <c r="V48" s="22">
        <f t="shared" si="16"/>
        <v>2821.9686000000006</v>
      </c>
      <c r="W48" s="22">
        <f t="shared" si="16"/>
        <v>2291.9160000000002</v>
      </c>
      <c r="X48" s="22">
        <f t="shared" si="16"/>
        <v>2829.5454000000004</v>
      </c>
      <c r="Y48" s="22">
        <f t="shared" si="16"/>
        <v>2900.5680000000002</v>
      </c>
      <c r="Z48" s="22">
        <f t="shared" si="16"/>
        <v>2799.2118000000005</v>
      </c>
      <c r="AA48" s="22">
        <f t="shared" si="16"/>
        <v>2994.9282000000003</v>
      </c>
      <c r="AB48" s="22">
        <f t="shared" si="16"/>
        <v>2607</v>
      </c>
      <c r="AC48" s="22">
        <f t="shared" si="16"/>
        <v>2765.4</v>
      </c>
      <c r="AD48" s="22">
        <f t="shared" ref="AD48:AI48" si="17">AD47*0.05*0.33*0.8*0.5</f>
        <v>2774.7221066610591</v>
      </c>
      <c r="AE48" s="22">
        <f t="shared" si="17"/>
        <v>2773.7820621698761</v>
      </c>
      <c r="AF48" s="22">
        <f t="shared" si="17"/>
        <v>2773.2023254934356</v>
      </c>
      <c r="AG48" s="22">
        <f t="shared" si="17"/>
        <v>2772.7683404796185</v>
      </c>
      <c r="AH48" s="22">
        <f t="shared" si="17"/>
        <v>2772.4844909236235</v>
      </c>
      <c r="AI48" s="22">
        <f t="shared" si="17"/>
        <v>2772.3206120421387</v>
      </c>
      <c r="AJ48" s="22">
        <f t="shared" si="16"/>
        <v>2772.0588908176692</v>
      </c>
      <c r="AK48" s="22">
        <f t="shared" si="16"/>
        <v>2771.8399763828515</v>
      </c>
      <c r="AL48" s="22">
        <f t="shared" si="16"/>
        <v>2771.6609603606448</v>
      </c>
      <c r="AM48" s="22">
        <f t="shared" si="16"/>
        <v>2773.63377297937</v>
      </c>
      <c r="AN48" s="22">
        <f t="shared" ref="AN48:BP48" si="18">AN47*0.05*0.33*0.8*0.5</f>
        <v>2773.1050860064934</v>
      </c>
      <c r="AO48" s="22">
        <f t="shared" si="18"/>
        <v>2772.6072675969117</v>
      </c>
      <c r="AP48" s="22">
        <f t="shared" si="18"/>
        <v>2772.1125072653263</v>
      </c>
      <c r="AQ48" s="22">
        <f t="shared" si="18"/>
        <v>2771.6437954362705</v>
      </c>
      <c r="AR48" s="22">
        <f t="shared" si="18"/>
        <v>2771.1612080286486</v>
      </c>
      <c r="AS48" s="22">
        <f t="shared" si="18"/>
        <v>2770.5872516482996</v>
      </c>
      <c r="AT48" s="22">
        <f t="shared" si="18"/>
        <v>2770.029275638346</v>
      </c>
      <c r="AU48" s="22">
        <f t="shared" si="18"/>
        <v>2769.4535854362643</v>
      </c>
      <c r="AV48" s="22">
        <f t="shared" si="18"/>
        <v>2768.8688120273819</v>
      </c>
      <c r="AW48" s="22">
        <f t="shared" si="18"/>
        <v>2768.2738199864625</v>
      </c>
      <c r="AX48" s="22">
        <f t="shared" si="18"/>
        <v>2767.5653032392183</v>
      </c>
      <c r="AY48" s="22">
        <f t="shared" si="18"/>
        <v>2766.9053604285245</v>
      </c>
      <c r="AZ48" s="22">
        <f t="shared" si="18"/>
        <v>2766.1855734033497</v>
      </c>
      <c r="BA48" s="22">
        <f t="shared" si="18"/>
        <v>2765.4319308277331</v>
      </c>
      <c r="BB48" s="22">
        <f t="shared" si="18"/>
        <v>2764.6440156940121</v>
      </c>
      <c r="BC48" s="22">
        <f t="shared" si="18"/>
        <v>2763.8489586235378</v>
      </c>
      <c r="BD48" s="22">
        <f t="shared" si="18"/>
        <v>2763.0396409115788</v>
      </c>
      <c r="BE48" s="22">
        <f t="shared" si="18"/>
        <v>2762.2380022642828</v>
      </c>
      <c r="BF48" s="22">
        <f t="shared" si="18"/>
        <v>2761.4233178831078</v>
      </c>
      <c r="BG48" s="22">
        <f t="shared" si="18"/>
        <v>2760.5796312511543</v>
      </c>
      <c r="BH48" s="22">
        <f t="shared" si="18"/>
        <v>2759.720963725802</v>
      </c>
      <c r="BI48" s="22">
        <f t="shared" si="18"/>
        <v>2758.848681921414</v>
      </c>
      <c r="BJ48" s="22">
        <f t="shared" si="18"/>
        <v>2757.9666049645566</v>
      </c>
      <c r="BK48" s="22">
        <f t="shared" si="18"/>
        <v>2757.0714791109931</v>
      </c>
      <c r="BL48" s="22">
        <f t="shared" si="18"/>
        <v>2756.1463914798846</v>
      </c>
      <c r="BM48" s="22">
        <f t="shared" si="18"/>
        <v>2755.2003408825744</v>
      </c>
      <c r="BN48" s="22">
        <f t="shared" si="18"/>
        <v>2754.2374362736887</v>
      </c>
      <c r="BO48" s="22">
        <f t="shared" si="18"/>
        <v>2753.2915947954757</v>
      </c>
      <c r="BP48" s="22">
        <f t="shared" si="18"/>
        <v>2752.3274276397983</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13236174.312130164</v>
      </c>
      <c r="I50" s="22">
        <f>((I5*Constants!$H63*Constants!$H81*(1-Constants!$H99))+(I5*Constants!$H63*Constants!$H115))</f>
        <v>15161436.030258188</v>
      </c>
      <c r="J50" s="22">
        <f>((J5*Constants!$H63*Constants!$H81*(1-Constants!$H99))+(J5*Constants!$H63*Constants!$H115))</f>
        <v>13115845.454747163</v>
      </c>
      <c r="K50" s="22">
        <f>((K5*Constants!$H63*Constants!$H81*(1-Constants!$H99))+(K5*Constants!$H63*Constants!$H115))</f>
        <v>13837818.599045172</v>
      </c>
      <c r="L50" s="22">
        <f>((L5*Constants!$H63*Constants!$H81*(1-Constants!$H99))+(L5*Constants!$H63*Constants!$H115))</f>
        <v>12634530.025215156</v>
      </c>
      <c r="M50" s="22">
        <f>((M5*Constants!$H63*Constants!$H81*(1-Constants!$H99))+(M5*Constants!$H63*Constants!$H115))</f>
        <v>13597160.884279169</v>
      </c>
      <c r="N50" s="22">
        <f>((N5*Constants!$H63*Constants!$H81*(1-Constants!$H99))+(N5*Constants!$H63*Constants!$H115))</f>
        <v>13717489.741662169</v>
      </c>
      <c r="O50" s="22">
        <f>((O5*Constants!$H63*Constants!$H81*(1-Constants!$H99))+(O5*Constants!$H63*Constants!$H115))</f>
        <v>13236174.312130164</v>
      </c>
      <c r="P50" s="22">
        <f>((P5*Constants!$H63*Constants!$H81*(1-Constants!$H99))+(P5*Constants!$H63*Constants!$H115))</f>
        <v>12875187.739981158</v>
      </c>
      <c r="Q50" s="22">
        <f>((Q5*Constants!$H63*Constants!$H81*(1-Constants!$H99))+(Q5*Constants!$H63*Constants!$H115))</f>
        <v>12995516.597364161</v>
      </c>
      <c r="R50" s="22">
        <f>((R5*Constants!$H63*Constants!$H81*(1-Constants!$H99))+(R5*Constants!$H63*Constants!$H115))</f>
        <v>16485053.461471204</v>
      </c>
      <c r="S50" s="22">
        <f>((S5*Constants!$H63*Constants!$H81*(1-Constants!$H99))+(S5*Constants!$H63*Constants!$H115))</f>
        <v>16364724.6040882</v>
      </c>
      <c r="T50" s="22">
        <f>((T5*Constants!$H63*Constants!$H81*(1-Constants!$H99))+(T5*Constants!$H63*Constants!$H115))</f>
        <v>14559791.74334318</v>
      </c>
      <c r="U50" s="22">
        <f>((U5*Constants!$H63*Constants!$H81*(1-Constants!$H99))+(U5*Constants!$H63*Constants!$H115))</f>
        <v>12875187.739981158</v>
      </c>
      <c r="V50" s="22">
        <f>((V5*Constants!$H63*Constants!$H81*(1-Constants!$H99))+(V5*Constants!$H63*Constants!$H115))</f>
        <v>12273543.453066152</v>
      </c>
      <c r="W50" s="22">
        <f>((W5*Constants!$H63*Constants!$H81*(1-Constants!$H99))+(W5*Constants!$H63*Constants!$H115))</f>
        <v>13236174.312130164</v>
      </c>
      <c r="X50" s="22">
        <f>((X5*Constants!$H63*Constants!$H81*(1-Constants!$H99))+(X5*Constants!$H63*Constants!$H115))</f>
        <v>12995516.597364161</v>
      </c>
      <c r="Y50" s="22">
        <f>((Y5*Constants!$H63*Constants!$H81*(1-Constants!$H99))+(Y5*Constants!$H63*Constants!$H115))</f>
        <v>12995516.597364161</v>
      </c>
      <c r="Z50" s="22">
        <f>((Z5*Constants!$H63*Constants!$H81*(1-Constants!$H99))+(Z5*Constants!$H63*Constants!$H115))</f>
        <v>15642751.459790194</v>
      </c>
      <c r="AA50" s="22">
        <f>((AA5*Constants!$H63*Constants!$H81*(1-Constants!$H99))+(AA5*Constants!$H63*Constants!$H115))</f>
        <v>16124066.889322197</v>
      </c>
      <c r="AB50" s="22">
        <f>((AB5*Constants!$H63*Constants!$H81*(1-Constants!$H99))+(AB5*Constants!$H63*Constants!$H115))</f>
        <v>16124066.889322197</v>
      </c>
      <c r="AC50" s="22">
        <f>((AC5*Constants!$H63*Constants!$H81*(1-Constants!$H99))+(AC5*Constants!$H63*Constants!$H115))</f>
        <v>15402093.745024191</v>
      </c>
      <c r="AD50" s="22">
        <f>((AD5*Constants!$H63*Constants!$H81*(1-Constants!$H99))+(AD5*Constants!$H63*Constants!$H115))</f>
        <v>15163693.008270901</v>
      </c>
      <c r="AE50" s="22">
        <f>((AE5*Constants!$H63*Constants!$H81*(1-Constants!$H99))+(AE5*Constants!$H63*Constants!$H115))</f>
        <v>15265605.204711534</v>
      </c>
      <c r="AF50" s="22">
        <f>((AF5*Constants!$H63*Constants!$H81*(1-Constants!$H99))+(AF5*Constants!$H63*Constants!$H115))</f>
        <v>15339745.491522584</v>
      </c>
      <c r="AG50" s="22">
        <f>((AG5*Constants!$H63*Constants!$H81*(1-Constants!$H99))+(AG5*Constants!$H63*Constants!$H115))</f>
        <v>15383787.021615202</v>
      </c>
      <c r="AH50" s="22">
        <f>((AH5*Constants!$H63*Constants!$H81*(1-Constants!$H99))+(AH5*Constants!$H63*Constants!$H115))</f>
        <v>15404912.671855923</v>
      </c>
      <c r="AI50" s="22">
        <f>((AI5*Constants!$H63*Constants!$H81*(1-Constants!$H99))+(AI5*Constants!$H63*Constants!$H115))</f>
        <v>15458545.415036056</v>
      </c>
      <c r="AJ50" s="22">
        <f>((AJ5*Constants!$H63*Constants!$H81*(1-Constants!$H99))+(AJ5*Constants!$H63*Constants!$H115))</f>
        <v>15506016.268603729</v>
      </c>
      <c r="AK50" s="22">
        <f>((AK5*Constants!$H63*Constants!$H81*(1-Constants!$H99))+(AK5*Constants!$H63*Constants!$H115))</f>
        <v>15548000.896513386</v>
      </c>
      <c r="AL50" s="22">
        <f>((AL5*Constants!$H63*Constants!$H81*(1-Constants!$H99))+(AL5*Constants!$H63*Constants!$H115))</f>
        <v>15060055.836705932</v>
      </c>
      <c r="AM50" s="22">
        <f>((AM5*Constants!$H63*Constants!$H81*(1-Constants!$H99))+(AM5*Constants!$H63*Constants!$H115))</f>
        <v>15167427.347733993</v>
      </c>
      <c r="AN50" s="22">
        <f>((AN5*Constants!$H63*Constants!$H81*(1-Constants!$H99))+(AN5*Constants!$H63*Constants!$H115))</f>
        <v>15271402.270641139</v>
      </c>
      <c r="AO50" s="22">
        <f>((AO5*Constants!$H63*Constants!$H81*(1-Constants!$H99))+(AO5*Constants!$H63*Constants!$H115))</f>
        <v>15378669.489173826</v>
      </c>
      <c r="AP50" s="22">
        <f>((AP5*Constants!$H63*Constants!$H81*(1-Constants!$H99))+(AP5*Constants!$H63*Constants!$H115))</f>
        <v>15483212.015771698</v>
      </c>
      <c r="AQ50" s="22">
        <f>((AQ5*Constants!$H63*Constants!$H81*(1-Constants!$H99))+(AQ5*Constants!$H63*Constants!$H115))</f>
        <v>15594776.115025302</v>
      </c>
      <c r="AR50" s="22">
        <f>((AR5*Constants!$H63*Constants!$H81*(1-Constants!$H99))+(AR5*Constants!$H63*Constants!$H115))</f>
        <v>15722805.795554394</v>
      </c>
      <c r="AS50" s="22">
        <f>((AS5*Constants!$H63*Constants!$H81*(1-Constants!$H99))+(AS5*Constants!$H63*Constants!$H115))</f>
        <v>15850607.736761674</v>
      </c>
      <c r="AT50" s="22">
        <f>((AT5*Constants!$H63*Constants!$H81*(1-Constants!$H99))+(AT5*Constants!$H63*Constants!$H115))</f>
        <v>15986576.730263609</v>
      </c>
      <c r="AU50" s="22">
        <f>((AU5*Constants!$H63*Constants!$H81*(1-Constants!$H99))+(AU5*Constants!$H63*Constants!$H115))</f>
        <v>16128733.648527656</v>
      </c>
      <c r="AV50" s="22">
        <f>((AV5*Constants!$H63*Constants!$H81*(1-Constants!$H99))+(AV5*Constants!$H63*Constants!$H115))</f>
        <v>16277332.076216441</v>
      </c>
      <c r="AW50" s="22">
        <f>((AW5*Constants!$H63*Constants!$H81*(1-Constants!$H99))+(AW5*Constants!$H63*Constants!$H115))</f>
        <v>16452446.013514955</v>
      </c>
      <c r="AX50" s="22">
        <f>((AX5*Constants!$H63*Constants!$H81*(1-Constants!$H99))+(AX5*Constants!$H63*Constants!$H115))</f>
        <v>16618689.689888723</v>
      </c>
      <c r="AY50" s="22">
        <f>((AY5*Constants!$H63*Constants!$H81*(1-Constants!$H99))+(AY5*Constants!$H63*Constants!$H115))</f>
        <v>16805983.57968976</v>
      </c>
      <c r="AZ50" s="22">
        <f>((AZ5*Constants!$H63*Constants!$H81*(1-Constants!$H99))+(AZ5*Constants!$H63*Constants!$H115))</f>
        <v>17007935.110645261</v>
      </c>
      <c r="BA50" s="22">
        <f>((BA5*Constants!$H63*Constants!$H81*(1-Constants!$H99))+(BA5*Constants!$H63*Constants!$H115))</f>
        <v>17225070.824052725</v>
      </c>
      <c r="BB50" s="22">
        <f>((BB5*Constants!$H63*Constants!$H81*(1-Constants!$H99))+(BB5*Constants!$H63*Constants!$H115))</f>
        <v>17442185.728970386</v>
      </c>
      <c r="BC50" s="22">
        <f>((BC5*Constants!$H63*Constants!$H81*(1-Constants!$H99))+(BC5*Constants!$H63*Constants!$H115))</f>
        <v>17669336.833237145</v>
      </c>
      <c r="BD50" s="22">
        <f>((BD5*Constants!$H63*Constants!$H81*(1-Constants!$H99))+(BD5*Constants!$H63*Constants!$H115))</f>
        <v>17900176.945365377</v>
      </c>
      <c r="BE50" s="22">
        <f>((BE5*Constants!$H63*Constants!$H81*(1-Constants!$H99))+(BE5*Constants!$H63*Constants!$H115))</f>
        <v>18141092.38984834</v>
      </c>
      <c r="BF50" s="22">
        <f>((BF5*Constants!$H63*Constants!$H81*(1-Constants!$H99))+(BF5*Constants!$H63*Constants!$H115))</f>
        <v>18397673.821529079</v>
      </c>
      <c r="BG50" s="22">
        <f>((BG5*Constants!$H63*Constants!$H81*(1-Constants!$H99))+(BG5*Constants!$H63*Constants!$H115))</f>
        <v>18658857.576414138</v>
      </c>
      <c r="BH50" s="22">
        <f>((BH5*Constants!$H63*Constants!$H81*(1-Constants!$H99))+(BH5*Constants!$H63*Constants!$H115))</f>
        <v>18931707.570950437</v>
      </c>
      <c r="BI50" s="22">
        <f>((BI5*Constants!$H63*Constants!$H81*(1-Constants!$H99))+(BI5*Constants!$H63*Constants!$H115))</f>
        <v>19215439.82667638</v>
      </c>
      <c r="BJ50" s="22">
        <f>((BJ5*Constants!$H63*Constants!$H81*(1-Constants!$H99))+(BJ5*Constants!$H63*Constants!$H115))</f>
        <v>19511533.181293257</v>
      </c>
      <c r="BK50" s="22">
        <f>((BK5*Constants!$H63*Constants!$H81*(1-Constants!$H99))+(BK5*Constants!$H63*Constants!$H115))</f>
        <v>19826928.060862057</v>
      </c>
      <c r="BL50" s="22">
        <f>((BL5*Constants!$H63*Constants!$H81*(1-Constants!$H99))+(BL5*Constants!$H63*Constants!$H115))</f>
        <v>20151612.68870664</v>
      </c>
      <c r="BM50" s="22">
        <f>((BM5*Constants!$H63*Constants!$H81*(1-Constants!$H99))+(BM5*Constants!$H63*Constants!$H115))</f>
        <v>20492401.748351481</v>
      </c>
      <c r="BN50" s="22">
        <f>((BN5*Constants!$H63*Constants!$H81*(1-Constants!$H99))+(BN5*Constants!$H63*Constants!$H115))</f>
        <v>20836398.860083282</v>
      </c>
      <c r="BO50" s="22">
        <f>((BO5*Constants!$H63*Constants!$H81*(1-Constants!$H99))+(BO5*Constants!$H63*Constants!$H115))</f>
        <v>21197748.967201732</v>
      </c>
      <c r="BP50" s="22">
        <f>((BP5*Constants!$H63*Constants!$H81*(1-Constants!$H99))+(BP5*Constants!$H63*Constants!$H115))</f>
        <v>21577936.811138365</v>
      </c>
    </row>
    <row r="51" spans="1:72" x14ac:dyDescent="0.25">
      <c r="A51" t="str">
        <f t="shared" ref="A51:A65" si="19">A50</f>
        <v>3C Aggregated and non-CO2 emissions on land</v>
      </c>
      <c r="B51" t="str">
        <f t="shared" ref="B51:B65" si="20">B50</f>
        <v>3C4 Direct N2O from managed soils (N2O)</v>
      </c>
      <c r="C51" t="s">
        <v>409</v>
      </c>
      <c r="D51" t="str">
        <f>Constants!D116</f>
        <v xml:space="preserve"> - Pasture</v>
      </c>
      <c r="E51" t="str">
        <f t="shared" ref="E51" si="21">C51&amp;D51</f>
        <v>MM N available - Pasture</v>
      </c>
      <c r="F51" t="str">
        <f>F50</f>
        <v>kg N</v>
      </c>
      <c r="H51" s="22">
        <f>((H6*Constants!$H64*Constants!$H82*(1-Constants!$H100))+(H6*Constants!$H64*Constants!$H116))</f>
        <v>38702186.717333339</v>
      </c>
      <c r="I51" s="22">
        <f>((I6*Constants!$H64*Constants!$H82*(1-Constants!$H100))+(I6*Constants!$H64*Constants!$H116))</f>
        <v>44331595.694400005</v>
      </c>
      <c r="J51" s="22">
        <f>((J6*Constants!$H64*Constants!$H82*(1-Constants!$H100))+(J6*Constants!$H64*Constants!$H116))</f>
        <v>38350348.656266674</v>
      </c>
      <c r="K51" s="22">
        <f>((K6*Constants!$H64*Constants!$H82*(1-Constants!$H100))+(K6*Constants!$H64*Constants!$H116))</f>
        <v>40461377.022666663</v>
      </c>
      <c r="L51" s="22">
        <f>((L6*Constants!$H64*Constants!$H82*(1-Constants!$H100))+(L6*Constants!$H64*Constants!$H116))</f>
        <v>36942996.412</v>
      </c>
      <c r="M51" s="22">
        <f>((M6*Constants!$H64*Constants!$H82*(1-Constants!$H100))+(M6*Constants!$H64*Constants!$H116))</f>
        <v>39757700.900533333</v>
      </c>
      <c r="N51" s="22">
        <f>((N6*Constants!$H64*Constants!$H82*(1-Constants!$H100))+(N6*Constants!$H64*Constants!$H116))</f>
        <v>40109538.961600006</v>
      </c>
      <c r="O51" s="22">
        <f>((O6*Constants!$H64*Constants!$H82*(1-Constants!$H100))+(O6*Constants!$H64*Constants!$H116))</f>
        <v>38702186.717333339</v>
      </c>
      <c r="P51" s="22">
        <f>((P6*Constants!$H64*Constants!$H82*(1-Constants!$H100))+(P6*Constants!$H64*Constants!$H116))</f>
        <v>37646672.53413333</v>
      </c>
      <c r="Q51" s="22">
        <f>((Q6*Constants!$H64*Constants!$H82*(1-Constants!$H100))+(Q6*Constants!$H64*Constants!$H116))</f>
        <v>37998510.595200002</v>
      </c>
      <c r="R51" s="22">
        <f>((R6*Constants!$H64*Constants!$H82*(1-Constants!$H100))+(R6*Constants!$H64*Constants!$H116))</f>
        <v>48201814.366133332</v>
      </c>
      <c r="S51" s="22">
        <f>((S6*Constants!$H64*Constants!$H82*(1-Constants!$H100))+(S6*Constants!$H64*Constants!$H116))</f>
        <v>47849976.305066675</v>
      </c>
      <c r="T51" s="22">
        <f>((T6*Constants!$H64*Constants!$H82*(1-Constants!$H100))+(T6*Constants!$H64*Constants!$H116))</f>
        <v>42572405.389066666</v>
      </c>
      <c r="U51" s="22">
        <f>((U6*Constants!$H64*Constants!$H82*(1-Constants!$H100))+(U6*Constants!$H64*Constants!$H116))</f>
        <v>37646672.53413333</v>
      </c>
      <c r="V51" s="22">
        <f>((V6*Constants!$H64*Constants!$H82*(1-Constants!$H100))+(V6*Constants!$H64*Constants!$H116))</f>
        <v>35887482.228800006</v>
      </c>
      <c r="W51" s="22">
        <f>((W6*Constants!$H64*Constants!$H82*(1-Constants!$H100))+(W6*Constants!$H64*Constants!$H116))</f>
        <v>38702186.717333339</v>
      </c>
      <c r="X51" s="22">
        <f>((X6*Constants!$H64*Constants!$H82*(1-Constants!$H100))+(X6*Constants!$H64*Constants!$H116))</f>
        <v>37998510.595200002</v>
      </c>
      <c r="Y51" s="22">
        <f>((Y6*Constants!$H64*Constants!$H82*(1-Constants!$H100))+(Y6*Constants!$H64*Constants!$H116))</f>
        <v>37998510.595200002</v>
      </c>
      <c r="Z51" s="22">
        <f>((Z6*Constants!$H64*Constants!$H82*(1-Constants!$H100))+(Z6*Constants!$H64*Constants!$H116))</f>
        <v>45738947.938666672</v>
      </c>
      <c r="AA51" s="22">
        <f>((AA6*Constants!$H64*Constants!$H82*(1-Constants!$H100))+(AA6*Constants!$H64*Constants!$H116))</f>
        <v>47146300.182933345</v>
      </c>
      <c r="AB51" s="22">
        <f>((AB6*Constants!$H64*Constants!$H82*(1-Constants!$H100))+(AB6*Constants!$H64*Constants!$H116))</f>
        <v>47146300.182933345</v>
      </c>
      <c r="AC51" s="22">
        <f>((AC6*Constants!$H64*Constants!$H82*(1-Constants!$H100))+(AC6*Constants!$H64*Constants!$H116))</f>
        <v>45035271.816533342</v>
      </c>
      <c r="AD51" s="22">
        <f>((AD6*Constants!$H64*Constants!$H82*(1-Constants!$H100))+(AD6*Constants!$H64*Constants!$H116))</f>
        <v>44338195.032124415</v>
      </c>
      <c r="AE51" s="22">
        <f>((AE6*Constants!$H64*Constants!$H82*(1-Constants!$H100))+(AE6*Constants!$H64*Constants!$H116))</f>
        <v>44636183.315023065</v>
      </c>
      <c r="AF51" s="22">
        <f>((AF6*Constants!$H64*Constants!$H82*(1-Constants!$H100))+(AF6*Constants!$H64*Constants!$H116))</f>
        <v>44852967.346101314</v>
      </c>
      <c r="AG51" s="22">
        <f>((AG6*Constants!$H64*Constants!$H82*(1-Constants!$H100))+(AG6*Constants!$H64*Constants!$H116))</f>
        <v>44981743.4924988</v>
      </c>
      <c r="AH51" s="22">
        <f>((AH6*Constants!$H64*Constants!$H82*(1-Constants!$H100))+(AH6*Constants!$H64*Constants!$H116))</f>
        <v>45043514.276175484</v>
      </c>
      <c r="AI51" s="22">
        <f>((AI6*Constants!$H64*Constants!$H82*(1-Constants!$H100))+(AI6*Constants!$H64*Constants!$H116))</f>
        <v>45200334.849233218</v>
      </c>
      <c r="AJ51" s="22">
        <f>((AJ6*Constants!$H64*Constants!$H82*(1-Constants!$H100))+(AJ6*Constants!$H64*Constants!$H116))</f>
        <v>45339138.237212442</v>
      </c>
      <c r="AK51" s="22">
        <f>((AK6*Constants!$H64*Constants!$H82*(1-Constants!$H100))+(AK6*Constants!$H64*Constants!$H116))</f>
        <v>45461900.061762318</v>
      </c>
      <c r="AL51" s="22">
        <f>((AL6*Constants!$H64*Constants!$H82*(1-Constants!$H100))+(AL6*Constants!$H64*Constants!$H116))</f>
        <v>44035162.972393394</v>
      </c>
      <c r="AM51" s="22">
        <f>((AM6*Constants!$H64*Constants!$H82*(1-Constants!$H100))+(AM6*Constants!$H64*Constants!$H116))</f>
        <v>44349114.131537758</v>
      </c>
      <c r="AN51" s="22">
        <f>((AN6*Constants!$H64*Constants!$H82*(1-Constants!$H100))+(AN6*Constants!$H64*Constants!$H116))</f>
        <v>44653133.76631885</v>
      </c>
      <c r="AO51" s="22">
        <f>((AO6*Constants!$H64*Constants!$H82*(1-Constants!$H100))+(AO6*Constants!$H64*Constants!$H116))</f>
        <v>44966779.977255836</v>
      </c>
      <c r="AP51" s="22">
        <f>((AP6*Constants!$H64*Constants!$H82*(1-Constants!$H100))+(AP6*Constants!$H64*Constants!$H116))</f>
        <v>45272459.268634208</v>
      </c>
      <c r="AQ51" s="22">
        <f>((AQ6*Constants!$H64*Constants!$H82*(1-Constants!$H100))+(AQ6*Constants!$H64*Constants!$H116))</f>
        <v>45598669.433176026</v>
      </c>
      <c r="AR51" s="22">
        <f>((AR6*Constants!$H64*Constants!$H82*(1-Constants!$H100))+(AR6*Constants!$H64*Constants!$H116))</f>
        <v>45973024.475981444</v>
      </c>
      <c r="AS51" s="22">
        <f>((AS6*Constants!$H64*Constants!$H82*(1-Constants!$H100))+(AS6*Constants!$H64*Constants!$H116))</f>
        <v>46346713.615668043</v>
      </c>
      <c r="AT51" s="22">
        <f>((AT6*Constants!$H64*Constants!$H82*(1-Constants!$H100))+(AT6*Constants!$H64*Constants!$H116))</f>
        <v>46744282.977493182</v>
      </c>
      <c r="AU51" s="22">
        <f>((AU6*Constants!$H64*Constants!$H82*(1-Constants!$H100))+(AU6*Constants!$H64*Constants!$H116))</f>
        <v>47159945.65041323</v>
      </c>
      <c r="AV51" s="22">
        <f>((AV6*Constants!$H64*Constants!$H82*(1-Constants!$H100))+(AV6*Constants!$H64*Constants!$H116))</f>
        <v>47594443.108567968</v>
      </c>
      <c r="AW51" s="22">
        <f>((AW6*Constants!$H64*Constants!$H82*(1-Constants!$H100))+(AW6*Constants!$H64*Constants!$H116))</f>
        <v>48106471.141617022</v>
      </c>
      <c r="AX51" s="22">
        <f>((AX6*Constants!$H64*Constants!$H82*(1-Constants!$H100))+(AX6*Constants!$H64*Constants!$H116))</f>
        <v>48592562.791052096</v>
      </c>
      <c r="AY51" s="22">
        <f>((AY6*Constants!$H64*Constants!$H82*(1-Constants!$H100))+(AY6*Constants!$H64*Constants!$H116))</f>
        <v>49140204.649126783</v>
      </c>
      <c r="AZ51" s="22">
        <f>((AZ6*Constants!$H64*Constants!$H82*(1-Constants!$H100))+(AZ6*Constants!$H64*Constants!$H116))</f>
        <v>49730705.021407932</v>
      </c>
      <c r="BA51" s="22">
        <f>((BA6*Constants!$H64*Constants!$H82*(1-Constants!$H100))+(BA6*Constants!$H64*Constants!$H116))</f>
        <v>50365603.499255553</v>
      </c>
      <c r="BB51" s="22">
        <f>((BB6*Constants!$H64*Constants!$H82*(1-Constants!$H100))+(BB6*Constants!$H64*Constants!$H116))</f>
        <v>51000441.133687325</v>
      </c>
      <c r="BC51" s="22">
        <f>((BC6*Constants!$H64*Constants!$H82*(1-Constants!$H100))+(BC6*Constants!$H64*Constants!$H116))</f>
        <v>51664624.321598649</v>
      </c>
      <c r="BD51" s="22">
        <f>((BD6*Constants!$H64*Constants!$H82*(1-Constants!$H100))+(BD6*Constants!$H64*Constants!$H116))</f>
        <v>52339594.060645483</v>
      </c>
      <c r="BE51" s="22">
        <f>((BE6*Constants!$H64*Constants!$H82*(1-Constants!$H100))+(BE6*Constants!$H64*Constants!$H116))</f>
        <v>53044023.776936248</v>
      </c>
      <c r="BF51" s="22">
        <f>((BF6*Constants!$H64*Constants!$H82*(1-Constants!$H100))+(BF6*Constants!$H64*Constants!$H116))</f>
        <v>53794260.381784245</v>
      </c>
      <c r="BG51" s="22">
        <f>((BG6*Constants!$H64*Constants!$H82*(1-Constants!$H100))+(BG6*Constants!$H64*Constants!$H116))</f>
        <v>54557954.045128658</v>
      </c>
      <c r="BH51" s="22">
        <f>((BH6*Constants!$H64*Constants!$H82*(1-Constants!$H100))+(BH6*Constants!$H64*Constants!$H116))</f>
        <v>55355759.452140383</v>
      </c>
      <c r="BI51" s="22">
        <f>((BI6*Constants!$H64*Constants!$H82*(1-Constants!$H100))+(BI6*Constants!$H64*Constants!$H116))</f>
        <v>56185384.272718042</v>
      </c>
      <c r="BJ51" s="22">
        <f>((BJ6*Constants!$H64*Constants!$H82*(1-Constants!$H100))+(BJ6*Constants!$H64*Constants!$H116))</f>
        <v>57051152.585065059</v>
      </c>
      <c r="BK51" s="22">
        <f>((BK6*Constants!$H64*Constants!$H82*(1-Constants!$H100))+(BK6*Constants!$H64*Constants!$H116))</f>
        <v>57973357.992074244</v>
      </c>
      <c r="BL51" s="22">
        <f>((BL6*Constants!$H64*Constants!$H82*(1-Constants!$H100))+(BL6*Constants!$H64*Constants!$H116))</f>
        <v>58922726.351447776</v>
      </c>
      <c r="BM51" s="22">
        <f>((BM6*Constants!$H64*Constants!$H82*(1-Constants!$H100))+(BM6*Constants!$H64*Constants!$H116))</f>
        <v>59919183.598577842</v>
      </c>
      <c r="BN51" s="22">
        <f>((BN6*Constants!$H64*Constants!$H82*(1-Constants!$H100))+(BN6*Constants!$H64*Constants!$H116))</f>
        <v>60925021.096219942</v>
      </c>
      <c r="BO51" s="22">
        <f>((BO6*Constants!$H64*Constants!$H82*(1-Constants!$H100))+(BO6*Constants!$H64*Constants!$H116))</f>
        <v>61981598.245042324</v>
      </c>
      <c r="BP51" s="22">
        <f>((BP6*Constants!$H64*Constants!$H82*(1-Constants!$H100))+(BP6*Constants!$H64*Constants!$H116))</f>
        <v>63093256.385583088</v>
      </c>
    </row>
    <row r="52" spans="1:72" x14ac:dyDescent="0.25">
      <c r="A52" t="str">
        <f t="shared" si="19"/>
        <v>3C Aggregated and non-CO2 emissions on land</v>
      </c>
      <c r="B52" t="str">
        <f t="shared" si="20"/>
        <v>3C4 Direct N2O from managed soils (N2O)</v>
      </c>
      <c r="C52" t="s">
        <v>409</v>
      </c>
      <c r="D52" t="str">
        <f>Constants!D117</f>
        <v xml:space="preserve"> - Non-lactating</v>
      </c>
      <c r="E52" t="str">
        <f t="shared" ref="E52:E66" si="22">C52&amp;D52</f>
        <v>MM N available - Non-lactating</v>
      </c>
      <c r="F52" t="str">
        <f t="shared" ref="F52:F66" si="23">F51</f>
        <v>kg N</v>
      </c>
      <c r="H52" s="22">
        <f>((H7*Constants!$H65*Constants!$H83*(1-Constants!$H101))+(H7*Constants!$H65*Constants!$H117))</f>
        <v>2070348.7715312587</v>
      </c>
      <c r="I52" s="22">
        <f>((I7*Constants!$H65*Constants!$H83*(1-Constants!$H101))+(I7*Constants!$H65*Constants!$H117))</f>
        <v>2371490.4110267148</v>
      </c>
      <c r="J52" s="22">
        <f>((J7*Constants!$H65*Constants!$H83*(1-Constants!$H101))+(J7*Constants!$H65*Constants!$H117))</f>
        <v>2051527.419062793</v>
      </c>
      <c r="K52" s="22">
        <f>((K7*Constants!$H65*Constants!$H83*(1-Constants!$H101))+(K7*Constants!$H65*Constants!$H117))</f>
        <v>2164455.5338735888</v>
      </c>
      <c r="L52" s="22">
        <f>((L7*Constants!$H65*Constants!$H83*(1-Constants!$H101))+(L7*Constants!$H65*Constants!$H117))</f>
        <v>1976242.0091889289</v>
      </c>
      <c r="M52" s="22">
        <f>((M7*Constants!$H65*Constants!$H83*(1-Constants!$H101))+(M7*Constants!$H65*Constants!$H117))</f>
        <v>2126812.8289366569</v>
      </c>
      <c r="N52" s="22">
        <f>((N7*Constants!$H65*Constants!$H83*(1-Constants!$H101))+(N7*Constants!$H65*Constants!$H117))</f>
        <v>2145634.1814051229</v>
      </c>
      <c r="O52" s="22">
        <f>((O7*Constants!$H65*Constants!$H83*(1-Constants!$H101))+(O7*Constants!$H65*Constants!$H117))</f>
        <v>2070348.7715312587</v>
      </c>
      <c r="P52" s="22">
        <f>((P7*Constants!$H65*Constants!$H83*(1-Constants!$H101))+(P7*Constants!$H65*Constants!$H117))</f>
        <v>2013884.7141258609</v>
      </c>
      <c r="Q52" s="22">
        <f>((Q7*Constants!$H65*Constants!$H83*(1-Constants!$H101))+(Q7*Constants!$H65*Constants!$H117))</f>
        <v>2032706.0665943269</v>
      </c>
      <c r="R52" s="22">
        <f>((R7*Constants!$H65*Constants!$H83*(1-Constants!$H101))+(R7*Constants!$H65*Constants!$H117))</f>
        <v>2578525.2881798404</v>
      </c>
      <c r="S52" s="22">
        <f>((S7*Constants!$H65*Constants!$H83*(1-Constants!$H101))+(S7*Constants!$H65*Constants!$H117))</f>
        <v>2559703.9357113745</v>
      </c>
      <c r="T52" s="22">
        <f>((T7*Constants!$H65*Constants!$H83*(1-Constants!$H101))+(T7*Constants!$H65*Constants!$H117))</f>
        <v>2277383.6486843852</v>
      </c>
      <c r="U52" s="22">
        <f>((U7*Constants!$H65*Constants!$H83*(1-Constants!$H101))+(U7*Constants!$H65*Constants!$H117))</f>
        <v>2013884.7141258609</v>
      </c>
      <c r="V52" s="22">
        <f>((V7*Constants!$H65*Constants!$H83*(1-Constants!$H101))+(V7*Constants!$H65*Constants!$H117))</f>
        <v>1919777.9517835309</v>
      </c>
      <c r="W52" s="22">
        <f>((W7*Constants!$H65*Constants!$H83*(1-Constants!$H101))+(W7*Constants!$H65*Constants!$H117))</f>
        <v>2070348.7715312587</v>
      </c>
      <c r="X52" s="22">
        <f>((X7*Constants!$H65*Constants!$H83*(1-Constants!$H101))+(X7*Constants!$H65*Constants!$H117))</f>
        <v>2032706.0665943269</v>
      </c>
      <c r="Y52" s="22">
        <f>((Y7*Constants!$H65*Constants!$H83*(1-Constants!$H101))+(Y7*Constants!$H65*Constants!$H117))</f>
        <v>2032706.0665943269</v>
      </c>
      <c r="Z52" s="22">
        <f>((Z7*Constants!$H65*Constants!$H83*(1-Constants!$H101))+(Z7*Constants!$H65*Constants!$H117))</f>
        <v>2446775.8209005785</v>
      </c>
      <c r="AA52" s="22">
        <f>((AA7*Constants!$H65*Constants!$H83*(1-Constants!$H101))+(AA7*Constants!$H65*Constants!$H117))</f>
        <v>2522061.2307744427</v>
      </c>
      <c r="AB52" s="22">
        <f>((AB7*Constants!$H65*Constants!$H83*(1-Constants!$H101))+(AB7*Constants!$H65*Constants!$H117))</f>
        <v>2522061.2307744427</v>
      </c>
      <c r="AC52" s="22">
        <f>((AC7*Constants!$H65*Constants!$H83*(1-Constants!$H101))+(AC7*Constants!$H65*Constants!$H117))</f>
        <v>2409133.1159636467</v>
      </c>
      <c r="AD52" s="22">
        <f>((AD7*Constants!$H65*Constants!$H83*(1-Constants!$H101))+(AD7*Constants!$H65*Constants!$H117))</f>
        <v>2371843.4383853618</v>
      </c>
      <c r="AE52" s="22">
        <f>((AE7*Constants!$H65*Constants!$H83*(1-Constants!$H101))+(AE7*Constants!$H65*Constants!$H117))</f>
        <v>2387784.1313476441</v>
      </c>
      <c r="AF52" s="22">
        <f>((AF7*Constants!$H65*Constants!$H83*(1-Constants!$H101))+(AF7*Constants!$H65*Constants!$H117))</f>
        <v>2399380.8546984056</v>
      </c>
      <c r="AG52" s="22">
        <f>((AG7*Constants!$H65*Constants!$H83*(1-Constants!$H101))+(AG7*Constants!$H65*Constants!$H117))</f>
        <v>2406269.6524411226</v>
      </c>
      <c r="AH52" s="22">
        <f>((AH7*Constants!$H65*Constants!$H83*(1-Constants!$H101))+(AH7*Constants!$H65*Constants!$H117))</f>
        <v>2409574.0410803379</v>
      </c>
      <c r="AI52" s="22">
        <f>((AI7*Constants!$H65*Constants!$H83*(1-Constants!$H101))+(AI7*Constants!$H65*Constants!$H117))</f>
        <v>2417963.0575240906</v>
      </c>
      <c r="AJ52" s="22">
        <f>((AJ7*Constants!$H65*Constants!$H83*(1-Constants!$H101))+(AJ7*Constants!$H65*Constants!$H117))</f>
        <v>2425388.2561539775</v>
      </c>
      <c r="AK52" s="22">
        <f>((AK7*Constants!$H65*Constants!$H83*(1-Constants!$H101))+(AK7*Constants!$H65*Constants!$H117))</f>
        <v>2431955.3215889116</v>
      </c>
      <c r="AL52" s="22">
        <f>((AL7*Constants!$H65*Constants!$H83*(1-Constants!$H101))+(AL7*Constants!$H65*Constants!$H117))</f>
        <v>2355632.9318013052</v>
      </c>
      <c r="AM52" s="22">
        <f>((AM7*Constants!$H65*Constants!$H83*(1-Constants!$H101))+(AM7*Constants!$H65*Constants!$H117))</f>
        <v>2372427.5486378837</v>
      </c>
      <c r="AN52" s="22">
        <f>((AN7*Constants!$H65*Constants!$H83*(1-Constants!$H101))+(AN7*Constants!$H65*Constants!$H117))</f>
        <v>2388690.8849187903</v>
      </c>
      <c r="AO52" s="22">
        <f>((AO7*Constants!$H65*Constants!$H83*(1-Constants!$H101))+(AO7*Constants!$H65*Constants!$H117))</f>
        <v>2405469.1887456905</v>
      </c>
      <c r="AP52" s="22">
        <f>((AP7*Constants!$H65*Constants!$H83*(1-Constants!$H101))+(AP7*Constants!$H65*Constants!$H117))</f>
        <v>2421821.3072967674</v>
      </c>
      <c r="AQ52" s="22">
        <f>((AQ7*Constants!$H65*Constants!$H83*(1-Constants!$H101))+(AQ7*Constants!$H65*Constants!$H117))</f>
        <v>2439271.7118011122</v>
      </c>
      <c r="AR52" s="22">
        <f>((AR7*Constants!$H65*Constants!$H83*(1-Constants!$H101))+(AR7*Constants!$H65*Constants!$H117))</f>
        <v>2459297.5958331795</v>
      </c>
      <c r="AS52" s="22">
        <f>((AS7*Constants!$H65*Constants!$H83*(1-Constants!$H101))+(AS7*Constants!$H65*Constants!$H117))</f>
        <v>2479287.8578030085</v>
      </c>
      <c r="AT52" s="22">
        <f>((AT7*Constants!$H65*Constants!$H83*(1-Constants!$H101))+(AT7*Constants!$H65*Constants!$H117))</f>
        <v>2500555.5770113524</v>
      </c>
      <c r="AU52" s="22">
        <f>((AU7*Constants!$H65*Constants!$H83*(1-Constants!$H101))+(AU7*Constants!$H65*Constants!$H117))</f>
        <v>2522791.1863462119</v>
      </c>
      <c r="AV52" s="22">
        <f>((AV7*Constants!$H65*Constants!$H83*(1-Constants!$H101))+(AV7*Constants!$H65*Constants!$H117))</f>
        <v>2546034.3504933487</v>
      </c>
      <c r="AW52" s="22">
        <f>((AW7*Constants!$H65*Constants!$H83*(1-Constants!$H101))+(AW7*Constants!$H65*Constants!$H117))</f>
        <v>2573424.9632500671</v>
      </c>
      <c r="AX52" s="22">
        <f>((AX7*Constants!$H65*Constants!$H83*(1-Constants!$H101))+(AX7*Constants!$H65*Constants!$H117))</f>
        <v>2599428.125722765</v>
      </c>
      <c r="AY52" s="22">
        <f>((AY7*Constants!$H65*Constants!$H83*(1-Constants!$H101))+(AY7*Constants!$H65*Constants!$H117))</f>
        <v>2628723.8773138821</v>
      </c>
      <c r="AZ52" s="22">
        <f>((AZ7*Constants!$H65*Constants!$H83*(1-Constants!$H101))+(AZ7*Constants!$H65*Constants!$H117))</f>
        <v>2660312.3177622221</v>
      </c>
      <c r="BA52" s="22">
        <f>((BA7*Constants!$H65*Constants!$H83*(1-Constants!$H101))+(BA7*Constants!$H65*Constants!$H117))</f>
        <v>2694275.8065247368</v>
      </c>
      <c r="BB52" s="22">
        <f>((BB7*Constants!$H65*Constants!$H83*(1-Constants!$H101))+(BB7*Constants!$H65*Constants!$H117))</f>
        <v>2728236.0405075615</v>
      </c>
      <c r="BC52" s="22">
        <f>((BC7*Constants!$H65*Constants!$H83*(1-Constants!$H101))+(BC7*Constants!$H65*Constants!$H117))</f>
        <v>2763766.0961400019</v>
      </c>
      <c r="BD52" s="22">
        <f>((BD7*Constants!$H65*Constants!$H83*(1-Constants!$H101))+(BD7*Constants!$H65*Constants!$H117))</f>
        <v>2799873.1714394586</v>
      </c>
      <c r="BE52" s="22">
        <f>((BE7*Constants!$H65*Constants!$H83*(1-Constants!$H101))+(BE7*Constants!$H65*Constants!$H117))</f>
        <v>2837556.1894147592</v>
      </c>
      <c r="BF52" s="22">
        <f>((BF7*Constants!$H65*Constants!$H83*(1-Constants!$H101))+(BF7*Constants!$H65*Constants!$H117))</f>
        <v>2877689.6176509773</v>
      </c>
      <c r="BG52" s="22">
        <f>((BG7*Constants!$H65*Constants!$H83*(1-Constants!$H101))+(BG7*Constants!$H65*Constants!$H117))</f>
        <v>2918542.922640671</v>
      </c>
      <c r="BH52" s="22">
        <f>((BH7*Constants!$H65*Constants!$H83*(1-Constants!$H101))+(BH7*Constants!$H65*Constants!$H117))</f>
        <v>2961221.0135814077</v>
      </c>
      <c r="BI52" s="22">
        <f>((BI7*Constants!$H65*Constants!$H83*(1-Constants!$H101))+(BI7*Constants!$H65*Constants!$H117))</f>
        <v>3005601.2637378033</v>
      </c>
      <c r="BJ52" s="22">
        <f>((BJ7*Constants!$H65*Constants!$H83*(1-Constants!$H101))+(BJ7*Constants!$H65*Constants!$H117))</f>
        <v>3051914.9869129229</v>
      </c>
      <c r="BK52" s="22">
        <f>((BK7*Constants!$H65*Constants!$H83*(1-Constants!$H101))+(BK7*Constants!$H65*Constants!$H117))</f>
        <v>3101247.776438375</v>
      </c>
      <c r="BL52" s="22">
        <f>((BL7*Constants!$H65*Constants!$H83*(1-Constants!$H101))+(BL7*Constants!$H65*Constants!$H117))</f>
        <v>3152033.630760124</v>
      </c>
      <c r="BM52" s="22">
        <f>((BM7*Constants!$H65*Constants!$H83*(1-Constants!$H101))+(BM7*Constants!$H65*Constants!$H117))</f>
        <v>3205338.4750715494</v>
      </c>
      <c r="BN52" s="22">
        <f>((BN7*Constants!$H65*Constants!$H83*(1-Constants!$H101))+(BN7*Constants!$H65*Constants!$H117))</f>
        <v>3259145.1098959004</v>
      </c>
      <c r="BO52" s="22">
        <f>((BO7*Constants!$H65*Constants!$H83*(1-Constants!$H101))+(BO7*Constants!$H65*Constants!$H117))</f>
        <v>3315666.0299686869</v>
      </c>
      <c r="BP52" s="22">
        <f>((BP7*Constants!$H65*Constants!$H83*(1-Constants!$H101))+(BP7*Constants!$H65*Constants!$H117))</f>
        <v>3375133.4725305424</v>
      </c>
    </row>
    <row r="53" spans="1:72" x14ac:dyDescent="0.25">
      <c r="A53" t="str">
        <f t="shared" si="19"/>
        <v>3C Aggregated and non-CO2 emissions on land</v>
      </c>
      <c r="B53" t="str">
        <f t="shared" si="20"/>
        <v>3C4 Direct N2O from managed soils (N2O)</v>
      </c>
      <c r="C53" t="s">
        <v>409</v>
      </c>
      <c r="D53" t="str">
        <f>Constants!D118</f>
        <v xml:space="preserve"> - Commercial cattle</v>
      </c>
      <c r="E53" t="str">
        <f t="shared" si="22"/>
        <v>MM N available - Commercial cattle</v>
      </c>
      <c r="F53" t="str">
        <f t="shared" si="23"/>
        <v>kg N</v>
      </c>
      <c r="H53" s="22">
        <f>((H8*Constants!$H66*Constants!$H84*(1-Constants!$H102))+(H8*Constants!$H66*Constants!$H118))</f>
        <v>32529452.131841235</v>
      </c>
      <c r="I53" s="22">
        <f>((I8*Constants!$H66*Constants!$H84*(1-Constants!$H102))+(I8*Constants!$H66*Constants!$H118))</f>
        <v>31503556.138195779</v>
      </c>
      <c r="J53" s="22">
        <f>((J8*Constants!$H66*Constants!$H84*(1-Constants!$H102))+(J8*Constants!$H66*Constants!$H118))</f>
        <v>31247082.139784418</v>
      </c>
      <c r="K53" s="22">
        <f>((K8*Constants!$H66*Constants!$H84*(1-Constants!$H102))+(K8*Constants!$H66*Constants!$H118))</f>
        <v>29537255.483708665</v>
      </c>
      <c r="L53" s="22">
        <f>((L8*Constants!$H66*Constants!$H84*(1-Constants!$H102))+(L8*Constants!$H66*Constants!$H118))</f>
        <v>30178440.479737069</v>
      </c>
      <c r="M53" s="22">
        <f>((M8*Constants!$H66*Constants!$H84*(1-Constants!$H102))+(M8*Constants!$H66*Constants!$H118))</f>
        <v>30905116.808569267</v>
      </c>
      <c r="N53" s="22">
        <f>((N8*Constants!$H66*Constants!$H84*(1-Constants!$H102))+(N8*Constants!$H66*Constants!$H118))</f>
        <v>32059249.801420402</v>
      </c>
      <c r="O53" s="22">
        <f>((O8*Constants!$H66*Constants!$H84*(1-Constants!$H102))+(O8*Constants!$H66*Constants!$H118))</f>
        <v>33085145.795065854</v>
      </c>
      <c r="P53" s="22">
        <f>((P8*Constants!$H66*Constants!$H84*(1-Constants!$H102))+(P8*Constants!$H66*Constants!$H118))</f>
        <v>33298874.127075326</v>
      </c>
      <c r="Q53" s="22">
        <f>((Q8*Constants!$H66*Constants!$H84*(1-Constants!$H102))+(Q8*Constants!$H66*Constants!$H118))</f>
        <v>32828671.796654489</v>
      </c>
      <c r="R53" s="22">
        <f>((R8*Constants!$H66*Constants!$H84*(1-Constants!$H102))+(R8*Constants!$H66*Constants!$H118))</f>
        <v>31247082.139784418</v>
      </c>
      <c r="S53" s="22">
        <f>((S8*Constants!$H66*Constants!$H84*(1-Constants!$H102))+(S8*Constants!$H66*Constants!$H118))</f>
        <v>31375319.1389901</v>
      </c>
      <c r="T53" s="22">
        <f>((T8*Constants!$H66*Constants!$H84*(1-Constants!$H102))+(T8*Constants!$H66*Constants!$H118))</f>
        <v>29280781.4852973</v>
      </c>
      <c r="U53" s="22">
        <f>((U8*Constants!$H66*Constants!$H84*(1-Constants!$H102))+(U8*Constants!$H66*Constants!$H118))</f>
        <v>29750983.815718133</v>
      </c>
      <c r="V53" s="22">
        <f>((V8*Constants!$H66*Constants!$H84*(1-Constants!$H102))+(V8*Constants!$H66*Constants!$H118))</f>
        <v>29921966.481325708</v>
      </c>
      <c r="W53" s="22">
        <f>((W8*Constants!$H66*Constants!$H84*(1-Constants!$H102))+(W8*Constants!$H66*Constants!$H118))</f>
        <v>30263931.812540863</v>
      </c>
      <c r="X53" s="22">
        <f>((X8*Constants!$H66*Constants!$H84*(1-Constants!$H102))+(X8*Constants!$H66*Constants!$H118))</f>
        <v>29622746.816512447</v>
      </c>
      <c r="Y53" s="22">
        <f>((Y8*Constants!$H66*Constants!$H84*(1-Constants!$H102))+(Y8*Constants!$H66*Constants!$H118))</f>
        <v>30392168.811746538</v>
      </c>
      <c r="Z53" s="22">
        <f>((Z8*Constants!$H66*Constants!$H84*(1-Constants!$H102))+(Z8*Constants!$H66*Constants!$H118))</f>
        <v>29836475.148521919</v>
      </c>
      <c r="AA53" s="22">
        <f>((AA8*Constants!$H66*Constants!$H84*(1-Constants!$H102))+(AA8*Constants!$H66*Constants!$H118))</f>
        <v>29494509.817306768</v>
      </c>
      <c r="AB53" s="22">
        <f>((AB8*Constants!$H66*Constants!$H84*(1-Constants!$H102))+(AB8*Constants!$H66*Constants!$H118))</f>
        <v>29409018.484502979</v>
      </c>
      <c r="AC53" s="22">
        <f>((AC8*Constants!$H66*Constants!$H84*(1-Constants!$H102))+(AC8*Constants!$H66*Constants!$H118))</f>
        <v>29494509.817306768</v>
      </c>
      <c r="AD53" s="22">
        <f>((AD8*Constants!$H66*Constants!$H84*(1-Constants!$H102))+(AD8*Constants!$H66*Constants!$H118))</f>
        <v>29228855.746986892</v>
      </c>
      <c r="AE53" s="22">
        <f>((AE8*Constants!$H66*Constants!$H84*(1-Constants!$H102))+(AE8*Constants!$H66*Constants!$H118))</f>
        <v>29214481.983257592</v>
      </c>
      <c r="AF53" s="22">
        <f>((AF8*Constants!$H66*Constants!$H84*(1-Constants!$H102))+(AF8*Constants!$H66*Constants!$H118))</f>
        <v>28992962.415985502</v>
      </c>
      <c r="AG53" s="22">
        <f>((AG8*Constants!$H66*Constants!$H84*(1-Constants!$H102))+(AG8*Constants!$H66*Constants!$H118))</f>
        <v>28565734.365535006</v>
      </c>
      <c r="AH53" s="22">
        <f>((AH8*Constants!$H66*Constants!$H84*(1-Constants!$H102))+(AH8*Constants!$H66*Constants!$H118))</f>
        <v>27985765.761576787</v>
      </c>
      <c r="AI53" s="22">
        <f>((AI8*Constants!$H66*Constants!$H84*(1-Constants!$H102))+(AI8*Constants!$H66*Constants!$H118))</f>
        <v>27562346.318478897</v>
      </c>
      <c r="AJ53" s="22">
        <f>((AJ8*Constants!$H66*Constants!$H84*(1-Constants!$H102))+(AJ8*Constants!$H66*Constants!$H118))</f>
        <v>27094827.887548812</v>
      </c>
      <c r="AK53" s="22">
        <f>((AK8*Constants!$H66*Constants!$H84*(1-Constants!$H102))+(AK8*Constants!$H66*Constants!$H118))</f>
        <v>26588860.114266783</v>
      </c>
      <c r="AL53" s="22">
        <f>((AL8*Constants!$H66*Constants!$H84*(1-Constants!$H102))+(AL8*Constants!$H66*Constants!$H118))</f>
        <v>23399285.914682087</v>
      </c>
      <c r="AM53" s="22">
        <f>((AM8*Constants!$H66*Constants!$H84*(1-Constants!$H102))+(AM8*Constants!$H66*Constants!$H118))</f>
        <v>23465763.264934592</v>
      </c>
      <c r="AN53" s="22">
        <f>((AN8*Constants!$H66*Constants!$H84*(1-Constants!$H102))+(AN8*Constants!$H66*Constants!$H118))</f>
        <v>23494719.492980551</v>
      </c>
      <c r="AO53" s="22">
        <f>((AO8*Constants!$H66*Constants!$H84*(1-Constants!$H102))+(AO8*Constants!$H66*Constants!$H118))</f>
        <v>23519479.818558518</v>
      </c>
      <c r="AP53" s="22">
        <f>((AP8*Constants!$H66*Constants!$H84*(1-Constants!$H102))+(AP8*Constants!$H66*Constants!$H118))</f>
        <v>23512729.244787071</v>
      </c>
      <c r="AQ53" s="22">
        <f>((AQ8*Constants!$H66*Constants!$H84*(1-Constants!$H102))+(AQ8*Constants!$H66*Constants!$H118))</f>
        <v>23521283.242955357</v>
      </c>
      <c r="AR53" s="22">
        <f>((AR8*Constants!$H66*Constants!$H84*(1-Constants!$H102))+(AR8*Constants!$H66*Constants!$H118))</f>
        <v>23635080.433102425</v>
      </c>
      <c r="AS53" s="22">
        <f>((AS8*Constants!$H66*Constants!$H84*(1-Constants!$H102))+(AS8*Constants!$H66*Constants!$H118))</f>
        <v>23727216.938288119</v>
      </c>
      <c r="AT53" s="22">
        <f>((AT8*Constants!$H66*Constants!$H84*(1-Constants!$H102))+(AT8*Constants!$H66*Constants!$H118))</f>
        <v>23836300.928606469</v>
      </c>
      <c r="AU53" s="22">
        <f>((AU8*Constants!$H66*Constants!$H84*(1-Constants!$H102))+(AU8*Constants!$H66*Constants!$H118))</f>
        <v>23951921.693564523</v>
      </c>
      <c r="AV53" s="22">
        <f>((AV8*Constants!$H66*Constants!$H84*(1-Constants!$H102))+(AV8*Constants!$H66*Constants!$H118))</f>
        <v>24074999.656465705</v>
      </c>
      <c r="AW53" s="22">
        <f>((AW8*Constants!$H66*Constants!$H84*(1-Constants!$H102))+(AW8*Constants!$H66*Constants!$H118))</f>
        <v>24220221.056632768</v>
      </c>
      <c r="AX53" s="22">
        <f>((AX8*Constants!$H66*Constants!$H84*(1-Constants!$H102))+(AX8*Constants!$H66*Constants!$H118))</f>
        <v>24300928.644756041</v>
      </c>
      <c r="AY53" s="22">
        <f>((AY8*Constants!$H66*Constants!$H84*(1-Constants!$H102))+(AY8*Constants!$H66*Constants!$H118))</f>
        <v>24438601.180908252</v>
      </c>
      <c r="AZ53" s="22">
        <f>((AZ8*Constants!$H66*Constants!$H84*(1-Constants!$H102))+(AZ8*Constants!$H66*Constants!$H118))</f>
        <v>24603045.85995046</v>
      </c>
      <c r="BA53" s="22">
        <f>((BA8*Constants!$H66*Constants!$H84*(1-Constants!$H102))+(BA8*Constants!$H66*Constants!$H118))</f>
        <v>24793954.402185675</v>
      </c>
      <c r="BB53" s="22">
        <f>((BB8*Constants!$H66*Constants!$H84*(1-Constants!$H102))+(BB8*Constants!$H66*Constants!$H118))</f>
        <v>24981376.588114519</v>
      </c>
      <c r="BC53" s="22">
        <f>((BC8*Constants!$H66*Constants!$H84*(1-Constants!$H102))+(BC8*Constants!$H66*Constants!$H118))</f>
        <v>25171953.777066853</v>
      </c>
      <c r="BD53" s="22">
        <f>((BD8*Constants!$H66*Constants!$H84*(1-Constants!$H102))+(BD8*Constants!$H66*Constants!$H118))</f>
        <v>25341074.289165974</v>
      </c>
      <c r="BE53" s="22">
        <f>((BE8*Constants!$H66*Constants!$H84*(1-Constants!$H102))+(BE8*Constants!$H66*Constants!$H118))</f>
        <v>25511081.39478755</v>
      </c>
      <c r="BF53" s="22">
        <f>((BF8*Constants!$H66*Constants!$H84*(1-Constants!$H102))+(BF8*Constants!$H66*Constants!$H118))</f>
        <v>25698804.163475908</v>
      </c>
      <c r="BG53" s="22">
        <f>((BG8*Constants!$H66*Constants!$H84*(1-Constants!$H102))+(BG8*Constants!$H66*Constants!$H118))</f>
        <v>26417202.962504294</v>
      </c>
      <c r="BH53" s="22">
        <f>((BH8*Constants!$H66*Constants!$H84*(1-Constants!$H102))+(BH8*Constants!$H66*Constants!$H118))</f>
        <v>27165144.070457429</v>
      </c>
      <c r="BI53" s="22">
        <f>((BI8*Constants!$H66*Constants!$H84*(1-Constants!$H102))+(BI8*Constants!$H66*Constants!$H118))</f>
        <v>27939429.545392584</v>
      </c>
      <c r="BJ53" s="22">
        <f>((BJ8*Constants!$H66*Constants!$H84*(1-Constants!$H102))+(BJ8*Constants!$H66*Constants!$H118))</f>
        <v>28744910.709293682</v>
      </c>
      <c r="BK53" s="22">
        <f>((BK8*Constants!$H66*Constants!$H84*(1-Constants!$H102))+(BK8*Constants!$H66*Constants!$H118))</f>
        <v>29603144.475954585</v>
      </c>
      <c r="BL53" s="22">
        <f>((BL8*Constants!$H66*Constants!$H84*(1-Constants!$H102))+(BL8*Constants!$H66*Constants!$H118))</f>
        <v>30506389.19551532</v>
      </c>
      <c r="BM53" s="22">
        <f>((BM8*Constants!$H66*Constants!$H84*(1-Constants!$H102))+(BM8*Constants!$H66*Constants!$H118))</f>
        <v>31451023.894903909</v>
      </c>
      <c r="BN53" s="22">
        <f>((BN8*Constants!$H66*Constants!$H84*(1-Constants!$H102))+(BN8*Constants!$H66*Constants!$H118))</f>
        <v>32395617.89755505</v>
      </c>
      <c r="BO53" s="22">
        <f>((BO8*Constants!$H66*Constants!$H84*(1-Constants!$H102))+(BO8*Constants!$H66*Constants!$H118))</f>
        <v>33385574.726763967</v>
      </c>
      <c r="BP53" s="22">
        <f>((BP8*Constants!$H66*Constants!$H84*(1-Constants!$H102))+(BP8*Constants!$H66*Constants!$H118))</f>
        <v>34424466.258608915</v>
      </c>
    </row>
    <row r="54" spans="1:72" x14ac:dyDescent="0.25">
      <c r="A54" t="str">
        <f t="shared" si="19"/>
        <v>3C Aggregated and non-CO2 emissions on land</v>
      </c>
      <c r="B54" t="str">
        <f t="shared" si="20"/>
        <v>3C4 Direct N2O from managed soils (N2O)</v>
      </c>
      <c r="C54" t="s">
        <v>409</v>
      </c>
      <c r="D54" t="str">
        <f>Constants!D119</f>
        <v xml:space="preserve"> - Subsistence cattle</v>
      </c>
      <c r="E54" t="str">
        <f t="shared" si="22"/>
        <v>MM N available - Subsistence cattle</v>
      </c>
      <c r="F54" t="str">
        <f t="shared" si="23"/>
        <v>kg N</v>
      </c>
      <c r="H54" s="22">
        <f>((H9*Constants!$H67*Constants!$H85*(1-Constants!$H103))+(H9*Constants!$H67*Constants!$H119))</f>
        <v>168947349.70917743</v>
      </c>
      <c r="I54" s="22">
        <f>((I9*Constants!$H67*Constants!$H85*(1-Constants!$H103))+(I9*Constants!$H67*Constants!$H119))</f>
        <v>183053010.78546554</v>
      </c>
      <c r="J54" s="22">
        <f>((J9*Constants!$H67*Constants!$H85*(1-Constants!$H103))+(J9*Constants!$H67*Constants!$H119))</f>
        <v>184976510.02314115</v>
      </c>
      <c r="K54" s="22">
        <f>((K9*Constants!$H67*Constants!$H85*(1-Constants!$H103))+(K9*Constants!$H67*Constants!$H119))</f>
        <v>184976510.02314115</v>
      </c>
      <c r="L54" s="22">
        <f>((L9*Constants!$H67*Constants!$H85*(1-Constants!$H103))+(L9*Constants!$H67*Constants!$H119))</f>
        <v>160932769.55219561</v>
      </c>
      <c r="M54" s="22">
        <f>((M9*Constants!$H67*Constants!$H85*(1-Constants!$H103))+(M9*Constants!$H67*Constants!$H119))</f>
        <v>158688687.10824069</v>
      </c>
      <c r="N54" s="22">
        <f>((N9*Constants!$H67*Constants!$H85*(1-Constants!$H103))+(N9*Constants!$H67*Constants!$H119))</f>
        <v>162856268.78987125</v>
      </c>
      <c r="O54" s="22">
        <f>((O9*Constants!$H67*Constants!$H85*(1-Constants!$H103))+(O9*Constants!$H67*Constants!$H119))</f>
        <v>167985600.09033963</v>
      </c>
      <c r="P54" s="22">
        <f>((P9*Constants!$H67*Constants!$H85*(1-Constants!$H103))+(P9*Constants!$H67*Constants!$H119))</f>
        <v>176000180.24732149</v>
      </c>
      <c r="Q54" s="22">
        <f>((Q9*Constants!$H67*Constants!$H85*(1-Constants!$H103))+(Q9*Constants!$H67*Constants!$H119))</f>
        <v>182732427.57918626</v>
      </c>
      <c r="R54" s="22">
        <f>((R9*Constants!$H67*Constants!$H85*(1-Constants!$H103))+(R9*Constants!$H67*Constants!$H119))</f>
        <v>188182342.08593392</v>
      </c>
      <c r="S54" s="22">
        <f>((S9*Constants!$H67*Constants!$H85*(1-Constants!$H103))+(S9*Constants!$H67*Constants!$H119))</f>
        <v>184014760.40430334</v>
      </c>
      <c r="T54" s="22">
        <f>((T9*Constants!$H67*Constants!$H85*(1-Constants!$H103))+(T9*Constants!$H67*Constants!$H119))</f>
        <v>199723337.51198778</v>
      </c>
      <c r="U54" s="22">
        <f>((U9*Constants!$H67*Constants!$H85*(1-Constants!$H103))+(U9*Constants!$H67*Constants!$H119))</f>
        <v>199402754.30570853</v>
      </c>
      <c r="V54" s="22">
        <f>((V9*Constants!$H67*Constants!$H85*(1-Constants!$H103))+(V9*Constants!$H67*Constants!$H119))</f>
        <v>194914589.41779864</v>
      </c>
      <c r="W54" s="22">
        <f>((W9*Constants!$H67*Constants!$H85*(1-Constants!$H103))+(W9*Constants!$H67*Constants!$H119))</f>
        <v>192349923.76756448</v>
      </c>
      <c r="X54" s="22">
        <f>((X9*Constants!$H67*Constants!$H85*(1-Constants!$H103))+(X9*Constants!$H67*Constants!$H119))</f>
        <v>197158671.86175358</v>
      </c>
      <c r="Y54" s="22">
        <f>((Y9*Constants!$H67*Constants!$H85*(1-Constants!$H103))+(Y9*Constants!$H67*Constants!$H119))</f>
        <v>204211502.39989761</v>
      </c>
      <c r="Z54" s="22">
        <f>((Z9*Constants!$H67*Constants!$H85*(1-Constants!$H103))+(Z9*Constants!$H67*Constants!$H119))</f>
        <v>209304038.7628653</v>
      </c>
      <c r="AA54" s="22">
        <f>((AA9*Constants!$H67*Constants!$H85*(1-Constants!$H103))+(AA9*Constants!$H67*Constants!$H119))</f>
        <v>208352814.95930031</v>
      </c>
      <c r="AB54" s="22">
        <f>((AB9*Constants!$H67*Constants!$H85*(1-Constants!$H103))+(AB9*Constants!$H67*Constants!$H119))</f>
        <v>205820114.12625891</v>
      </c>
      <c r="AC54" s="22">
        <f>((AC9*Constants!$H67*Constants!$H85*(1-Constants!$H103))+(AC9*Constants!$H67*Constants!$H119))</f>
        <v>203192042.46087611</v>
      </c>
      <c r="AD54" s="22">
        <f>((AD9*Constants!$H67*Constants!$H85*(1-Constants!$H103))+(AD9*Constants!$H67*Constants!$H119))</f>
        <v>194393830.82842737</v>
      </c>
      <c r="AE54" s="22">
        <f>((AE9*Constants!$H67*Constants!$H85*(1-Constants!$H103))+(AE9*Constants!$H67*Constants!$H119))</f>
        <v>194298234.51022226</v>
      </c>
      <c r="AF54" s="22">
        <f>((AF9*Constants!$H67*Constants!$H85*(1-Constants!$H103))+(AF9*Constants!$H67*Constants!$H119))</f>
        <v>192824963.10821339</v>
      </c>
      <c r="AG54" s="22">
        <f>((AG9*Constants!$H67*Constants!$H85*(1-Constants!$H103))+(AG9*Constants!$H67*Constants!$H119))</f>
        <v>189983575.88172254</v>
      </c>
      <c r="AH54" s="22">
        <f>((AH9*Constants!$H67*Constants!$H85*(1-Constants!$H103))+(AH9*Constants!$H67*Constants!$H119))</f>
        <v>186126349.32247639</v>
      </c>
      <c r="AI54" s="22">
        <f>((AI9*Constants!$H67*Constants!$H85*(1-Constants!$H103))+(AI9*Constants!$H67*Constants!$H119))</f>
        <v>183310292.19374239</v>
      </c>
      <c r="AJ54" s="22">
        <f>((AJ9*Constants!$H67*Constants!$H85*(1-Constants!$H103))+(AJ9*Constants!$H67*Constants!$H119))</f>
        <v>180200943.69381821</v>
      </c>
      <c r="AK54" s="22">
        <f>((AK9*Constants!$H67*Constants!$H85*(1-Constants!$H103))+(AK9*Constants!$H67*Constants!$H119))</f>
        <v>176835878.20595145</v>
      </c>
      <c r="AL54" s="22">
        <f>((AL9*Constants!$H67*Constants!$H85*(1-Constants!$H103))+(AL9*Constants!$H67*Constants!$H119))</f>
        <v>155622815.58263263</v>
      </c>
      <c r="AM54" s="22">
        <f>((AM9*Constants!$H67*Constants!$H85*(1-Constants!$H103))+(AM9*Constants!$H67*Constants!$H119))</f>
        <v>156064939.86183026</v>
      </c>
      <c r="AN54" s="22">
        <f>((AN9*Constants!$H67*Constants!$H85*(1-Constants!$H103))+(AN9*Constants!$H67*Constants!$H119))</f>
        <v>156257520.51380384</v>
      </c>
      <c r="AO54" s="22">
        <f>((AO9*Constants!$H67*Constants!$H85*(1-Constants!$H103))+(AO9*Constants!$H67*Constants!$H119))</f>
        <v>156422195.26478708</v>
      </c>
      <c r="AP54" s="22">
        <f>((AP9*Constants!$H67*Constants!$H85*(1-Constants!$H103))+(AP9*Constants!$H67*Constants!$H119))</f>
        <v>156377298.88201106</v>
      </c>
      <c r="AQ54" s="22">
        <f>((AQ9*Constants!$H67*Constants!$H85*(1-Constants!$H103))+(AQ9*Constants!$H67*Constants!$H119))</f>
        <v>156434189.39073384</v>
      </c>
      <c r="AR54" s="22">
        <f>((AR9*Constants!$H67*Constants!$H85*(1-Constants!$H103))+(AR9*Constants!$H67*Constants!$H119))</f>
        <v>157191026.12501076</v>
      </c>
      <c r="AS54" s="22">
        <f>((AS9*Constants!$H67*Constants!$H85*(1-Constants!$H103))+(AS9*Constants!$H67*Constants!$H119))</f>
        <v>157803803.0450938</v>
      </c>
      <c r="AT54" s="22">
        <f>((AT9*Constants!$H67*Constants!$H85*(1-Constants!$H103))+(AT9*Constants!$H67*Constants!$H119))</f>
        <v>158529293.4626317</v>
      </c>
      <c r="AU54" s="22">
        <f>((AU9*Constants!$H67*Constants!$H85*(1-Constants!$H103))+(AU9*Constants!$H67*Constants!$H119))</f>
        <v>159298258.33823499</v>
      </c>
      <c r="AV54" s="22">
        <f>((AV9*Constants!$H67*Constants!$H85*(1-Constants!$H103))+(AV9*Constants!$H67*Constants!$H119))</f>
        <v>160116819.17777064</v>
      </c>
      <c r="AW54" s="22">
        <f>((AW9*Constants!$H67*Constants!$H85*(1-Constants!$H103))+(AW9*Constants!$H67*Constants!$H119))</f>
        <v>161082650.49669433</v>
      </c>
      <c r="AX54" s="22">
        <f>((AX9*Constants!$H67*Constants!$H85*(1-Constants!$H103))+(AX9*Constants!$H67*Constants!$H119))</f>
        <v>161619416.53940275</v>
      </c>
      <c r="AY54" s="22">
        <f>((AY9*Constants!$H67*Constants!$H85*(1-Constants!$H103))+(AY9*Constants!$H67*Constants!$H119))</f>
        <v>162535042.24620971</v>
      </c>
      <c r="AZ54" s="22">
        <f>((AZ9*Constants!$H67*Constants!$H85*(1-Constants!$H103))+(AZ9*Constants!$H67*Constants!$H119))</f>
        <v>163628722.79925916</v>
      </c>
      <c r="BA54" s="22">
        <f>((BA9*Constants!$H67*Constants!$H85*(1-Constants!$H103))+(BA9*Constants!$H67*Constants!$H119))</f>
        <v>164898407.90716147</v>
      </c>
      <c r="BB54" s="22">
        <f>((BB9*Constants!$H67*Constants!$H85*(1-Constants!$H103))+(BB9*Constants!$H67*Constants!$H119))</f>
        <v>166144906.12865621</v>
      </c>
      <c r="BC54" s="22">
        <f>((BC9*Constants!$H67*Constants!$H85*(1-Constants!$H103))+(BC9*Constants!$H67*Constants!$H119))</f>
        <v>167412387.48850304</v>
      </c>
      <c r="BD54" s="22">
        <f>((BD9*Constants!$H67*Constants!$H85*(1-Constants!$H103))+(BD9*Constants!$H67*Constants!$H119))</f>
        <v>168537165.84121022</v>
      </c>
      <c r="BE54" s="22">
        <f>((BE9*Constants!$H67*Constants!$H85*(1-Constants!$H103))+(BE9*Constants!$H67*Constants!$H119))</f>
        <v>169667840.70634714</v>
      </c>
      <c r="BF54" s="22">
        <f>((BF9*Constants!$H67*Constants!$H85*(1-Constants!$H103))+(BF9*Constants!$H67*Constants!$H119))</f>
        <v>170916338.02881968</v>
      </c>
      <c r="BG54" s="22">
        <f>((BG9*Constants!$H67*Constants!$H85*(1-Constants!$H103))+(BG9*Constants!$H67*Constants!$H119))</f>
        <v>175694229.29540014</v>
      </c>
      <c r="BH54" s="22">
        <f>((BH9*Constants!$H67*Constants!$H85*(1-Constants!$H103))+(BH9*Constants!$H67*Constants!$H119))</f>
        <v>180668599.09172922</v>
      </c>
      <c r="BI54" s="22">
        <f>((BI9*Constants!$H67*Constants!$H85*(1-Constants!$H103))+(BI9*Constants!$H67*Constants!$H119))</f>
        <v>185818178.70341033</v>
      </c>
      <c r="BJ54" s="22">
        <f>((BJ9*Constants!$H67*Constants!$H85*(1-Constants!$H103))+(BJ9*Constants!$H67*Constants!$H119))</f>
        <v>191175233.06319368</v>
      </c>
      <c r="BK54" s="22">
        <f>((BK9*Constants!$H67*Constants!$H85*(1-Constants!$H103))+(BK9*Constants!$H67*Constants!$H119))</f>
        <v>196883131.82911515</v>
      </c>
      <c r="BL54" s="22">
        <f>((BL9*Constants!$H67*Constants!$H85*(1-Constants!$H103))+(BL9*Constants!$H67*Constants!$H119))</f>
        <v>202890387.21847671</v>
      </c>
      <c r="BM54" s="22">
        <f>((BM9*Constants!$H67*Constants!$H85*(1-Constants!$H103))+(BM9*Constants!$H67*Constants!$H119))</f>
        <v>209172917.04233202</v>
      </c>
      <c r="BN54" s="22">
        <f>((BN9*Constants!$H67*Constants!$H85*(1-Constants!$H103))+(BN9*Constants!$H67*Constants!$H119))</f>
        <v>215455176.20233491</v>
      </c>
      <c r="BO54" s="22">
        <f>((BO9*Constants!$H67*Constants!$H85*(1-Constants!$H103))+(BO9*Constants!$H67*Constants!$H119))</f>
        <v>222039132.20973092</v>
      </c>
      <c r="BP54" s="22">
        <f>((BP9*Constants!$H67*Constants!$H85*(1-Constants!$H103))+(BP9*Constants!$H67*Constants!$H119))</f>
        <v>228948540.72160435</v>
      </c>
    </row>
    <row r="55" spans="1:72" x14ac:dyDescent="0.25">
      <c r="A55" t="str">
        <f t="shared" si="19"/>
        <v>3C Aggregated and non-CO2 emissions on land</v>
      </c>
      <c r="B55" t="str">
        <f t="shared" si="20"/>
        <v>3C4 Direct N2O from managed soils (N2O)</v>
      </c>
      <c r="C55" t="s">
        <v>409</v>
      </c>
      <c r="D55" t="str">
        <f>Constants!D120</f>
        <v xml:space="preserve"> - Feedlot</v>
      </c>
      <c r="E55" t="str">
        <f t="shared" si="22"/>
        <v>MM N available - Feedlot</v>
      </c>
      <c r="F55" t="str">
        <f t="shared" si="23"/>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26794968.41012397</v>
      </c>
      <c r="AE55" s="22">
        <f>((AE10*Constants!$H68*Constants!$H86*(1-Constants!$H104))+(AE10*Constants!$H68*Constants!$H120))</f>
        <v>27743158.23707027</v>
      </c>
      <c r="AF55" s="22">
        <f>((AF10*Constants!$H68*Constants!$H86*(1-Constants!$H104))+(AF10*Constants!$H68*Constants!$H120))</f>
        <v>28502833.515731659</v>
      </c>
      <c r="AG55" s="22">
        <f>((AG10*Constants!$H68*Constants!$H86*(1-Constants!$H104))+(AG10*Constants!$H68*Constants!$H120))</f>
        <v>29056096.591420121</v>
      </c>
      <c r="AH55" s="22">
        <f>((AH10*Constants!$H68*Constants!$H86*(1-Constants!$H104))+(AH10*Constants!$H68*Constants!$H120))</f>
        <v>29438526.759809326</v>
      </c>
      <c r="AI55" s="22">
        <f>((AI10*Constants!$H68*Constants!$H86*(1-Constants!$H104))+(AI10*Constants!$H68*Constants!$H120))</f>
        <v>29970929.129197255</v>
      </c>
      <c r="AJ55" s="22">
        <f>((AJ10*Constants!$H68*Constants!$H86*(1-Constants!$H104))+(AJ10*Constants!$H68*Constants!$H120))</f>
        <v>30445129.056176674</v>
      </c>
      <c r="AK55" s="22">
        <f>((AK10*Constants!$H68*Constants!$H86*(1-Constants!$H104))+(AK10*Constants!$H68*Constants!$H120))</f>
        <v>30863280.676246591</v>
      </c>
      <c r="AL55" s="22">
        <f>((AL10*Constants!$H68*Constants!$H86*(1-Constants!$H104))+(AL10*Constants!$H68*Constants!$H120))</f>
        <v>28050359.41600788</v>
      </c>
      <c r="AM55" s="22">
        <f>((AM10*Constants!$H68*Constants!$H86*(1-Constants!$H104))+(AM10*Constants!$H68*Constants!$H120))</f>
        <v>28933284.446469355</v>
      </c>
      <c r="AN55" s="22">
        <f>((AN10*Constants!$H68*Constants!$H86*(1-Constants!$H104))+(AN10*Constants!$H68*Constants!$H120))</f>
        <v>29788475.31596582</v>
      </c>
      <c r="AO55" s="22">
        <f>((AO10*Constants!$H68*Constants!$H86*(1-Constants!$H104))+(AO10*Constants!$H68*Constants!$H120))</f>
        <v>30656405.708448209</v>
      </c>
      <c r="AP55" s="22">
        <f>((AP10*Constants!$H68*Constants!$H86*(1-Constants!$H104))+(AP10*Constants!$H68*Constants!$H120))</f>
        <v>31500994.255862776</v>
      </c>
      <c r="AQ55" s="22">
        <f>((AQ10*Constants!$H68*Constants!$H86*(1-Constants!$H104))+(AQ10*Constants!$H68*Constants!$H120))</f>
        <v>32384166.739910644</v>
      </c>
      <c r="AR55" s="22">
        <f>((AR10*Constants!$H68*Constants!$H86*(1-Constants!$H104))+(AR10*Constants!$H68*Constants!$H120))</f>
        <v>33435809.692302126</v>
      </c>
      <c r="AS55" s="22">
        <f>((AS10*Constants!$H68*Constants!$H86*(1-Constants!$H104))+(AS10*Constants!$H68*Constants!$H120))</f>
        <v>34484676.35605263</v>
      </c>
      <c r="AT55" s="22">
        <f>((AT10*Constants!$H68*Constants!$H86*(1-Constants!$H104))+(AT10*Constants!$H68*Constants!$H120))</f>
        <v>35587109.147627346</v>
      </c>
      <c r="AU55" s="22">
        <f>((AU10*Constants!$H68*Constants!$H86*(1-Constants!$H104))+(AU10*Constants!$H68*Constants!$H120))</f>
        <v>36730463.902687341</v>
      </c>
      <c r="AV55" s="22">
        <f>((AV10*Constants!$H68*Constants!$H86*(1-Constants!$H104))+(AV10*Constants!$H68*Constants!$H120))</f>
        <v>37918361.114611067</v>
      </c>
      <c r="AW55" s="22">
        <f>((AW10*Constants!$H68*Constants!$H86*(1-Constants!$H104))+(AW10*Constants!$H68*Constants!$H120))</f>
        <v>39394507.07696823</v>
      </c>
      <c r="AX55" s="22">
        <f>((AX10*Constants!$H68*Constants!$H86*(1-Constants!$H104))+(AX10*Constants!$H68*Constants!$H120))</f>
        <v>40820957.616594531</v>
      </c>
      <c r="AY55" s="22">
        <f>((AY10*Constants!$H68*Constants!$H86*(1-Constants!$H104))+(AY10*Constants!$H68*Constants!$H120))</f>
        <v>42401059.110517032</v>
      </c>
      <c r="AZ55" s="22">
        <f>((AZ10*Constants!$H68*Constants!$H86*(1-Constants!$H104))+(AZ10*Constants!$H68*Constants!$H120))</f>
        <v>44093574.026333511</v>
      </c>
      <c r="BA55" s="22">
        <f>((BA10*Constants!$H68*Constants!$H86*(1-Constants!$H104))+(BA10*Constants!$H68*Constants!$H120))</f>
        <v>45906373.453330792</v>
      </c>
      <c r="BB55" s="22">
        <f>((BB10*Constants!$H68*Constants!$H86*(1-Constants!$H104))+(BB10*Constants!$H68*Constants!$H120))</f>
        <v>47791171.076461129</v>
      </c>
      <c r="BC55" s="22">
        <f>((BC10*Constants!$H68*Constants!$H86*(1-Constants!$H104))+(BC10*Constants!$H68*Constants!$H120))</f>
        <v>49765045.707504101</v>
      </c>
      <c r="BD55" s="22">
        <f>((BD10*Constants!$H68*Constants!$H86*(1-Constants!$H104))+(BD10*Constants!$H68*Constants!$H120))</f>
        <v>51783275.1831671</v>
      </c>
      <c r="BE55" s="22">
        <f>((BE10*Constants!$H68*Constants!$H86*(1-Constants!$H104))+(BE10*Constants!$H68*Constants!$H120))</f>
        <v>53893962.330827214</v>
      </c>
      <c r="BF55" s="22">
        <f>((BF10*Constants!$H68*Constants!$H86*(1-Constants!$H104))+(BF10*Constants!$H68*Constants!$H120))</f>
        <v>56139653.965891369</v>
      </c>
      <c r="BG55" s="22">
        <f>((BG10*Constants!$H68*Constants!$H86*(1-Constants!$H104))+(BG10*Constants!$H68*Constants!$H120))</f>
        <v>58204604.523308836</v>
      </c>
      <c r="BH55" s="22">
        <f>((BH10*Constants!$H68*Constants!$H86*(1-Constants!$H104))+(BH10*Constants!$H68*Constants!$H120))</f>
        <v>60359232.590122357</v>
      </c>
      <c r="BI55" s="22">
        <f>((BI10*Constants!$H68*Constants!$H86*(1-Constants!$H104))+(BI10*Constants!$H68*Constants!$H120))</f>
        <v>62597941.354849212</v>
      </c>
      <c r="BJ55" s="22">
        <f>((BJ10*Constants!$H68*Constants!$H86*(1-Constants!$H104))+(BJ10*Constants!$H68*Constants!$H120))</f>
        <v>64933070.719675682</v>
      </c>
      <c r="BK55" s="22">
        <f>((BK10*Constants!$H68*Constants!$H86*(1-Constants!$H104))+(BK10*Constants!$H68*Constants!$H120))</f>
        <v>67415353.404832348</v>
      </c>
      <c r="BL55" s="22">
        <f>((BL10*Constants!$H68*Constants!$H86*(1-Constants!$H104))+(BL10*Constants!$H68*Constants!$H120))</f>
        <v>70029831.88650094</v>
      </c>
      <c r="BM55" s="22">
        <f>((BM10*Constants!$H68*Constants!$H86*(1-Constants!$H104))+(BM10*Constants!$H68*Constants!$H120))</f>
        <v>72770500.979456156</v>
      </c>
      <c r="BN55" s="22">
        <f>((BN10*Constants!$H68*Constants!$H86*(1-Constants!$H104))+(BN10*Constants!$H68*Constants!$H120))</f>
        <v>75542912.04739511</v>
      </c>
      <c r="BO55" s="22">
        <f>((BO10*Constants!$H68*Constants!$H86*(1-Constants!$H104))+(BO10*Constants!$H68*Constants!$H120))</f>
        <v>78453670.648258165</v>
      </c>
      <c r="BP55" s="22">
        <f>((BP10*Constants!$H68*Constants!$H86*(1-Constants!$H104))+(BP10*Constants!$H68*Constants!$H120))</f>
        <v>81513601.414438322</v>
      </c>
    </row>
    <row r="56" spans="1:72" x14ac:dyDescent="0.25">
      <c r="A56" t="str">
        <f t="shared" si="19"/>
        <v>3C Aggregated and non-CO2 emissions on land</v>
      </c>
      <c r="B56" t="str">
        <f t="shared" si="20"/>
        <v>3C4 Direct N2O from managed soils (N2O)</v>
      </c>
      <c r="C56" t="s">
        <v>409</v>
      </c>
      <c r="D56" t="str">
        <f>Constants!D121</f>
        <v xml:space="preserve"> - Commercial sheep</v>
      </c>
      <c r="E56" t="str">
        <f t="shared" si="22"/>
        <v>MM N available - Commercial sheep</v>
      </c>
      <c r="F56" t="str">
        <f t="shared" si="23"/>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3713667.6142850216</v>
      </c>
      <c r="AE56" s="22">
        <f>((AE11*Constants!$H69*Constants!$H87*(1-Constants!$H105))+(AE11*Constants!$H69*Constants!$H121))</f>
        <v>3715728.8673476409</v>
      </c>
      <c r="AF56" s="22">
        <f>((AF11*Constants!$H69*Constants!$H87*(1-Constants!$H105))+(AF11*Constants!$H69*Constants!$H121))</f>
        <v>3720309.3732078685</v>
      </c>
      <c r="AG56" s="22">
        <f>((AG11*Constants!$H69*Constants!$H87*(1-Constants!$H105))+(AG11*Constants!$H69*Constants!$H121))</f>
        <v>3727237.8821021044</v>
      </c>
      <c r="AH56" s="22">
        <f>((AH11*Constants!$H69*Constants!$H87*(1-Constants!$H105))+(AH11*Constants!$H69*Constants!$H121))</f>
        <v>3736456.0864261449</v>
      </c>
      <c r="AI56" s="22">
        <f>((AI11*Constants!$H69*Constants!$H87*(1-Constants!$H105))+(AI11*Constants!$H69*Constants!$H121))</f>
        <v>3748044.7507206718</v>
      </c>
      <c r="AJ56" s="22">
        <f>((AJ11*Constants!$H69*Constants!$H87*(1-Constants!$H105))+(AJ11*Constants!$H69*Constants!$H121))</f>
        <v>3760880.169211552</v>
      </c>
      <c r="AK56" s="22">
        <f>((AK11*Constants!$H69*Constants!$H87*(1-Constants!$H105))+(AK11*Constants!$H69*Constants!$H121))</f>
        <v>3774995.6664967821</v>
      </c>
      <c r="AL56" s="22">
        <f>((AL11*Constants!$H69*Constants!$H87*(1-Constants!$H105))+(AL11*Constants!$H69*Constants!$H121))</f>
        <v>3788137.1870350642</v>
      </c>
      <c r="AM56" s="22">
        <f>((AM11*Constants!$H69*Constants!$H87*(1-Constants!$H105))+(AM11*Constants!$H69*Constants!$H121))</f>
        <v>3793577.4702789439</v>
      </c>
      <c r="AN56" s="22">
        <f>((AN11*Constants!$H69*Constants!$H87*(1-Constants!$H105))+(AN11*Constants!$H69*Constants!$H121))</f>
        <v>3799894.0808294239</v>
      </c>
      <c r="AO56" s="22">
        <f>((AO11*Constants!$H69*Constants!$H87*(1-Constants!$H105))+(AO11*Constants!$H69*Constants!$H121))</f>
        <v>3807136.7469851309</v>
      </c>
      <c r="AP56" s="22">
        <f>((AP11*Constants!$H69*Constants!$H87*(1-Constants!$H105))+(AP11*Constants!$H69*Constants!$H121))</f>
        <v>3815186.7388839619</v>
      </c>
      <c r="AQ56" s="22">
        <f>((AQ11*Constants!$H69*Constants!$H87*(1-Constants!$H105))+(AQ11*Constants!$H69*Constants!$H121))</f>
        <v>3824037.2784067267</v>
      </c>
      <c r="AR56" s="22">
        <f>((AR11*Constants!$H69*Constants!$H87*(1-Constants!$H105))+(AR11*Constants!$H69*Constants!$H121))</f>
        <v>3829500.7821128499</v>
      </c>
      <c r="AS56" s="22">
        <f>((AS11*Constants!$H69*Constants!$H87*(1-Constants!$H105))+(AS11*Constants!$H69*Constants!$H121))</f>
        <v>3835657.8305247482</v>
      </c>
      <c r="AT56" s="22">
        <f>((AT11*Constants!$H69*Constants!$H87*(1-Constants!$H105))+(AT11*Constants!$H69*Constants!$H121))</f>
        <v>3842428.6127699898</v>
      </c>
      <c r="AU56" s="22">
        <f>((AU11*Constants!$H69*Constants!$H87*(1-Constants!$H105))+(AU11*Constants!$H69*Constants!$H121))</f>
        <v>3849852.4150639279</v>
      </c>
      <c r="AV56" s="22">
        <f>((AV11*Constants!$H69*Constants!$H87*(1-Constants!$H105))+(AV11*Constants!$H69*Constants!$H121))</f>
        <v>3857861.9362660185</v>
      </c>
      <c r="AW56" s="22">
        <f>((AW11*Constants!$H69*Constants!$H87*(1-Constants!$H105))+(AW11*Constants!$H69*Constants!$H121))</f>
        <v>3863168.3566745287</v>
      </c>
      <c r="AX56" s="22">
        <f>((AX11*Constants!$H69*Constants!$H87*(1-Constants!$H105))+(AX11*Constants!$H69*Constants!$H121))</f>
        <v>3868938.3877740772</v>
      </c>
      <c r="AY56" s="22">
        <f>((AY11*Constants!$H69*Constants!$H87*(1-Constants!$H105))+(AY11*Constants!$H69*Constants!$H121))</f>
        <v>3875234.3762343042</v>
      </c>
      <c r="AZ56" s="22">
        <f>((AZ11*Constants!$H69*Constants!$H87*(1-Constants!$H105))+(AZ11*Constants!$H69*Constants!$H121))</f>
        <v>3882086.4912293125</v>
      </c>
      <c r="BA56" s="22">
        <f>((BA11*Constants!$H69*Constants!$H87*(1-Constants!$H105))+(BA11*Constants!$H69*Constants!$H121))</f>
        <v>3889400.8695037202</v>
      </c>
      <c r="BB56" s="22">
        <f>((BB11*Constants!$H69*Constants!$H87*(1-Constants!$H105))+(BB11*Constants!$H69*Constants!$H121))</f>
        <v>3893974.9860833948</v>
      </c>
      <c r="BC56" s="22">
        <f>((BC11*Constants!$H69*Constants!$H87*(1-Constants!$H105))+(BC11*Constants!$H69*Constants!$H121))</f>
        <v>3898944.1283085952</v>
      </c>
      <c r="BD56" s="22">
        <f>((BD11*Constants!$H69*Constants!$H87*(1-Constants!$H105))+(BD11*Constants!$H69*Constants!$H121))</f>
        <v>3904342.6139124176</v>
      </c>
      <c r="BE56" s="22">
        <f>((BE11*Constants!$H69*Constants!$H87*(1-Constants!$H105))+(BE11*Constants!$H69*Constants!$H121))</f>
        <v>3910106.6471899217</v>
      </c>
      <c r="BF56" s="22">
        <f>((BF11*Constants!$H69*Constants!$H87*(1-Constants!$H105))+(BF11*Constants!$H69*Constants!$H121))</f>
        <v>3916246.2955416176</v>
      </c>
      <c r="BG56" s="22">
        <f>((BG11*Constants!$H69*Constants!$H87*(1-Constants!$H105))+(BG11*Constants!$H69*Constants!$H121))</f>
        <v>3919827.1080792961</v>
      </c>
      <c r="BH56" s="22">
        <f>((BH11*Constants!$H69*Constants!$H87*(1-Constants!$H105))+(BH11*Constants!$H69*Constants!$H121))</f>
        <v>3923727.206935233</v>
      </c>
      <c r="BI56" s="22">
        <f>((BI11*Constants!$H69*Constants!$H87*(1-Constants!$H105))+(BI11*Constants!$H69*Constants!$H121))</f>
        <v>3927969.6775406422</v>
      </c>
      <c r="BJ56" s="22">
        <f>((BJ11*Constants!$H69*Constants!$H87*(1-Constants!$H105))+(BJ11*Constants!$H69*Constants!$H121))</f>
        <v>3932513.1821071054</v>
      </c>
      <c r="BK56" s="22">
        <f>((BK11*Constants!$H69*Constants!$H87*(1-Constants!$H105))+(BK11*Constants!$H69*Constants!$H121))</f>
        <v>3937450.5497648157</v>
      </c>
      <c r="BL56" s="22">
        <f>((BL11*Constants!$H69*Constants!$H87*(1-Constants!$H105))+(BL11*Constants!$H69*Constants!$H121))</f>
        <v>3939646.6860836446</v>
      </c>
      <c r="BM56" s="22">
        <f>((BM11*Constants!$H69*Constants!$H87*(1-Constants!$H105))+(BM11*Constants!$H69*Constants!$H121))</f>
        <v>3942188.6313633057</v>
      </c>
      <c r="BN56" s="22">
        <f>((BN11*Constants!$H69*Constants!$H87*(1-Constants!$H105))+(BN11*Constants!$H69*Constants!$H121))</f>
        <v>3944978.1211486864</v>
      </c>
      <c r="BO56" s="22">
        <f>((BO11*Constants!$H69*Constants!$H87*(1-Constants!$H105))+(BO11*Constants!$H69*Constants!$H121))</f>
        <v>3948029.1343890848</v>
      </c>
      <c r="BP56" s="22">
        <f>((BP11*Constants!$H69*Constants!$H87*(1-Constants!$H105))+(BP11*Constants!$H69*Constants!$H121))</f>
        <v>3951413.1944996631</v>
      </c>
    </row>
    <row r="57" spans="1:72" x14ac:dyDescent="0.25">
      <c r="A57" t="str">
        <f t="shared" si="19"/>
        <v>3C Aggregated and non-CO2 emissions on land</v>
      </c>
      <c r="B57" t="str">
        <f t="shared" si="20"/>
        <v>3C4 Direct N2O from managed soils (N2O)</v>
      </c>
      <c r="C57" t="s">
        <v>409</v>
      </c>
      <c r="D57" t="str">
        <f>Constants!D122</f>
        <v xml:space="preserve"> - Subsistence sheep</v>
      </c>
      <c r="E57" t="str">
        <f t="shared" si="22"/>
        <v>MM N available - Subsistence sheep</v>
      </c>
      <c r="F57" t="str">
        <f t="shared" si="23"/>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3022420.6348140505</v>
      </c>
      <c r="AE57" s="22">
        <f>((AE12*Constants!$H70*Constants!$H88*(1-Constants!$H106))+(AE12*Constants!$H70*Constants!$H122))</f>
        <v>3024098.2146184649</v>
      </c>
      <c r="AF57" s="22">
        <f>((AF12*Constants!$H70*Constants!$H88*(1-Constants!$H106))+(AF12*Constants!$H70*Constants!$H122))</f>
        <v>3027826.1237551323</v>
      </c>
      <c r="AG57" s="22">
        <f>((AG12*Constants!$H70*Constants!$H88*(1-Constants!$H106))+(AG12*Constants!$H70*Constants!$H122))</f>
        <v>3033464.988194664</v>
      </c>
      <c r="AH57" s="22">
        <f>((AH12*Constants!$H70*Constants!$H88*(1-Constants!$H106))+(AH12*Constants!$H70*Constants!$H122))</f>
        <v>3040967.3534730584</v>
      </c>
      <c r="AI57" s="22">
        <f>((AI12*Constants!$H70*Constants!$H88*(1-Constants!$H106))+(AI12*Constants!$H70*Constants!$H122))</f>
        <v>3050398.950948013</v>
      </c>
      <c r="AJ57" s="22">
        <f>((AJ12*Constants!$H70*Constants!$H88*(1-Constants!$H106))+(AJ12*Constants!$H70*Constants!$H122))</f>
        <v>3060845.2368660322</v>
      </c>
      <c r="AK57" s="22">
        <f>((AK12*Constants!$H70*Constants!$H88*(1-Constants!$H106))+(AK12*Constants!$H70*Constants!$H122))</f>
        <v>3072333.332920034</v>
      </c>
      <c r="AL57" s="22">
        <f>((AL12*Constants!$H70*Constants!$H88*(1-Constants!$H106))+(AL12*Constants!$H70*Constants!$H122))</f>
        <v>3083028.7442958262</v>
      </c>
      <c r="AM57" s="22">
        <f>((AM12*Constants!$H70*Constants!$H88*(1-Constants!$H106))+(AM12*Constants!$H70*Constants!$H122))</f>
        <v>3087456.3953522341</v>
      </c>
      <c r="AN57" s="22">
        <f>((AN12*Constants!$H70*Constants!$H88*(1-Constants!$H106))+(AN12*Constants!$H70*Constants!$H122))</f>
        <v>3092597.2577160108</v>
      </c>
      <c r="AO57" s="22">
        <f>((AO12*Constants!$H70*Constants!$H88*(1-Constants!$H106))+(AO12*Constants!$H70*Constants!$H122))</f>
        <v>3098491.8034626134</v>
      </c>
      <c r="AP57" s="22">
        <f>((AP12*Constants!$H70*Constants!$H88*(1-Constants!$H106))+(AP12*Constants!$H70*Constants!$H122))</f>
        <v>3105043.4026233787</v>
      </c>
      <c r="AQ57" s="22">
        <f>((AQ12*Constants!$H70*Constants!$H88*(1-Constants!$H106))+(AQ12*Constants!$H70*Constants!$H122))</f>
        <v>3112246.5387306446</v>
      </c>
      <c r="AR57" s="22">
        <f>((AR12*Constants!$H70*Constants!$H88*(1-Constants!$H106))+(AR12*Constants!$H70*Constants!$H122))</f>
        <v>3116693.0880869338</v>
      </c>
      <c r="AS57" s="22">
        <f>((AS12*Constants!$H70*Constants!$H88*(1-Constants!$H106))+(AS12*Constants!$H70*Constants!$H122))</f>
        <v>3121704.0885593751</v>
      </c>
      <c r="AT57" s="22">
        <f>((AT12*Constants!$H70*Constants!$H88*(1-Constants!$H106))+(AT12*Constants!$H70*Constants!$H122))</f>
        <v>3127214.5849465933</v>
      </c>
      <c r="AU57" s="22">
        <f>((AU12*Constants!$H70*Constants!$H88*(1-Constants!$H106))+(AU12*Constants!$H70*Constants!$H122))</f>
        <v>3133256.5508876676</v>
      </c>
      <c r="AV57" s="22">
        <f>((AV12*Constants!$H70*Constants!$H88*(1-Constants!$H106))+(AV12*Constants!$H70*Constants!$H122))</f>
        <v>3139775.2124025165</v>
      </c>
      <c r="AW57" s="22">
        <f>((AW12*Constants!$H70*Constants!$H88*(1-Constants!$H106))+(AW12*Constants!$H70*Constants!$H122))</f>
        <v>3144093.9173070658</v>
      </c>
      <c r="AX57" s="22">
        <f>((AX12*Constants!$H70*Constants!$H88*(1-Constants!$H106))+(AX12*Constants!$H70*Constants!$H122))</f>
        <v>3148789.9382949732</v>
      </c>
      <c r="AY57" s="22">
        <f>((AY12*Constants!$H70*Constants!$H88*(1-Constants!$H106))+(AY12*Constants!$H70*Constants!$H122))</f>
        <v>3153914.0170804686</v>
      </c>
      <c r="AZ57" s="22">
        <f>((AZ12*Constants!$H70*Constants!$H88*(1-Constants!$H106))+(AZ12*Constants!$H70*Constants!$H122))</f>
        <v>3159490.7072703424</v>
      </c>
      <c r="BA57" s="22">
        <f>((BA12*Constants!$H70*Constants!$H88*(1-Constants!$H106))+(BA12*Constants!$H70*Constants!$H122))</f>
        <v>3165443.6169336541</v>
      </c>
      <c r="BB57" s="22">
        <f>((BB12*Constants!$H70*Constants!$H88*(1-Constants!$H106))+(BB12*Constants!$H70*Constants!$H122))</f>
        <v>3169166.326064453</v>
      </c>
      <c r="BC57" s="22">
        <f>((BC12*Constants!$H70*Constants!$H88*(1-Constants!$H106))+(BC12*Constants!$H70*Constants!$H122))</f>
        <v>3173210.5323744095</v>
      </c>
      <c r="BD57" s="22">
        <f>((BD12*Constants!$H70*Constants!$H88*(1-Constants!$H106))+(BD12*Constants!$H70*Constants!$H122))</f>
        <v>3177604.1658334127</v>
      </c>
      <c r="BE57" s="22">
        <f>((BE12*Constants!$H70*Constants!$H88*(1-Constants!$H106))+(BE12*Constants!$H70*Constants!$H122))</f>
        <v>3182295.3054094673</v>
      </c>
      <c r="BF57" s="22">
        <f>((BF12*Constants!$H70*Constants!$H88*(1-Constants!$H106))+(BF12*Constants!$H70*Constants!$H122))</f>
        <v>3187292.1445981143</v>
      </c>
      <c r="BG57" s="22">
        <f>((BG12*Constants!$H70*Constants!$H88*(1-Constants!$H106))+(BG12*Constants!$H70*Constants!$H122))</f>
        <v>3190206.4392597172</v>
      </c>
      <c r="BH57" s="22">
        <f>((BH12*Constants!$H70*Constants!$H88*(1-Constants!$H106))+(BH12*Constants!$H70*Constants!$H122))</f>
        <v>3193380.5895834179</v>
      </c>
      <c r="BI57" s="22">
        <f>((BI12*Constants!$H70*Constants!$H88*(1-Constants!$H106))+(BI12*Constants!$H70*Constants!$H122))</f>
        <v>3196833.3839721931</v>
      </c>
      <c r="BJ57" s="22">
        <f>((BJ12*Constants!$H70*Constants!$H88*(1-Constants!$H106))+(BJ12*Constants!$H70*Constants!$H122))</f>
        <v>3200531.179085366</v>
      </c>
      <c r="BK57" s="22">
        <f>((BK12*Constants!$H70*Constants!$H88*(1-Constants!$H106))+(BK12*Constants!$H70*Constants!$H122))</f>
        <v>3204549.5252165394</v>
      </c>
      <c r="BL57" s="22">
        <f>((BL12*Constants!$H70*Constants!$H88*(1-Constants!$H106))+(BL12*Constants!$H70*Constants!$H122))</f>
        <v>3206336.8816566695</v>
      </c>
      <c r="BM57" s="22">
        <f>((BM12*Constants!$H70*Constants!$H88*(1-Constants!$H106))+(BM12*Constants!$H70*Constants!$H122))</f>
        <v>3208405.6795846969</v>
      </c>
      <c r="BN57" s="22">
        <f>((BN12*Constants!$H70*Constants!$H88*(1-Constants!$H106))+(BN12*Constants!$H70*Constants!$H122))</f>
        <v>3210675.9450913635</v>
      </c>
      <c r="BO57" s="22">
        <f>((BO12*Constants!$H70*Constants!$H88*(1-Constants!$H106))+(BO12*Constants!$H70*Constants!$H122))</f>
        <v>3213159.0551412236</v>
      </c>
      <c r="BP57" s="22">
        <f>((BP12*Constants!$H70*Constants!$H88*(1-Constants!$H106))+(BP12*Constants!$H70*Constants!$H122))</f>
        <v>3215913.2200719565</v>
      </c>
    </row>
    <row r="58" spans="1:72" x14ac:dyDescent="0.25">
      <c r="A58" t="str">
        <f t="shared" si="19"/>
        <v>3C Aggregated and non-CO2 emissions on land</v>
      </c>
      <c r="B58" t="str">
        <f t="shared" si="20"/>
        <v>3C4 Direct N2O from managed soils (N2O)</v>
      </c>
      <c r="C58" t="s">
        <v>409</v>
      </c>
      <c r="D58" t="str">
        <f>Constants!D123</f>
        <v xml:space="preserve"> - Commercial goats</v>
      </c>
      <c r="E58" t="str">
        <f t="shared" si="22"/>
        <v>MM N available - Commercial goats</v>
      </c>
      <c r="F58" t="str">
        <f t="shared" si="23"/>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459051.78591521125</v>
      </c>
      <c r="AE58" s="22">
        <f>((AE13*Constants!$H71*Constants!$H89*(1-Constants!$H107))+(AE13*Constants!$H71*Constants!$H123))</f>
        <v>460255.67024610902</v>
      </c>
      <c r="AF58" s="22">
        <f>((AF13*Constants!$H71*Constants!$H89*(1-Constants!$H107))+(AF13*Constants!$H71*Constants!$H123))</f>
        <v>461858.92887831421</v>
      </c>
      <c r="AG58" s="22">
        <f>((AG13*Constants!$H71*Constants!$H89*(1-Constants!$H107))+(AG13*Constants!$H71*Constants!$H123))</f>
        <v>463835.34003987588</v>
      </c>
      <c r="AH58" s="22">
        <f>((AH13*Constants!$H71*Constants!$H89*(1-Constants!$H107))+(AH13*Constants!$H71*Constants!$H123))</f>
        <v>466179.3225725267</v>
      </c>
      <c r="AI58" s="22">
        <f>((AI13*Constants!$H71*Constants!$H89*(1-Constants!$H107))+(AI13*Constants!$H71*Constants!$H123))</f>
        <v>468911.00016820285</v>
      </c>
      <c r="AJ58" s="22">
        <f>((AJ13*Constants!$H71*Constants!$H89*(1-Constants!$H107))+(AJ13*Constants!$H71*Constants!$H123))</f>
        <v>471817.22907577048</v>
      </c>
      <c r="AK58" s="22">
        <f>((AK13*Constants!$H71*Constants!$H89*(1-Constants!$H107))+(AK13*Constants!$H71*Constants!$H123))</f>
        <v>474908.75609322143</v>
      </c>
      <c r="AL58" s="22">
        <f>((AL13*Constants!$H71*Constants!$H89*(1-Constants!$H107))+(AL13*Constants!$H71*Constants!$H123))</f>
        <v>477757.18053485308</v>
      </c>
      <c r="AM58" s="22">
        <f>((AM13*Constants!$H71*Constants!$H89*(1-Constants!$H107))+(AM13*Constants!$H71*Constants!$H123))</f>
        <v>479083.01379489014</v>
      </c>
      <c r="AN58" s="22">
        <f>((AN13*Constants!$H71*Constants!$H89*(1-Constants!$H107))+(AN13*Constants!$H71*Constants!$H123))</f>
        <v>480536.87163659057</v>
      </c>
      <c r="AO58" s="22">
        <f>((AO13*Constants!$H71*Constants!$H89*(1-Constants!$H107))+(AO13*Constants!$H71*Constants!$H123))</f>
        <v>482130.32914759649</v>
      </c>
      <c r="AP58" s="22">
        <f>((AP13*Constants!$H71*Constants!$H89*(1-Constants!$H107))+(AP13*Constants!$H71*Constants!$H123))</f>
        <v>483842.57223567698</v>
      </c>
      <c r="AQ58" s="22">
        <f>((AQ13*Constants!$H71*Constants!$H89*(1-Constants!$H107))+(AQ13*Constants!$H71*Constants!$H123))</f>
        <v>485673.90721106721</v>
      </c>
      <c r="AR58" s="22">
        <f>((AR13*Constants!$H71*Constants!$H89*(1-Constants!$H107))+(AR13*Constants!$H71*Constants!$H123))</f>
        <v>486834.90396429249</v>
      </c>
      <c r="AS58" s="22">
        <f>((AS13*Constants!$H71*Constants!$H89*(1-Constants!$H107))+(AS13*Constants!$H71*Constants!$H123))</f>
        <v>488100.88015364751</v>
      </c>
      <c r="AT58" s="22">
        <f>((AT13*Constants!$H71*Constants!$H89*(1-Constants!$H107))+(AT13*Constants!$H71*Constants!$H123))</f>
        <v>489457.80879201129</v>
      </c>
      <c r="AU58" s="22">
        <f>((AU13*Constants!$H71*Constants!$H89*(1-Constants!$H107))+(AU13*Constants!$H71*Constants!$H123))</f>
        <v>490913.98514106806</v>
      </c>
      <c r="AV58" s="22">
        <f>((AV13*Constants!$H71*Constants!$H89*(1-Constants!$H107))+(AV13*Constants!$H71*Constants!$H123))</f>
        <v>492457.55619362858</v>
      </c>
      <c r="AW58" s="22">
        <f>((AW13*Constants!$H71*Constants!$H89*(1-Constants!$H107))+(AW13*Constants!$H71*Constants!$H123))</f>
        <v>493474.83876061731</v>
      </c>
      <c r="AX58" s="22">
        <f>((AX13*Constants!$H71*Constants!$H89*(1-Constants!$H107))+(AX13*Constants!$H71*Constants!$H123))</f>
        <v>494560.57228991558</v>
      </c>
      <c r="AY58" s="22">
        <f>((AY13*Constants!$H71*Constants!$H89*(1-Constants!$H107))+(AY13*Constants!$H71*Constants!$H123))</f>
        <v>495726.94152219169</v>
      </c>
      <c r="AZ58" s="22">
        <f>((AZ13*Constants!$H71*Constants!$H89*(1-Constants!$H107))+(AZ13*Constants!$H71*Constants!$H123))</f>
        <v>496979.98694024154</v>
      </c>
      <c r="BA58" s="22">
        <f>((BA13*Constants!$H71*Constants!$H89*(1-Constants!$H107))+(BA13*Constants!$H71*Constants!$H123))</f>
        <v>498302.65210740367</v>
      </c>
      <c r="BB58" s="22">
        <f>((BB13*Constants!$H71*Constants!$H89*(1-Constants!$H107))+(BB13*Constants!$H71*Constants!$H123))</f>
        <v>499102.90551423532</v>
      </c>
      <c r="BC58" s="22">
        <f>((BC13*Constants!$H71*Constants!$H89*(1-Constants!$H107))+(BC13*Constants!$H71*Constants!$H123))</f>
        <v>499963.2926618788</v>
      </c>
      <c r="BD58" s="22">
        <f>((BD13*Constants!$H71*Constants!$H89*(1-Constants!$H107))+(BD13*Constants!$H71*Constants!$H123))</f>
        <v>500890.43128242454</v>
      </c>
      <c r="BE58" s="22">
        <f>((BE13*Constants!$H71*Constants!$H89*(1-Constants!$H107))+(BE13*Constants!$H71*Constants!$H123))</f>
        <v>501872.80269195285</v>
      </c>
      <c r="BF58" s="22">
        <f>((BF13*Constants!$H71*Constants!$H89*(1-Constants!$H107))+(BF13*Constants!$H71*Constants!$H123))</f>
        <v>502912.50021620461</v>
      </c>
      <c r="BG58" s="22">
        <f>((BG13*Constants!$H71*Constants!$H89*(1-Constants!$H107))+(BG13*Constants!$H71*Constants!$H123))</f>
        <v>503471.81580812408</v>
      </c>
      <c r="BH58" s="22">
        <f>((BH13*Constants!$H71*Constants!$H89*(1-Constants!$H107))+(BH13*Constants!$H71*Constants!$H123))</f>
        <v>504080.39555477578</v>
      </c>
      <c r="BI58" s="22">
        <f>((BI13*Constants!$H71*Constants!$H89*(1-Constants!$H107))+(BI13*Constants!$H71*Constants!$H123))</f>
        <v>504742.61180182482</v>
      </c>
      <c r="BJ58" s="22">
        <f>((BJ13*Constants!$H71*Constants!$H89*(1-Constants!$H107))+(BJ13*Constants!$H71*Constants!$H123))</f>
        <v>505451.03618285473</v>
      </c>
      <c r="BK58" s="22">
        <f>((BK13*Constants!$H71*Constants!$H89*(1-Constants!$H107))+(BK13*Constants!$H71*Constants!$H123))</f>
        <v>506222.69656697195</v>
      </c>
      <c r="BL58" s="22">
        <f>((BL13*Constants!$H71*Constants!$H89*(1-Constants!$H107))+(BL13*Constants!$H71*Constants!$H123))</f>
        <v>506487.78789541719</v>
      </c>
      <c r="BM58" s="22">
        <f>((BM13*Constants!$H71*Constants!$H89*(1-Constants!$H107))+(BM13*Constants!$H71*Constants!$H123))</f>
        <v>506809.29025170224</v>
      </c>
      <c r="BN58" s="22">
        <f>((BN13*Constants!$H71*Constants!$H89*(1-Constants!$H107))+(BN13*Constants!$H71*Constants!$H123))</f>
        <v>507169.40081509785</v>
      </c>
      <c r="BO58" s="22">
        <f>((BO13*Constants!$H71*Constants!$H89*(1-Constants!$H107))+(BO13*Constants!$H71*Constants!$H123))</f>
        <v>507570.72100881371</v>
      </c>
      <c r="BP58" s="22">
        <f>((BP13*Constants!$H71*Constants!$H89*(1-Constants!$H107))+(BP13*Constants!$H71*Constants!$H123))</f>
        <v>508026.21554149466</v>
      </c>
    </row>
    <row r="59" spans="1:72" x14ac:dyDescent="0.25">
      <c r="A59" t="str">
        <f t="shared" si="19"/>
        <v>3C Aggregated and non-CO2 emissions on land</v>
      </c>
      <c r="B59" t="str">
        <f t="shared" si="20"/>
        <v>3C4 Direct N2O from managed soils (N2O)</v>
      </c>
      <c r="C59" t="s">
        <v>409</v>
      </c>
      <c r="D59" t="str">
        <f>Constants!D124</f>
        <v xml:space="preserve"> - Subsistence goats</v>
      </c>
      <c r="E59" t="str">
        <f t="shared" si="22"/>
        <v>MM N available - Subsistence goats</v>
      </c>
      <c r="F59" t="str">
        <f t="shared" si="23"/>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5538946.1150579071</v>
      </c>
      <c r="AE59" s="22">
        <f>((AE14*Constants!$H72*Constants!$H90*(1-Constants!$H108))+(AE14*Constants!$H72*Constants!$H124))</f>
        <v>5553472.2549013905</v>
      </c>
      <c r="AF59" s="22">
        <f>((AF14*Constants!$H72*Constants!$H90*(1-Constants!$H108))+(AF14*Constants!$H72*Constants!$H124))</f>
        <v>5572817.2687860029</v>
      </c>
      <c r="AG59" s="22">
        <f>((AG14*Constants!$H72*Constants!$H90*(1-Constants!$H108))+(AG14*Constants!$H72*Constants!$H124))</f>
        <v>5596664.7632538956</v>
      </c>
      <c r="AH59" s="22">
        <f>((AH14*Constants!$H72*Constants!$H90*(1-Constants!$H108))+(AH14*Constants!$H72*Constants!$H124))</f>
        <v>5624947.3957179124</v>
      </c>
      <c r="AI59" s="22">
        <f>((AI14*Constants!$H72*Constants!$H90*(1-Constants!$H108))+(AI14*Constants!$H72*Constants!$H124))</f>
        <v>5657907.9798402349</v>
      </c>
      <c r="AJ59" s="22">
        <f>((AJ14*Constants!$H72*Constants!$H90*(1-Constants!$H108))+(AJ14*Constants!$H72*Constants!$H124))</f>
        <v>5692974.7104596291</v>
      </c>
      <c r="AK59" s="22">
        <f>((AK14*Constants!$H72*Constants!$H90*(1-Constants!$H108))+(AK14*Constants!$H72*Constants!$H124))</f>
        <v>5730277.2590789897</v>
      </c>
      <c r="AL59" s="22">
        <f>((AL14*Constants!$H72*Constants!$H90*(1-Constants!$H108))+(AL14*Constants!$H72*Constants!$H124))</f>
        <v>5764646.5175790004</v>
      </c>
      <c r="AM59" s="22">
        <f>((AM14*Constants!$H72*Constants!$H90*(1-Constants!$H108))+(AM14*Constants!$H72*Constants!$H124))</f>
        <v>5780644.1004448552</v>
      </c>
      <c r="AN59" s="22">
        <f>((AN14*Constants!$H72*Constants!$H90*(1-Constants!$H108))+(AN14*Constants!$H72*Constants!$H124))</f>
        <v>5798186.4355173083</v>
      </c>
      <c r="AO59" s="22">
        <f>((AO14*Constants!$H72*Constants!$H90*(1-Constants!$H108))+(AO14*Constants!$H72*Constants!$H124))</f>
        <v>5817413.1884913743</v>
      </c>
      <c r="AP59" s="22">
        <f>((AP14*Constants!$H72*Constants!$H90*(1-Constants!$H108))+(AP14*Constants!$H72*Constants!$H124))</f>
        <v>5838073.2152939076</v>
      </c>
      <c r="AQ59" s="22">
        <f>((AQ14*Constants!$H72*Constants!$H90*(1-Constants!$H108))+(AQ14*Constants!$H72*Constants!$H124))</f>
        <v>5860170.2118823947</v>
      </c>
      <c r="AR59" s="22">
        <f>((AR14*Constants!$H72*Constants!$H90*(1-Constants!$H108))+(AR14*Constants!$H72*Constants!$H124))</f>
        <v>5874178.8676662976</v>
      </c>
      <c r="AS59" s="22">
        <f>((AS14*Constants!$H72*Constants!$H90*(1-Constants!$H108))+(AS14*Constants!$H72*Constants!$H124))</f>
        <v>5889454.2115619844</v>
      </c>
      <c r="AT59" s="22">
        <f>((AT14*Constants!$H72*Constants!$H90*(1-Constants!$H108))+(AT14*Constants!$H72*Constants!$H124))</f>
        <v>5905826.9931096947</v>
      </c>
      <c r="AU59" s="22">
        <f>((AU14*Constants!$H72*Constants!$H90*(1-Constants!$H108))+(AU14*Constants!$H72*Constants!$H124))</f>
        <v>5923397.3034296213</v>
      </c>
      <c r="AV59" s="22">
        <f>((AV14*Constants!$H72*Constants!$H90*(1-Constants!$H108))+(AV14*Constants!$H72*Constants!$H124))</f>
        <v>5942022.1234329883</v>
      </c>
      <c r="AW59" s="22">
        <f>((AW14*Constants!$H72*Constants!$H90*(1-Constants!$H108))+(AW14*Constants!$H72*Constants!$H124))</f>
        <v>5954296.7153096013</v>
      </c>
      <c r="AX59" s="22">
        <f>((AX14*Constants!$H72*Constants!$H90*(1-Constants!$H108))+(AX14*Constants!$H72*Constants!$H124))</f>
        <v>5967397.2405632045</v>
      </c>
      <c r="AY59" s="22">
        <f>((AY14*Constants!$H72*Constants!$H90*(1-Constants!$H108))+(AY14*Constants!$H72*Constants!$H124))</f>
        <v>5981470.7209984437</v>
      </c>
      <c r="AZ59" s="22">
        <f>((AZ14*Constants!$H72*Constants!$H90*(1-Constants!$H108))+(AZ14*Constants!$H72*Constants!$H124))</f>
        <v>5996590.0414395155</v>
      </c>
      <c r="BA59" s="22">
        <f>((BA14*Constants!$H72*Constants!$H90*(1-Constants!$H108))+(BA14*Constants!$H72*Constants!$H124))</f>
        <v>6012549.3979085656</v>
      </c>
      <c r="BB59" s="22">
        <f>((BB14*Constants!$H72*Constants!$H90*(1-Constants!$H108))+(BB14*Constants!$H72*Constants!$H124))</f>
        <v>6022205.3030478843</v>
      </c>
      <c r="BC59" s="22">
        <f>((BC14*Constants!$H72*Constants!$H90*(1-Constants!$H108))+(BC14*Constants!$H72*Constants!$H124))</f>
        <v>6032586.7854755903</v>
      </c>
      <c r="BD59" s="22">
        <f>((BD14*Constants!$H72*Constants!$H90*(1-Constants!$H108))+(BD14*Constants!$H72*Constants!$H124))</f>
        <v>6043773.6951401578</v>
      </c>
      <c r="BE59" s="22">
        <f>((BE14*Constants!$H72*Constants!$H90*(1-Constants!$H108))+(BE14*Constants!$H72*Constants!$H124))</f>
        <v>6055627.0469172392</v>
      </c>
      <c r="BF59" s="22">
        <f>((BF14*Constants!$H72*Constants!$H90*(1-Constants!$H108))+(BF14*Constants!$H72*Constants!$H124))</f>
        <v>6068172.0989995617</v>
      </c>
      <c r="BG59" s="22">
        <f>((BG14*Constants!$H72*Constants!$H90*(1-Constants!$H108))+(BG14*Constants!$H72*Constants!$H124))</f>
        <v>6074920.8341532173</v>
      </c>
      <c r="BH59" s="22">
        <f>((BH14*Constants!$H72*Constants!$H90*(1-Constants!$H108))+(BH14*Constants!$H72*Constants!$H124))</f>
        <v>6082263.9935240028</v>
      </c>
      <c r="BI59" s="22">
        <f>((BI14*Constants!$H72*Constants!$H90*(1-Constants!$H108))+(BI14*Constants!$H72*Constants!$H124))</f>
        <v>6090254.3340944191</v>
      </c>
      <c r="BJ59" s="22">
        <f>((BJ14*Constants!$H72*Constants!$H90*(1-Constants!$H108))+(BJ14*Constants!$H72*Constants!$H124))</f>
        <v>6098802.2247540643</v>
      </c>
      <c r="BK59" s="22">
        <f>((BK14*Constants!$H72*Constants!$H90*(1-Constants!$H108))+(BK14*Constants!$H72*Constants!$H124))</f>
        <v>6108113.1247829776</v>
      </c>
      <c r="BL59" s="22">
        <f>((BL14*Constants!$H72*Constants!$H90*(1-Constants!$H108))+(BL14*Constants!$H72*Constants!$H124))</f>
        <v>6111311.7324975729</v>
      </c>
      <c r="BM59" s="22">
        <f>((BM14*Constants!$H72*Constants!$H90*(1-Constants!$H108))+(BM14*Constants!$H72*Constants!$H124))</f>
        <v>6115190.9990247171</v>
      </c>
      <c r="BN59" s="22">
        <f>((BN14*Constants!$H72*Constants!$H90*(1-Constants!$H108))+(BN14*Constants!$H72*Constants!$H124))</f>
        <v>6119536.1144720614</v>
      </c>
      <c r="BO59" s="22">
        <f>((BO14*Constants!$H72*Constants!$H90*(1-Constants!$H108))+(BO14*Constants!$H72*Constants!$H124))</f>
        <v>6124378.4677665699</v>
      </c>
      <c r="BP59" s="22">
        <f>((BP14*Constants!$H72*Constants!$H90*(1-Constants!$H108))+(BP14*Constants!$H72*Constants!$H124))</f>
        <v>6129874.4918528153</v>
      </c>
    </row>
    <row r="60" spans="1:72" x14ac:dyDescent="0.25">
      <c r="A60" t="str">
        <f t="shared" si="19"/>
        <v>3C Aggregated and non-CO2 emissions on land</v>
      </c>
      <c r="B60" t="str">
        <f t="shared" si="20"/>
        <v>3C4 Direct N2O from managed soils (N2O)</v>
      </c>
      <c r="C60" t="s">
        <v>409</v>
      </c>
      <c r="D60" t="str">
        <f>Constants!D125</f>
        <v xml:space="preserve"> - Horses</v>
      </c>
      <c r="E60" t="str">
        <f t="shared" si="22"/>
        <v>MM N available - Horses</v>
      </c>
      <c r="F60" t="str">
        <f t="shared" si="23"/>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19"/>
        <v>3C Aggregated and non-CO2 emissions on land</v>
      </c>
      <c r="B61" t="str">
        <f t="shared" si="20"/>
        <v>3C4 Direct N2O from managed soils (N2O)</v>
      </c>
      <c r="C61" t="s">
        <v>409</v>
      </c>
      <c r="D61" t="str">
        <f>Constants!D126</f>
        <v xml:space="preserve"> - Mules &amp; Asses</v>
      </c>
      <c r="E61" t="str">
        <f t="shared" si="22"/>
        <v>MM N available - Mules &amp; Asses</v>
      </c>
      <c r="F61" t="str">
        <f t="shared" si="23"/>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19"/>
        <v>3C Aggregated and non-CO2 emissions on land</v>
      </c>
      <c r="B62" t="str">
        <f t="shared" si="20"/>
        <v>3C4 Direct N2O from managed soils (N2O)</v>
      </c>
      <c r="C62" t="s">
        <v>409</v>
      </c>
      <c r="D62" t="str">
        <f>Constants!D127</f>
        <v xml:space="preserve"> - Commercial swine</v>
      </c>
      <c r="E62" t="str">
        <f t="shared" si="22"/>
        <v>MM N available - Commercial swine</v>
      </c>
      <c r="F62" t="str">
        <f t="shared" si="23"/>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7970273.9777179519</v>
      </c>
      <c r="AE62" s="22">
        <f>((AE17*Constants!$H75*Constants!$H93*(1-Constants!$H111))+(AE17*Constants!$H75*Constants!$H127))</f>
        <v>7956835.6307775294</v>
      </c>
      <c r="AF62" s="22">
        <f>((AF17*Constants!$H75*Constants!$H93*(1-Constants!$H111))+(AF17*Constants!$H75*Constants!$H127))</f>
        <v>7888219.2962549543</v>
      </c>
      <c r="AG62" s="22">
        <f>((AG17*Constants!$H75*Constants!$H93*(1-Constants!$H111))+(AG17*Constants!$H75*Constants!$H127))</f>
        <v>7764260.4426328037</v>
      </c>
      <c r="AH62" s="22">
        <f>((AH17*Constants!$H75*Constants!$H93*(1-Constants!$H111))+(AH17*Constants!$H75*Constants!$H127))</f>
        <v>7599239.8800529167</v>
      </c>
      <c r="AI62" s="22">
        <f>((AI17*Constants!$H75*Constants!$H93*(1-Constants!$H111))+(AI17*Constants!$H75*Constants!$H127))</f>
        <v>7480149.163260865</v>
      </c>
      <c r="AJ62" s="22">
        <f>((AJ17*Constants!$H75*Constants!$H93*(1-Constants!$H111))+(AJ17*Constants!$H75*Constants!$H127))</f>
        <v>7350815.6343693249</v>
      </c>
      <c r="AK62" s="22">
        <f>((AK17*Constants!$H75*Constants!$H93*(1-Constants!$H111))+(AK17*Constants!$H75*Constants!$H127))</f>
        <v>7212439.0158073623</v>
      </c>
      <c r="AL62" s="22">
        <f>((AL17*Constants!$H75*Constants!$H93*(1-Constants!$H111))+(AL17*Constants!$H75*Constants!$H127))</f>
        <v>6308575.4047575993</v>
      </c>
      <c r="AM62" s="22">
        <f>((AM17*Constants!$H75*Constants!$H93*(1-Constants!$H111))+(AM17*Constants!$H75*Constants!$H127))</f>
        <v>6323595.02799745</v>
      </c>
      <c r="AN62" s="22">
        <f>((AN17*Constants!$H75*Constants!$H93*(1-Constants!$H111))+(AN17*Constants!$H75*Constants!$H127))</f>
        <v>6329502.1103655482</v>
      </c>
      <c r="AO62" s="22">
        <f>((AO17*Constants!$H75*Constants!$H93*(1-Constants!$H111))+(AO17*Constants!$H75*Constants!$H127))</f>
        <v>6335718.9454910466</v>
      </c>
      <c r="AP62" s="22">
        <f>((AP17*Constants!$H75*Constants!$H93*(1-Constants!$H111))+(AP17*Constants!$H75*Constants!$H127))</f>
        <v>6334383.7038412681</v>
      </c>
      <c r="AQ62" s="22">
        <f>((AQ17*Constants!$H75*Constants!$H93*(1-Constants!$H111))+(AQ17*Constants!$H75*Constants!$H127))</f>
        <v>6338894.2914797943</v>
      </c>
      <c r="AR62" s="22">
        <f>((AR17*Constants!$H75*Constants!$H93*(1-Constants!$H111))+(AR17*Constants!$H75*Constants!$H127))</f>
        <v>6377858.5179548468</v>
      </c>
      <c r="AS62" s="22">
        <f>((AS17*Constants!$H75*Constants!$H93*(1-Constants!$H111))+(AS17*Constants!$H75*Constants!$H127))</f>
        <v>6412010.2033243123</v>
      </c>
      <c r="AT62" s="22">
        <f>((AT17*Constants!$H75*Constants!$H93*(1-Constants!$H111))+(AT17*Constants!$H75*Constants!$H127))</f>
        <v>6452540.8641996179</v>
      </c>
      <c r="AU62" s="22">
        <f>((AU17*Constants!$H75*Constants!$H93*(1-Constants!$H111))+(AU17*Constants!$H75*Constants!$H127))</f>
        <v>6496416.3072234364</v>
      </c>
      <c r="AV62" s="22">
        <f>((AV17*Constants!$H75*Constants!$H93*(1-Constants!$H111))+(AV17*Constants!$H75*Constants!$H127))</f>
        <v>6543952.5257580001</v>
      </c>
      <c r="AW62" s="22">
        <f>((AW17*Constants!$H75*Constants!$H93*(1-Constants!$H111))+(AW17*Constants!$H75*Constants!$H127))</f>
        <v>6631393.9854504187</v>
      </c>
      <c r="AX62" s="22">
        <f>((AX17*Constants!$H75*Constants!$H93*(1-Constants!$H111))+(AX17*Constants!$H75*Constants!$H127))</f>
        <v>6702880.4335768698</v>
      </c>
      <c r="AY62" s="22">
        <f>((AY17*Constants!$H75*Constants!$H93*(1-Constants!$H111))+(AY17*Constants!$H75*Constants!$H127))</f>
        <v>6794260.3635271443</v>
      </c>
      <c r="AZ62" s="22">
        <f>((AZ17*Constants!$H75*Constants!$H93*(1-Constants!$H111))+(AZ17*Constants!$H75*Constants!$H127))</f>
        <v>6896955.7759012058</v>
      </c>
      <c r="BA62" s="22">
        <f>((BA17*Constants!$H75*Constants!$H93*(1-Constants!$H111))+(BA17*Constants!$H75*Constants!$H127))</f>
        <v>7011261.2270451086</v>
      </c>
      <c r="BB62" s="22">
        <f>((BB17*Constants!$H75*Constants!$H93*(1-Constants!$H111))+(BB17*Constants!$H75*Constants!$H127))</f>
        <v>7130133.0374687193</v>
      </c>
      <c r="BC62" s="22">
        <f>((BC17*Constants!$H75*Constants!$H93*(1-Constants!$H111))+(BC17*Constants!$H75*Constants!$H127))</f>
        <v>7254022.3469894351</v>
      </c>
      <c r="BD62" s="22">
        <f>((BD17*Constants!$H75*Constants!$H93*(1-Constants!$H111))+(BD17*Constants!$H75*Constants!$H127))</f>
        <v>7375490.7980649648</v>
      </c>
      <c r="BE62" s="22">
        <f>((BE17*Constants!$H75*Constants!$H93*(1-Constants!$H111))+(BE17*Constants!$H75*Constants!$H127))</f>
        <v>7501614.9801204167</v>
      </c>
      <c r="BF62" s="22">
        <f>((BF17*Constants!$H75*Constants!$H93*(1-Constants!$H111))+(BF17*Constants!$H75*Constants!$H127))</f>
        <v>7637961.2836693451</v>
      </c>
      <c r="BG62" s="22">
        <f>((BG17*Constants!$H75*Constants!$H93*(1-Constants!$H111))+(BG17*Constants!$H75*Constants!$H127))</f>
        <v>7781508.080956093</v>
      </c>
      <c r="BH62" s="22">
        <f>((BH17*Constants!$H75*Constants!$H93*(1-Constants!$H111))+(BH17*Constants!$H75*Constants!$H127))</f>
        <v>7930197.2510168273</v>
      </c>
      <c r="BI62" s="22">
        <f>((BI17*Constants!$H75*Constants!$H93*(1-Constants!$H111))+(BI17*Constants!$H75*Constants!$H127))</f>
        <v>8082764.3713175645</v>
      </c>
      <c r="BJ62" s="22">
        <f>((BJ17*Constants!$H75*Constants!$H93*(1-Constants!$H111))+(BJ17*Constants!$H75*Constants!$H127))</f>
        <v>8240466.9712026818</v>
      </c>
      <c r="BK62" s="22">
        <f>((BK17*Constants!$H75*Constants!$H93*(1-Constants!$H111))+(BK17*Constants!$H75*Constants!$H127))</f>
        <v>8409467.1322188005</v>
      </c>
      <c r="BL62" s="22">
        <f>((BL17*Constants!$H75*Constants!$H93*(1-Constants!$H111))+(BL17*Constants!$H75*Constants!$H127))</f>
        <v>8588442.2603335492</v>
      </c>
      <c r="BM62" s="22">
        <f>((BM17*Constants!$H75*Constants!$H93*(1-Constants!$H111))+(BM17*Constants!$H75*Constants!$H127))</f>
        <v>8774436.4562137518</v>
      </c>
      <c r="BN62" s="22">
        <f>((BN17*Constants!$H75*Constants!$H93*(1-Constants!$H111))+(BN17*Constants!$H75*Constants!$H127))</f>
        <v>8955040.689138256</v>
      </c>
      <c r="BO62" s="22">
        <f>((BO17*Constants!$H75*Constants!$H93*(1-Constants!$H111))+(BO17*Constants!$H75*Constants!$H127))</f>
        <v>9143367.0986545868</v>
      </c>
      <c r="BP62" s="22">
        <f>((BP17*Constants!$H75*Constants!$H93*(1-Constants!$H111))+(BP17*Constants!$H75*Constants!$H127))</f>
        <v>9340000.4499779884</v>
      </c>
    </row>
    <row r="63" spans="1:72" x14ac:dyDescent="0.25">
      <c r="A63" t="str">
        <f t="shared" si="19"/>
        <v>3C Aggregated and non-CO2 emissions on land</v>
      </c>
      <c r="B63" t="str">
        <f t="shared" si="20"/>
        <v>3C4 Direct N2O from managed soils (N2O)</v>
      </c>
      <c r="C63" t="s">
        <v>409</v>
      </c>
      <c r="D63" t="str">
        <f>Constants!D128</f>
        <v xml:space="preserve"> - Subsistence swine</v>
      </c>
      <c r="E63" t="str">
        <f t="shared" si="22"/>
        <v>MM N available - Subsistence swine</v>
      </c>
      <c r="F63" t="str">
        <f t="shared" si="23"/>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2022088.9445163216</v>
      </c>
      <c r="AE63" s="22">
        <f>((AE18*Constants!$H76*Constants!$H94*(1-Constants!$H112))+(AE18*Constants!$H76*Constants!$H128))</f>
        <v>2018679.5845800422</v>
      </c>
      <c r="AF63" s="22">
        <f>((AF18*Constants!$H76*Constants!$H94*(1-Constants!$H112))+(AF18*Constants!$H76*Constants!$H128))</f>
        <v>2001271.3584840226</v>
      </c>
      <c r="AG63" s="22">
        <f>((AG18*Constants!$H76*Constants!$H94*(1-Constants!$H112))+(AG18*Constants!$H76*Constants!$H128))</f>
        <v>1969822.5239539915</v>
      </c>
      <c r="AH63" s="22">
        <f>((AH18*Constants!$H76*Constants!$H94*(1-Constants!$H112))+(AH18*Constants!$H76*Constants!$H128))</f>
        <v>1927956.1770575708</v>
      </c>
      <c r="AI63" s="22">
        <f>((AI18*Constants!$H76*Constants!$H94*(1-Constants!$H112))+(AI18*Constants!$H76*Constants!$H128))</f>
        <v>1897742.407431463</v>
      </c>
      <c r="AJ63" s="22">
        <f>((AJ18*Constants!$H76*Constants!$H94*(1-Constants!$H112))+(AJ18*Constants!$H76*Constants!$H128))</f>
        <v>1864929.9972611233</v>
      </c>
      <c r="AK63" s="22">
        <f>((AK18*Constants!$H76*Constants!$H94*(1-Constants!$H112))+(AK18*Constants!$H76*Constants!$H128))</f>
        <v>1829823.3207082285</v>
      </c>
      <c r="AL63" s="22">
        <f>((AL18*Constants!$H76*Constants!$H94*(1-Constants!$H112))+(AL18*Constants!$H76*Constants!$H128))</f>
        <v>1600509.6709687214</v>
      </c>
      <c r="AM63" s="22">
        <f>((AM18*Constants!$H76*Constants!$H94*(1-Constants!$H112))+(AM18*Constants!$H76*Constants!$H128))</f>
        <v>1604320.2067406417</v>
      </c>
      <c r="AN63" s="22">
        <f>((AN18*Constants!$H76*Constants!$H94*(1-Constants!$H112))+(AN18*Constants!$H76*Constants!$H128))</f>
        <v>1605818.8560950144</v>
      </c>
      <c r="AO63" s="22">
        <f>((AO18*Constants!$H76*Constants!$H94*(1-Constants!$H112))+(AO18*Constants!$H76*Constants!$H128))</f>
        <v>1607396.0909068033</v>
      </c>
      <c r="AP63" s="22">
        <f>((AP18*Constants!$H76*Constants!$H94*(1-Constants!$H112))+(AP18*Constants!$H76*Constants!$H128))</f>
        <v>1607057.3350013196</v>
      </c>
      <c r="AQ63" s="22">
        <f>((AQ18*Constants!$H76*Constants!$H94*(1-Constants!$H112))+(AQ18*Constants!$H76*Constants!$H128))</f>
        <v>1608201.6883099554</v>
      </c>
      <c r="AR63" s="22">
        <f>((AR18*Constants!$H76*Constants!$H94*(1-Constants!$H112))+(AR18*Constants!$H76*Constants!$H128))</f>
        <v>1618087.0613607562</v>
      </c>
      <c r="AS63" s="22">
        <f>((AS18*Constants!$H76*Constants!$H94*(1-Constants!$H112))+(AS18*Constants!$H76*Constants!$H128))</f>
        <v>1626751.4743552478</v>
      </c>
      <c r="AT63" s="22">
        <f>((AT18*Constants!$H76*Constants!$H94*(1-Constants!$H112))+(AT18*Constants!$H76*Constants!$H128))</f>
        <v>1637034.2577951916</v>
      </c>
      <c r="AU63" s="22">
        <f>((AU18*Constants!$H76*Constants!$H94*(1-Constants!$H112))+(AU18*Constants!$H76*Constants!$H128))</f>
        <v>1648165.6252390523</v>
      </c>
      <c r="AV63" s="22">
        <f>((AV18*Constants!$H76*Constants!$H94*(1-Constants!$H112))+(AV18*Constants!$H76*Constants!$H128))</f>
        <v>1660225.7454095229</v>
      </c>
      <c r="AW63" s="22">
        <f>((AW18*Constants!$H76*Constants!$H94*(1-Constants!$H112))+(AW18*Constants!$H76*Constants!$H128))</f>
        <v>1682409.9776493078</v>
      </c>
      <c r="AX63" s="22">
        <f>((AX18*Constants!$H76*Constants!$H94*(1-Constants!$H112))+(AX18*Constants!$H76*Constants!$H128))</f>
        <v>1700546.3625268356</v>
      </c>
      <c r="AY63" s="22">
        <f>((AY18*Constants!$H76*Constants!$H94*(1-Constants!$H112))+(AY18*Constants!$H76*Constants!$H128))</f>
        <v>1723729.7997110148</v>
      </c>
      <c r="AZ63" s="22">
        <f>((AZ18*Constants!$H76*Constants!$H94*(1-Constants!$H112))+(AZ18*Constants!$H76*Constants!$H128))</f>
        <v>1749784.0179969454</v>
      </c>
      <c r="BA63" s="22">
        <f>((BA18*Constants!$H76*Constants!$H94*(1-Constants!$H112))+(BA18*Constants!$H76*Constants!$H128))</f>
        <v>1778783.7474544537</v>
      </c>
      <c r="BB63" s="22">
        <f>((BB18*Constants!$H76*Constants!$H94*(1-Constants!$H112))+(BB18*Constants!$H76*Constants!$H128))</f>
        <v>1808941.9796989423</v>
      </c>
      <c r="BC63" s="22">
        <f>((BC18*Constants!$H76*Constants!$H94*(1-Constants!$H112))+(BC18*Constants!$H76*Constants!$H128))</f>
        <v>1840373.1706248694</v>
      </c>
      <c r="BD63" s="22">
        <f>((BD18*Constants!$H76*Constants!$H94*(1-Constants!$H112))+(BD18*Constants!$H76*Constants!$H128))</f>
        <v>1871190.1805186339</v>
      </c>
      <c r="BE63" s="22">
        <f>((BE18*Constants!$H76*Constants!$H94*(1-Constants!$H112))+(BE18*Constants!$H76*Constants!$H128))</f>
        <v>1903188.3671410112</v>
      </c>
      <c r="BF63" s="22">
        <f>((BF18*Constants!$H76*Constants!$H94*(1-Constants!$H112))+(BF18*Constants!$H76*Constants!$H128))</f>
        <v>1937779.9450218631</v>
      </c>
      <c r="BG63" s="22">
        <f>((BG18*Constants!$H76*Constants!$H94*(1-Constants!$H112))+(BG18*Constants!$H76*Constants!$H128))</f>
        <v>1974198.315660781</v>
      </c>
      <c r="BH63" s="22">
        <f>((BH18*Constants!$H76*Constants!$H94*(1-Constants!$H112))+(BH18*Constants!$H76*Constants!$H128))</f>
        <v>2011921.3259098218</v>
      </c>
      <c r="BI63" s="22">
        <f>((BI18*Constants!$H76*Constants!$H94*(1-Constants!$H112))+(BI18*Constants!$H76*Constants!$H128))</f>
        <v>2050628.1869436181</v>
      </c>
      <c r="BJ63" s="22">
        <f>((BJ18*Constants!$H76*Constants!$H94*(1-Constants!$H112))+(BJ18*Constants!$H76*Constants!$H128))</f>
        <v>2090637.9387590105</v>
      </c>
      <c r="BK63" s="22">
        <f>((BK18*Constants!$H76*Constants!$H94*(1-Constants!$H112))+(BK18*Constants!$H76*Constants!$H128))</f>
        <v>2133513.9249757379</v>
      </c>
      <c r="BL63" s="22">
        <f>((BL18*Constants!$H76*Constants!$H94*(1-Constants!$H112))+(BL18*Constants!$H76*Constants!$H128))</f>
        <v>2178920.59843715</v>
      </c>
      <c r="BM63" s="22">
        <f>((BM18*Constants!$H76*Constants!$H94*(1-Constants!$H112))+(BM18*Constants!$H76*Constants!$H128))</f>
        <v>2226108.0361946207</v>
      </c>
      <c r="BN63" s="22">
        <f>((BN18*Constants!$H76*Constants!$H94*(1-Constants!$H112))+(BN18*Constants!$H76*Constants!$H128))</f>
        <v>2271928.0197673882</v>
      </c>
      <c r="BO63" s="22">
        <f>((BO18*Constants!$H76*Constants!$H94*(1-Constants!$H112))+(BO18*Constants!$H76*Constants!$H128))</f>
        <v>2319707.1490304526</v>
      </c>
      <c r="BP63" s="22">
        <f>((BP18*Constants!$H76*Constants!$H94*(1-Constants!$H112))+(BP18*Constants!$H76*Constants!$H128))</f>
        <v>2369593.7811519857</v>
      </c>
    </row>
    <row r="64" spans="1:72" x14ac:dyDescent="0.25">
      <c r="A64" t="str">
        <f t="shared" si="19"/>
        <v>3C Aggregated and non-CO2 emissions on land</v>
      </c>
      <c r="B64" t="str">
        <f t="shared" si="20"/>
        <v>3C4 Direct N2O from managed soils (N2O)</v>
      </c>
      <c r="C64" t="s">
        <v>409</v>
      </c>
      <c r="D64" t="str">
        <f>Constants!D129</f>
        <v xml:space="preserve"> - Commercial layers</v>
      </c>
      <c r="E64" t="str">
        <f t="shared" si="22"/>
        <v>MM N available - Commercial layers</v>
      </c>
      <c r="F64" t="str">
        <f t="shared" si="23"/>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10027118.2782418</v>
      </c>
      <c r="AE64" s="22">
        <f>((AE19*Constants!$H77*Constants!$H95*(1-Constants!$H113))+(AE19*Constants!$H77*Constants!$H129))</f>
        <v>10252493.383010054</v>
      </c>
      <c r="AF64" s="22">
        <f>((AF19*Constants!$H77*Constants!$H95*(1-Constants!$H113))+(AF19*Constants!$H77*Constants!$H129))</f>
        <v>10438401.454455353</v>
      </c>
      <c r="AG64" s="22">
        <f>((AG19*Constants!$H77*Constants!$H95*(1-Constants!$H113))+(AG19*Constants!$H77*Constants!$H129))</f>
        <v>10581817.589372475</v>
      </c>
      <c r="AH64" s="22">
        <f>((AH19*Constants!$H77*Constants!$H95*(1-Constants!$H113))+(AH19*Constants!$H77*Constants!$H129))</f>
        <v>10690992.871257231</v>
      </c>
      <c r="AI64" s="22">
        <f>((AI19*Constants!$H77*Constants!$H95*(1-Constants!$H113))+(AI19*Constants!$H77*Constants!$H129))</f>
        <v>10832984.997274796</v>
      </c>
      <c r="AJ64" s="22">
        <f>((AJ19*Constants!$H77*Constants!$H95*(1-Constants!$H113))+(AJ19*Constants!$H77*Constants!$H129))</f>
        <v>10962996.29252176</v>
      </c>
      <c r="AK64" s="22">
        <f>((AK19*Constants!$H77*Constants!$H95*(1-Constants!$H113))+(AK19*Constants!$H77*Constants!$H129))</f>
        <v>11081877.503409732</v>
      </c>
      <c r="AL64" s="22">
        <f>((AL19*Constants!$H77*Constants!$H95*(1-Constants!$H113))+(AL19*Constants!$H77*Constants!$H129))</f>
        <v>10541851.746879235</v>
      </c>
      <c r="AM64" s="22">
        <f>((AM19*Constants!$H77*Constants!$H95*(1-Constants!$H113))+(AM19*Constants!$H77*Constants!$H129))</f>
        <v>10746101.711743802</v>
      </c>
      <c r="AN64" s="22">
        <f>((AN19*Constants!$H77*Constants!$H95*(1-Constants!$H113))+(AN19*Constants!$H77*Constants!$H129))</f>
        <v>10943955.478540048</v>
      </c>
      <c r="AO64" s="22">
        <f>((AO19*Constants!$H77*Constants!$H95*(1-Constants!$H113))+(AO19*Constants!$H77*Constants!$H129))</f>
        <v>11143797.063609686</v>
      </c>
      <c r="AP64" s="22">
        <f>((AP19*Constants!$H77*Constants!$H95*(1-Constants!$H113))+(AP19*Constants!$H77*Constants!$H129))</f>
        <v>11338295.026253203</v>
      </c>
      <c r="AQ64" s="22">
        <f>((AQ19*Constants!$H77*Constants!$H95*(1-Constants!$H113))+(AQ19*Constants!$H77*Constants!$H129))</f>
        <v>11539905.656417863</v>
      </c>
      <c r="AR64" s="22">
        <f>((AR19*Constants!$H77*Constants!$H95*(1-Constants!$H113))+(AR19*Constants!$H77*Constants!$H129))</f>
        <v>11767056.753488066</v>
      </c>
      <c r="AS64" s="22">
        <f>((AS19*Constants!$H77*Constants!$H95*(1-Constants!$H113))+(AS19*Constants!$H77*Constants!$H129))</f>
        <v>11992683.14318235</v>
      </c>
      <c r="AT64" s="22">
        <f>((AT19*Constants!$H77*Constants!$H95*(1-Constants!$H113))+(AT19*Constants!$H77*Constants!$H129))</f>
        <v>12227803.263839414</v>
      </c>
      <c r="AU64" s="22">
        <f>((AU19*Constants!$H77*Constants!$H95*(1-Constants!$H113))+(AU19*Constants!$H77*Constants!$H129))</f>
        <v>12469960.510271847</v>
      </c>
      <c r="AV64" s="22">
        <f>((AV19*Constants!$H77*Constants!$H95*(1-Constants!$H113))+(AV19*Constants!$H77*Constants!$H129))</f>
        <v>12719717.586337065</v>
      </c>
      <c r="AW64" s="22">
        <f>((AW19*Constants!$H77*Constants!$H95*(1-Constants!$H113))+(AW19*Constants!$H77*Constants!$H129))</f>
        <v>13008481.948860837</v>
      </c>
      <c r="AX64" s="22">
        <f>((AX19*Constants!$H77*Constants!$H95*(1-Constants!$H113))+(AX19*Constants!$H77*Constants!$H129))</f>
        <v>13285364.443800421</v>
      </c>
      <c r="AY64" s="22">
        <f>((AY19*Constants!$H77*Constants!$H95*(1-Constants!$H113))+(AY19*Constants!$H77*Constants!$H129))</f>
        <v>13589737.823878583</v>
      </c>
      <c r="AZ64" s="22">
        <f>((AZ19*Constants!$H77*Constants!$H95*(1-Constants!$H113))+(AZ19*Constants!$H77*Constants!$H129))</f>
        <v>13913403.709052086</v>
      </c>
      <c r="BA64" s="22">
        <f>((BA19*Constants!$H77*Constants!$H95*(1-Constants!$H113))+(BA19*Constants!$H77*Constants!$H129))</f>
        <v>14257436.318473212</v>
      </c>
      <c r="BB64" s="22">
        <f>((BB19*Constants!$H77*Constants!$H95*(1-Constants!$H113))+(BB19*Constants!$H77*Constants!$H129))</f>
        <v>14606595.346075598</v>
      </c>
      <c r="BC64" s="22">
        <f>((BC19*Constants!$H77*Constants!$H95*(1-Constants!$H113))+(BC19*Constants!$H77*Constants!$H129))</f>
        <v>14969634.643308755</v>
      </c>
      <c r="BD64" s="22">
        <f>((BD19*Constants!$H77*Constants!$H95*(1-Constants!$H113))+(BD19*Constants!$H77*Constants!$H129))</f>
        <v>15338072.326128583</v>
      </c>
      <c r="BE64" s="22">
        <f>((BE19*Constants!$H77*Constants!$H95*(1-Constants!$H113))+(BE19*Constants!$H77*Constants!$H129))</f>
        <v>15720698.758535573</v>
      </c>
      <c r="BF64" s="22">
        <f>((BF19*Constants!$H77*Constants!$H95*(1-Constants!$H113))+(BF19*Constants!$H77*Constants!$H129))</f>
        <v>16125231.514807636</v>
      </c>
      <c r="BG64" s="22">
        <f>((BG19*Constants!$H77*Constants!$H95*(1-Constants!$H113))+(BG19*Constants!$H77*Constants!$H129))</f>
        <v>16541360.147602851</v>
      </c>
      <c r="BH64" s="22">
        <f>((BH19*Constants!$H77*Constants!$H95*(1-Constants!$H113))+(BH19*Constants!$H77*Constants!$H129))</f>
        <v>16974343.932938818</v>
      </c>
      <c r="BI64" s="22">
        <f>((BI19*Constants!$H77*Constants!$H95*(1-Constants!$H113))+(BI19*Constants!$H77*Constants!$H129))</f>
        <v>17423210.891605321</v>
      </c>
      <c r="BJ64" s="22">
        <f>((BJ19*Constants!$H77*Constants!$H95*(1-Constants!$H113))+(BJ19*Constants!$H77*Constants!$H129))</f>
        <v>17890190.454104077</v>
      </c>
      <c r="BK64" s="22">
        <f>((BK19*Constants!$H77*Constants!$H95*(1-Constants!$H113))+(BK19*Constants!$H77*Constants!$H129))</f>
        <v>18384875.98733506</v>
      </c>
      <c r="BL64" s="22">
        <f>((BL19*Constants!$H77*Constants!$H95*(1-Constants!$H113))+(BL19*Constants!$H77*Constants!$H129))</f>
        <v>18898585.283517167</v>
      </c>
      <c r="BM64" s="22">
        <f>((BM19*Constants!$H77*Constants!$H95*(1-Constants!$H113))+(BM19*Constants!$H77*Constants!$H129))</f>
        <v>19436026.192539848</v>
      </c>
      <c r="BN64" s="22">
        <f>((BN19*Constants!$H77*Constants!$H95*(1-Constants!$H113))+(BN19*Constants!$H77*Constants!$H129))</f>
        <v>19979531.111204065</v>
      </c>
      <c r="BO64" s="22">
        <f>((BO19*Constants!$H77*Constants!$H95*(1-Constants!$H113))+(BO19*Constants!$H77*Constants!$H129))</f>
        <v>20548893.411793385</v>
      </c>
      <c r="BP64" s="22">
        <f>((BP19*Constants!$H77*Constants!$H95*(1-Constants!$H113))+(BP19*Constants!$H77*Constants!$H129))</f>
        <v>21146271.228006762</v>
      </c>
    </row>
    <row r="65" spans="1:68" x14ac:dyDescent="0.25">
      <c r="A65" t="str">
        <f t="shared" si="19"/>
        <v>3C Aggregated and non-CO2 emissions on land</v>
      </c>
      <c r="B65" t="str">
        <f t="shared" si="20"/>
        <v>3C4 Direct N2O from managed soils (N2O)</v>
      </c>
      <c r="C65" t="s">
        <v>409</v>
      </c>
      <c r="D65" t="str">
        <f>Constants!D130</f>
        <v xml:space="preserve"> - Commercial broilers</v>
      </c>
      <c r="E65" t="str">
        <f t="shared" si="22"/>
        <v>MM N available - Commercial broilers</v>
      </c>
      <c r="F65" t="str">
        <f t="shared" si="23"/>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50404939.382266931</v>
      </c>
      <c r="AE65" s="22">
        <f>((AE20*Constants!$H78*Constants!$H96*(1-Constants!$H114))+(AE20*Constants!$H78*Constants!$H130))</f>
        <v>51375012.736753277</v>
      </c>
      <c r="AF65" s="22">
        <f>((AF20*Constants!$H78*Constants!$H96*(1-Constants!$H114))+(AF20*Constants!$H78*Constants!$H130))</f>
        <v>51806449.866587073</v>
      </c>
      <c r="AG65" s="22">
        <f>((AG20*Constants!$H78*Constants!$H96*(1-Constants!$H114))+(AG20*Constants!$H78*Constants!$H130))</f>
        <v>51677073.086014941</v>
      </c>
      <c r="AH65" s="22">
        <f>((AH20*Constants!$H78*Constants!$H96*(1-Constants!$H114))+(AH20*Constants!$H78*Constants!$H130))</f>
        <v>51100899.630072124</v>
      </c>
      <c r="AI65" s="22">
        <f>((AI20*Constants!$H78*Constants!$H96*(1-Constants!$H114))+(AI20*Constants!$H78*Constants!$H130))</f>
        <v>50900926.510218173</v>
      </c>
      <c r="AJ65" s="22">
        <f>((AJ20*Constants!$H78*Constants!$H96*(1-Constants!$H114))+(AJ20*Constants!$H78*Constants!$H130))</f>
        <v>50558203.339119054</v>
      </c>
      <c r="AK65" s="22">
        <f>((AK20*Constants!$H78*Constants!$H96*(1-Constants!$H114))+(AK20*Constants!$H78*Constants!$H130))</f>
        <v>50080895.725087166</v>
      </c>
      <c r="AL65" s="22">
        <f>((AL20*Constants!$H78*Constants!$H96*(1-Constants!$H114))+(AL20*Constants!$H78*Constants!$H130))</f>
        <v>41853904.674547695</v>
      </c>
      <c r="AM65" s="22">
        <f>((AM20*Constants!$H78*Constants!$H96*(1-Constants!$H114))+(AM20*Constants!$H78*Constants!$H130))</f>
        <v>42847279.434013963</v>
      </c>
      <c r="AN65" s="22">
        <f>((AN20*Constants!$H78*Constants!$H96*(1-Constants!$H114))+(AN20*Constants!$H78*Constants!$H130))</f>
        <v>43748364.477275133</v>
      </c>
      <c r="AO65" s="22">
        <f>((AO20*Constants!$H78*Constants!$H96*(1-Constants!$H114))+(AO20*Constants!$H78*Constants!$H130))</f>
        <v>44652580.137255974</v>
      </c>
      <c r="AP65" s="22">
        <f>((AP20*Constants!$H78*Constants!$H96*(1-Constants!$H114))+(AP20*Constants!$H78*Constants!$H130))</f>
        <v>45477875.402098492</v>
      </c>
      <c r="AQ65" s="22">
        <f>((AQ20*Constants!$H78*Constants!$H96*(1-Constants!$H114))+(AQ20*Constants!$H78*Constants!$H130))</f>
        <v>46366590.696019821</v>
      </c>
      <c r="AR65" s="22">
        <f>((AR20*Constants!$H78*Constants!$H96*(1-Constants!$H114))+(AR20*Constants!$H78*Constants!$H130))</f>
        <v>47674115.752154641</v>
      </c>
      <c r="AS65" s="22">
        <f>((AS20*Constants!$H78*Constants!$H96*(1-Constants!$H114))+(AS20*Constants!$H78*Constants!$H130))</f>
        <v>48942356.981102996</v>
      </c>
      <c r="AT65" s="22">
        <f>((AT20*Constants!$H78*Constants!$H96*(1-Constants!$H114))+(AT20*Constants!$H78*Constants!$H130))</f>
        <v>50296749.352894664</v>
      </c>
      <c r="AU65" s="22">
        <f>((AU20*Constants!$H78*Constants!$H96*(1-Constants!$H114))+(AU20*Constants!$H78*Constants!$H130))</f>
        <v>51705890.076418169</v>
      </c>
      <c r="AV65" s="22">
        <f>((AV20*Constants!$H78*Constants!$H96*(1-Constants!$H114))+(AV20*Constants!$H78*Constants!$H130))</f>
        <v>53176337.388751902</v>
      </c>
      <c r="AW65" s="22">
        <f>((AW20*Constants!$H78*Constants!$H96*(1-Constants!$H114))+(AW20*Constants!$H78*Constants!$H130))</f>
        <v>55165759.942465656</v>
      </c>
      <c r="AX65" s="22">
        <f>((AX20*Constants!$H78*Constants!$H96*(1-Constants!$H114))+(AX20*Constants!$H78*Constants!$H130))</f>
        <v>57000553.707076088</v>
      </c>
      <c r="AY65" s="22">
        <f>((AY20*Constants!$H78*Constants!$H96*(1-Constants!$H114))+(AY20*Constants!$H78*Constants!$H130))</f>
        <v>59105713.683116078</v>
      </c>
      <c r="AZ65" s="22">
        <f>((AZ20*Constants!$H78*Constants!$H96*(1-Constants!$H114))+(AZ20*Constants!$H78*Constants!$H130))</f>
        <v>61386765.805079229</v>
      </c>
      <c r="BA65" s="22">
        <f>((BA20*Constants!$H78*Constants!$H96*(1-Constants!$H114))+(BA20*Constants!$H78*Constants!$H130))</f>
        <v>63854852.925787173</v>
      </c>
      <c r="BB65" s="22">
        <f>((BB20*Constants!$H78*Constants!$H96*(1-Constants!$H114))+(BB20*Constants!$H78*Constants!$H130))</f>
        <v>66457268.193136878</v>
      </c>
      <c r="BC65" s="22">
        <f>((BC20*Constants!$H78*Constants!$H96*(1-Constants!$H114))+(BC20*Constants!$H78*Constants!$H130))</f>
        <v>69175190.696006402</v>
      </c>
      <c r="BD65" s="22">
        <f>((BD20*Constants!$H78*Constants!$H96*(1-Constants!$H114))+(BD20*Constants!$H78*Constants!$H130))</f>
        <v>71916472.330362529</v>
      </c>
      <c r="BE65" s="22">
        <f>((BE20*Constants!$H78*Constants!$H96*(1-Constants!$H114))+(BE20*Constants!$H78*Constants!$H130))</f>
        <v>74774321.283067062</v>
      </c>
      <c r="BF65" s="22">
        <f>((BF20*Constants!$H78*Constants!$H96*(1-Constants!$H114))+(BF20*Constants!$H78*Constants!$H130))</f>
        <v>77826263.067643479</v>
      </c>
      <c r="BG65" s="22">
        <f>((BG20*Constants!$H78*Constants!$H96*(1-Constants!$H114))+(BG20*Constants!$H78*Constants!$H130))</f>
        <v>81064912.844652355</v>
      </c>
      <c r="BH65" s="22">
        <f>((BH20*Constants!$H78*Constants!$H96*(1-Constants!$H114))+(BH20*Constants!$H78*Constants!$H130))</f>
        <v>84442351.791318566</v>
      </c>
      <c r="BI65" s="22">
        <f>((BI20*Constants!$H78*Constants!$H96*(1-Constants!$H114))+(BI20*Constants!$H78*Constants!$H130))</f>
        <v>87945711.94248569</v>
      </c>
      <c r="BJ65" s="22">
        <f>((BJ20*Constants!$H78*Constants!$H96*(1-Constants!$H114))+(BJ20*Constants!$H78*Constants!$H130))</f>
        <v>91597108.253442496</v>
      </c>
      <c r="BK65" s="22">
        <f>((BK20*Constants!$H78*Constants!$H96*(1-Constants!$H114))+(BK20*Constants!$H78*Constants!$H130))</f>
        <v>95487901.87616156</v>
      </c>
      <c r="BL65" s="22">
        <f>((BL20*Constants!$H78*Constants!$H96*(1-Constants!$H114))+(BL20*Constants!$H78*Constants!$H130))</f>
        <v>99635519.02136077</v>
      </c>
      <c r="BM65" s="22">
        <f>((BM20*Constants!$H78*Constants!$H96*(1-Constants!$H114))+(BM20*Constants!$H78*Constants!$H130))</f>
        <v>103978101.45352639</v>
      </c>
      <c r="BN65" s="22">
        <f>((BN20*Constants!$H78*Constants!$H96*(1-Constants!$H114))+(BN20*Constants!$H78*Constants!$H130))</f>
        <v>108340761.58532271</v>
      </c>
      <c r="BO65" s="22">
        <f>((BO20*Constants!$H78*Constants!$H96*(1-Constants!$H114))+(BO20*Constants!$H78*Constants!$H130))</f>
        <v>112918666.9976446</v>
      </c>
      <c r="BP65" s="22">
        <f>((BP20*Constants!$H78*Constants!$H96*(1-Constants!$H114))+(BP20*Constants!$H78*Constants!$H130))</f>
        <v>117727751.41626742</v>
      </c>
    </row>
    <row r="66" spans="1:68" x14ac:dyDescent="0.25">
      <c r="A66" t="str">
        <f t="shared" ref="A66:A81" si="24">A65</f>
        <v>3C Aggregated and non-CO2 emissions on land</v>
      </c>
      <c r="B66" t="str">
        <f t="shared" ref="B66:B82" si="25">B65</f>
        <v>3C4 Direct N2O from managed soils (N2O)</v>
      </c>
      <c r="C66" t="s">
        <v>410</v>
      </c>
      <c r="D66" t="str">
        <f>D50</f>
        <v xml:space="preserve"> - TMR</v>
      </c>
      <c r="E66" t="str">
        <f t="shared" si="22"/>
        <v>Urine &amp; dung - TMR</v>
      </c>
      <c r="F66" t="str">
        <f t="shared" si="23"/>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4"/>
        <v>3C Aggregated and non-CO2 emissions on land</v>
      </c>
      <c r="B67" t="str">
        <f t="shared" si="25"/>
        <v>3C4 Direct N2O from managed soils (N2O)</v>
      </c>
      <c r="C67" t="s">
        <v>410</v>
      </c>
      <c r="D67" t="str">
        <f t="shared" ref="D67:D81" si="26">D51</f>
        <v xml:space="preserve"> - Pasture</v>
      </c>
      <c r="E67" t="str">
        <f t="shared" ref="E67:E79" si="27">C67&amp;D67</f>
        <v>Urine &amp; dung - Pasture</v>
      </c>
      <c r="F67" t="str">
        <f t="shared" ref="F67:F79" si="28">F66</f>
        <v>kg N</v>
      </c>
      <c r="H67" s="22">
        <f>H6*Constants!$H64*(1-Constants!$H82)</f>
        <v>22371206.19499037</v>
      </c>
      <c r="I67" s="22">
        <f>I6*Constants!$H64*(1-Constants!$H82)</f>
        <v>25625199.823352605</v>
      </c>
      <c r="J67" s="22">
        <f>J6*Constants!$H64*(1-Constants!$H82)</f>
        <v>22167831.593217731</v>
      </c>
      <c r="K67" s="22">
        <f>K6*Constants!$H64*(1-Constants!$H82)</f>
        <v>23388079.203853566</v>
      </c>
      <c r="L67" s="22">
        <f>L6*Constants!$H64*(1-Constants!$H82)</f>
        <v>21354333.186127167</v>
      </c>
      <c r="M67" s="22">
        <f>M6*Constants!$H64*(1-Constants!$H82)</f>
        <v>22981330.000308286</v>
      </c>
      <c r="N67" s="22">
        <f>N6*Constants!$H64*(1-Constants!$H82)</f>
        <v>23184704.602080926</v>
      </c>
      <c r="O67" s="22">
        <f>O6*Constants!$H64*(1-Constants!$H82)</f>
        <v>22371206.19499037</v>
      </c>
      <c r="P67" s="22">
        <f>P6*Constants!$H64*(1-Constants!$H82)</f>
        <v>21761082.389672447</v>
      </c>
      <c r="Q67" s="22">
        <f>Q6*Constants!$H64*(1-Constants!$H82)</f>
        <v>21964456.991445091</v>
      </c>
      <c r="R67" s="22">
        <f>R6*Constants!$H64*(1-Constants!$H82)</f>
        <v>27862320.44285164</v>
      </c>
      <c r="S67" s="22">
        <f>S6*Constants!$H64*(1-Constants!$H82)</f>
        <v>27658945.841079</v>
      </c>
      <c r="T67" s="22">
        <f>T6*Constants!$H64*(1-Constants!$H82)</f>
        <v>24608326.814489406</v>
      </c>
      <c r="U67" s="22">
        <f>U6*Constants!$H64*(1-Constants!$H82)</f>
        <v>21761082.389672447</v>
      </c>
      <c r="V67" s="22">
        <f>V6*Constants!$H64*(1-Constants!$H82)</f>
        <v>20744209.380809251</v>
      </c>
      <c r="W67" s="22">
        <f>W6*Constants!$H64*(1-Constants!$H82)</f>
        <v>22371206.19499037</v>
      </c>
      <c r="X67" s="22">
        <f>X6*Constants!$H64*(1-Constants!$H82)</f>
        <v>21964456.991445091</v>
      </c>
      <c r="Y67" s="22">
        <f>Y6*Constants!$H64*(1-Constants!$H82)</f>
        <v>21964456.991445091</v>
      </c>
      <c r="Z67" s="22">
        <f>Z6*Constants!$H64*(1-Constants!$H82)</f>
        <v>26438698.230443161</v>
      </c>
      <c r="AA67" s="22">
        <f>AA6*Constants!$H64*(1-Constants!$H82)</f>
        <v>27252196.637533721</v>
      </c>
      <c r="AB67" s="22">
        <f>AB6*Constants!$H64*(1-Constants!$H82)</f>
        <v>27252196.637533721</v>
      </c>
      <c r="AC67" s="22">
        <f>AC6*Constants!$H64*(1-Constants!$H82)</f>
        <v>26031949.026897881</v>
      </c>
      <c r="AD67" s="22">
        <f>AD6*Constants!$H64*(1-Constants!$H82)</f>
        <v>25629014.469436079</v>
      </c>
      <c r="AE67" s="22">
        <f>AE6*Constants!$H64*(1-Constants!$H82)</f>
        <v>25801262.031805243</v>
      </c>
      <c r="AF67" s="22">
        <f>AF6*Constants!$H64*(1-Constants!$H82)</f>
        <v>25926570.720289778</v>
      </c>
      <c r="AG67" s="22">
        <f>AG6*Constants!$H64*(1-Constants!$H82)</f>
        <v>26001007.799132254</v>
      </c>
      <c r="AH67" s="22">
        <f>AH6*Constants!$H64*(1-Constants!$H82)</f>
        <v>26036713.454436693</v>
      </c>
      <c r="AI67" s="22">
        <f>AI6*Constants!$H64*(1-Constants!$H82)</f>
        <v>26127361.184527874</v>
      </c>
      <c r="AJ67" s="22">
        <f>AJ6*Constants!$H64*(1-Constants!$H82)</f>
        <v>26207594.356770199</v>
      </c>
      <c r="AK67" s="22">
        <f>AK6*Constants!$H64*(1-Constants!$H82)</f>
        <v>26278554.948995557</v>
      </c>
      <c r="AL67" s="22">
        <f>AL6*Constants!$H64*(1-Constants!$H82)</f>
        <v>25453851.429129127</v>
      </c>
      <c r="AM67" s="22">
        <f>AM6*Constants!$H64*(1-Constants!$H82)</f>
        <v>25635326.087594081</v>
      </c>
      <c r="AN67" s="22">
        <f>AN6*Constants!$H64*(1-Constants!$H82)</f>
        <v>25811059.98053113</v>
      </c>
      <c r="AO67" s="22">
        <f>AO6*Constants!$H64*(1-Constants!$H82)</f>
        <v>25992358.368355975</v>
      </c>
      <c r="AP67" s="22">
        <f>AP6*Constants!$H64*(1-Constants!$H82)</f>
        <v>26169051.600366596</v>
      </c>
      <c r="AQ67" s="22">
        <f>AQ6*Constants!$H64*(1-Constants!$H82)</f>
        <v>26357612.389119085</v>
      </c>
      <c r="AR67" s="22">
        <f>AR6*Constants!$H64*(1-Constants!$H82)</f>
        <v>26574002.587272514</v>
      </c>
      <c r="AS67" s="22">
        <f>AS6*Constants!$H64*(1-Constants!$H82)</f>
        <v>26790007.870328352</v>
      </c>
      <c r="AT67" s="22">
        <f>AT6*Constants!$H64*(1-Constants!$H82)</f>
        <v>27019816.749996059</v>
      </c>
      <c r="AU67" s="22">
        <f>AU6*Constants!$H64*(1-Constants!$H82)</f>
        <v>27260084.190990306</v>
      </c>
      <c r="AV67" s="22">
        <f>AV6*Constants!$H64*(1-Constants!$H82)</f>
        <v>27511238.791079748</v>
      </c>
      <c r="AW67" s="22">
        <f>AW6*Constants!$H64*(1-Constants!$H82)</f>
        <v>27807208.752379782</v>
      </c>
      <c r="AX67" s="22">
        <f>AX6*Constants!$H64*(1-Constants!$H82)</f>
        <v>28088186.584423181</v>
      </c>
      <c r="AY67" s="22">
        <f>AY6*Constants!$H64*(1-Constants!$H82)</f>
        <v>28404742.571749587</v>
      </c>
      <c r="AZ67" s="22">
        <f>AZ6*Constants!$H64*(1-Constants!$H82)</f>
        <v>28746072.26670979</v>
      </c>
      <c r="BA67" s="22">
        <f>BA6*Constants!$H64*(1-Constants!$H82)</f>
        <v>29113065.606506098</v>
      </c>
      <c r="BB67" s="22">
        <f>BB6*Constants!$H64*(1-Constants!$H82)</f>
        <v>29480023.776697874</v>
      </c>
      <c r="BC67" s="22">
        <f>BC6*Constants!$H64*(1-Constants!$H82)</f>
        <v>29863944.694565695</v>
      </c>
      <c r="BD67" s="22">
        <f>BD6*Constants!$H64*(1-Constants!$H82)</f>
        <v>30254100.613089874</v>
      </c>
      <c r="BE67" s="22">
        <f>BE6*Constants!$H64*(1-Constants!$H82)</f>
        <v>30661285.420194365</v>
      </c>
      <c r="BF67" s="22">
        <f>BF6*Constants!$H64*(1-Constants!$H82)</f>
        <v>31094948.197563149</v>
      </c>
      <c r="BG67" s="22">
        <f>BG6*Constants!$H64*(1-Constants!$H82)</f>
        <v>31536389.621461652</v>
      </c>
      <c r="BH67" s="22">
        <f>BH6*Constants!$H64*(1-Constants!$H82)</f>
        <v>31997548.816266116</v>
      </c>
      <c r="BI67" s="22">
        <f>BI6*Constants!$H64*(1-Constants!$H82)</f>
        <v>32477100.735675164</v>
      </c>
      <c r="BJ67" s="22">
        <f>BJ6*Constants!$H64*(1-Constants!$H82)</f>
        <v>32977544.846858416</v>
      </c>
      <c r="BK67" s="22">
        <f>BK6*Constants!$H64*(1-Constants!$H82)</f>
        <v>33510611.556112278</v>
      </c>
      <c r="BL67" s="22">
        <f>BL6*Constants!$H64*(1-Constants!$H82)</f>
        <v>34059379.393900447</v>
      </c>
      <c r="BM67" s="22">
        <f>BM6*Constants!$H64*(1-Constants!$H82)</f>
        <v>34635366.241952509</v>
      </c>
      <c r="BN67" s="22">
        <f>BN6*Constants!$H64*(1-Constants!$H82)</f>
        <v>35216775.200127132</v>
      </c>
      <c r="BO67" s="22">
        <f>BO6*Constants!$H64*(1-Constants!$H82)</f>
        <v>35827513.436440654</v>
      </c>
      <c r="BP67" s="22">
        <f>BP6*Constants!$H64*(1-Constants!$H82)</f>
        <v>36470090.396290801</v>
      </c>
    </row>
    <row r="68" spans="1:68" x14ac:dyDescent="0.25">
      <c r="A68" t="str">
        <f t="shared" si="24"/>
        <v>3C Aggregated and non-CO2 emissions on land</v>
      </c>
      <c r="B68" t="str">
        <f t="shared" si="25"/>
        <v>3C4 Direct N2O from managed soils (N2O)</v>
      </c>
      <c r="C68" t="s">
        <v>410</v>
      </c>
      <c r="D68" t="str">
        <f t="shared" si="26"/>
        <v xml:space="preserve"> - Non-lactating</v>
      </c>
      <c r="E68" t="str">
        <f t="shared" si="27"/>
        <v>Urine &amp; dung - Non-lactating</v>
      </c>
      <c r="F68" t="str">
        <f t="shared" si="28"/>
        <v>kg N</v>
      </c>
      <c r="H68" s="22">
        <f>H7*Constants!$H65*(1-Constants!$H83)</f>
        <v>15234944.484544506</v>
      </c>
      <c r="I68" s="22">
        <f>I7*Constants!$H65*(1-Constants!$H83)</f>
        <v>17450936.409569163</v>
      </c>
      <c r="J68" s="22">
        <f>J7*Constants!$H65*(1-Constants!$H83)</f>
        <v>15096444.989230465</v>
      </c>
      <c r="K68" s="22">
        <f>K7*Constants!$H65*(1-Constants!$H83)</f>
        <v>15927441.96111471</v>
      </c>
      <c r="L68" s="22">
        <f>L7*Constants!$H65*(1-Constants!$H83)</f>
        <v>14542447.007974302</v>
      </c>
      <c r="M68" s="22">
        <f>M7*Constants!$H65*(1-Constants!$H83)</f>
        <v>15650442.97048663</v>
      </c>
      <c r="N68" s="22">
        <f>N7*Constants!$H65*(1-Constants!$H83)</f>
        <v>15788942.465800669</v>
      </c>
      <c r="O68" s="22">
        <f>O7*Constants!$H65*(1-Constants!$H83)</f>
        <v>15234944.484544506</v>
      </c>
      <c r="P68" s="22">
        <f>P7*Constants!$H65*(1-Constants!$H83)</f>
        <v>14819445.998602385</v>
      </c>
      <c r="Q68" s="22">
        <f>Q7*Constants!$H65*(1-Constants!$H83)</f>
        <v>14957945.493916424</v>
      </c>
      <c r="R68" s="22">
        <f>R7*Constants!$H65*(1-Constants!$H83)</f>
        <v>18974430.858023614</v>
      </c>
      <c r="S68" s="22">
        <f>S7*Constants!$H65*(1-Constants!$H83)</f>
        <v>18835931.362709574</v>
      </c>
      <c r="T68" s="22">
        <f>T7*Constants!$H65*(1-Constants!$H83)</f>
        <v>16758438.932998959</v>
      </c>
      <c r="U68" s="22">
        <f>U7*Constants!$H65*(1-Constants!$H83)</f>
        <v>14819445.998602385</v>
      </c>
      <c r="V68" s="22">
        <f>V7*Constants!$H65*(1-Constants!$H83)</f>
        <v>14126948.522032179</v>
      </c>
      <c r="W68" s="22">
        <f>W7*Constants!$H65*(1-Constants!$H83)</f>
        <v>15234944.484544506</v>
      </c>
      <c r="X68" s="22">
        <f>X7*Constants!$H65*(1-Constants!$H83)</f>
        <v>14957945.493916424</v>
      </c>
      <c r="Y68" s="22">
        <f>Y7*Constants!$H65*(1-Constants!$H83)</f>
        <v>14957945.493916424</v>
      </c>
      <c r="Z68" s="22">
        <f>Z7*Constants!$H65*(1-Constants!$H83)</f>
        <v>18004934.390825327</v>
      </c>
      <c r="AA68" s="22">
        <f>AA7*Constants!$H65*(1-Constants!$H83)</f>
        <v>18558932.372081492</v>
      </c>
      <c r="AB68" s="22">
        <f>AB7*Constants!$H65*(1-Constants!$H83)</f>
        <v>18558932.372081492</v>
      </c>
      <c r="AC68" s="22">
        <f>AC7*Constants!$H65*(1-Constants!$H83)</f>
        <v>17727935.400197245</v>
      </c>
      <c r="AD68" s="22">
        <f>AD7*Constants!$H65*(1-Constants!$H83)</f>
        <v>17453534.209652156</v>
      </c>
      <c r="AE68" s="22">
        <f>AE7*Constants!$H65*(1-Constants!$H83)</f>
        <v>17570835.978158493</v>
      </c>
      <c r="AF68" s="22">
        <f>AF7*Constants!$H65*(1-Constants!$H83)</f>
        <v>17656172.052389506</v>
      </c>
      <c r="AG68" s="22">
        <f>AG7*Constants!$H65*(1-Constants!$H83)</f>
        <v>17706864.212386258</v>
      </c>
      <c r="AH68" s="22">
        <f>AH7*Constants!$H65*(1-Constants!$H83)</f>
        <v>17731180.00794981</v>
      </c>
      <c r="AI68" s="22">
        <f>AI7*Constants!$H65*(1-Constants!$H83)</f>
        <v>17792911.732361626</v>
      </c>
      <c r="AJ68" s="22">
        <f>AJ7*Constants!$H65*(1-Constants!$H83)</f>
        <v>17847551.071621057</v>
      </c>
      <c r="AK68" s="22">
        <f>AK7*Constants!$H65*(1-Constants!$H83)</f>
        <v>17895875.720445126</v>
      </c>
      <c r="AL68" s="22">
        <f>AL7*Constants!$H65*(1-Constants!$H83)</f>
        <v>17334246.980722226</v>
      </c>
      <c r="AM68" s="22">
        <f>AM7*Constants!$H65*(1-Constants!$H83)</f>
        <v>17457832.464802396</v>
      </c>
      <c r="AN68" s="22">
        <f>AN7*Constants!$H65*(1-Constants!$H83)</f>
        <v>17577508.448279247</v>
      </c>
      <c r="AO68" s="22">
        <f>AO7*Constants!$H65*(1-Constants!$H83)</f>
        <v>17700973.890847448</v>
      </c>
      <c r="AP68" s="22">
        <f>AP7*Constants!$H65*(1-Constants!$H83)</f>
        <v>17821303.190797281</v>
      </c>
      <c r="AQ68" s="22">
        <f>AQ7*Constants!$H65*(1-Constants!$H83)</f>
        <v>17949714.378087193</v>
      </c>
      <c r="AR68" s="22">
        <f>AR7*Constants!$H65*(1-Constants!$H83)</f>
        <v>18097077.583590399</v>
      </c>
      <c r="AS68" s="22">
        <f>AS7*Constants!$H65*(1-Constants!$H83)</f>
        <v>18244178.659278531</v>
      </c>
      <c r="AT68" s="22">
        <f>AT7*Constants!$H65*(1-Constants!$H83)</f>
        <v>18400680.078704759</v>
      </c>
      <c r="AU68" s="22">
        <f>AU7*Constants!$H65*(1-Constants!$H83)</f>
        <v>18564303.849952761</v>
      </c>
      <c r="AV68" s="22">
        <f>AV7*Constants!$H65*(1-Constants!$H83)</f>
        <v>18735341.851035487</v>
      </c>
      <c r="AW68" s="22">
        <f>AW7*Constants!$H65*(1-Constants!$H83)</f>
        <v>18936899.41973326</v>
      </c>
      <c r="AX68" s="22">
        <f>AX7*Constants!$H65*(1-Constants!$H83)</f>
        <v>19128247.245829795</v>
      </c>
      <c r="AY68" s="22">
        <f>AY7*Constants!$H65*(1-Constants!$H83)</f>
        <v>19343824.039102927</v>
      </c>
      <c r="AZ68" s="22">
        <f>AZ7*Constants!$H65*(1-Constants!$H83)</f>
        <v>19576271.89677855</v>
      </c>
      <c r="BA68" s="22">
        <f>BA7*Constants!$H65*(1-Constants!$H83)</f>
        <v>19826196.872180477</v>
      </c>
      <c r="BB68" s="22">
        <f>BB7*Constants!$H65*(1-Constants!$H83)</f>
        <v>20076097.896841079</v>
      </c>
      <c r="BC68" s="22">
        <f>BC7*Constants!$H65*(1-Constants!$H83)</f>
        <v>20337550.668729682</v>
      </c>
      <c r="BD68" s="22">
        <f>BD7*Constants!$H65*(1-Constants!$H83)</f>
        <v>20603249.518725682</v>
      </c>
      <c r="BE68" s="22">
        <f>BE7*Constants!$H65*(1-Constants!$H83)</f>
        <v>20880545.158358023</v>
      </c>
      <c r="BF68" s="22">
        <f>BF7*Constants!$H65*(1-Constants!$H83)</f>
        <v>21175872.476904944</v>
      </c>
      <c r="BG68" s="22">
        <f>BG7*Constants!$H65*(1-Constants!$H83)</f>
        <v>21476497.106960785</v>
      </c>
      <c r="BH68" s="22">
        <f>BH7*Constants!$H65*(1-Constants!$H83)</f>
        <v>21790549.67391431</v>
      </c>
      <c r="BI68" s="22">
        <f>BI7*Constants!$H65*(1-Constants!$H83)</f>
        <v>22117127.812168185</v>
      </c>
      <c r="BJ68" s="22">
        <f>BJ7*Constants!$H65*(1-Constants!$H83)</f>
        <v>22457933.675966509</v>
      </c>
      <c r="BK68" s="22">
        <f>BK7*Constants!$H65*(1-Constants!$H83)</f>
        <v>22820955.7522576</v>
      </c>
      <c r="BL68" s="22">
        <f>BL7*Constants!$H65*(1-Constants!$H83)</f>
        <v>23194670.404509049</v>
      </c>
      <c r="BM68" s="22">
        <f>BM7*Constants!$H65*(1-Constants!$H83)</f>
        <v>23586921.388985068</v>
      </c>
      <c r="BN68" s="22">
        <f>BN7*Constants!$H65*(1-Constants!$H83)</f>
        <v>23982864.8675531</v>
      </c>
      <c r="BO68" s="22">
        <f>BO7*Constants!$H65*(1-Constants!$H83)</f>
        <v>24398781.785207219</v>
      </c>
      <c r="BP68" s="22">
        <f>BP7*Constants!$H65*(1-Constants!$H83)</f>
        <v>24836381.091433115</v>
      </c>
    </row>
    <row r="69" spans="1:68" x14ac:dyDescent="0.25">
      <c r="A69" t="str">
        <f t="shared" si="24"/>
        <v>3C Aggregated and non-CO2 emissions on land</v>
      </c>
      <c r="B69" t="str">
        <f t="shared" si="25"/>
        <v>3C4 Direct N2O from managed soils (N2O)</v>
      </c>
      <c r="C69" t="s">
        <v>410</v>
      </c>
      <c r="D69" t="str">
        <f t="shared" si="26"/>
        <v xml:space="preserve"> - Commercial cattle</v>
      </c>
      <c r="E69" t="str">
        <f t="shared" si="27"/>
        <v>Urine &amp; dung - Commercial cattle</v>
      </c>
      <c r="F69" t="str">
        <f t="shared" si="28"/>
        <v>kg N</v>
      </c>
      <c r="H69" s="22">
        <f>H8*Constants!$H66*(1-Constants!$H84)</f>
        <v>624302616.67170048</v>
      </c>
      <c r="I69" s="22">
        <f>I8*Constants!$H66*(1-Constants!$H84)</f>
        <v>604613703.66234326</v>
      </c>
      <c r="J69" s="22">
        <f>J8*Constants!$H66*(1-Constants!$H84)</f>
        <v>599691475.4100039</v>
      </c>
      <c r="K69" s="22">
        <f>K8*Constants!$H66*(1-Constants!$H84)</f>
        <v>566876620.3944087</v>
      </c>
      <c r="L69" s="22">
        <f>L8*Constants!$H66*(1-Constants!$H84)</f>
        <v>579182191.02525687</v>
      </c>
      <c r="M69" s="22">
        <f>M8*Constants!$H66*(1-Constants!$H84)</f>
        <v>593128504.40688491</v>
      </c>
      <c r="N69" s="22">
        <f>N8*Constants!$H66*(1-Constants!$H84)</f>
        <v>615278531.54241168</v>
      </c>
      <c r="O69" s="22">
        <f>O8*Constants!$H66*(1-Constants!$H84)</f>
        <v>634967444.5517689</v>
      </c>
      <c r="P69" s="22">
        <f>P8*Constants!$H66*(1-Constants!$H84)</f>
        <v>639069301.42871821</v>
      </c>
      <c r="Q69" s="22">
        <f>Q8*Constants!$H66*(1-Constants!$H84)</f>
        <v>630045216.29942954</v>
      </c>
      <c r="R69" s="22">
        <f>R8*Constants!$H66*(1-Constants!$H84)</f>
        <v>599691475.4100039</v>
      </c>
      <c r="S69" s="22">
        <f>S8*Constants!$H66*(1-Constants!$H84)</f>
        <v>602152589.53617358</v>
      </c>
      <c r="T69" s="22">
        <f>T8*Constants!$H66*(1-Constants!$H84)</f>
        <v>561954392.14206934</v>
      </c>
      <c r="U69" s="22">
        <f>U8*Constants!$H66*(1-Constants!$H84)</f>
        <v>570978477.27135801</v>
      </c>
      <c r="V69" s="22">
        <f>V8*Constants!$H66*(1-Constants!$H84)</f>
        <v>574259962.77291751</v>
      </c>
      <c r="W69" s="22">
        <f>W8*Constants!$H66*(1-Constants!$H84)</f>
        <v>580822933.77603662</v>
      </c>
      <c r="X69" s="22">
        <f>X8*Constants!$H66*(1-Constants!$H84)</f>
        <v>568517363.14518833</v>
      </c>
      <c r="Y69" s="22">
        <f>Y8*Constants!$H66*(1-Constants!$H84)</f>
        <v>583284047.9022063</v>
      </c>
      <c r="Z69" s="22">
        <f>Z8*Constants!$H66*(1-Constants!$H84)</f>
        <v>572619220.02213776</v>
      </c>
      <c r="AA69" s="22">
        <f>AA8*Constants!$H66*(1-Constants!$H84)</f>
        <v>566056249.01901877</v>
      </c>
      <c r="AB69" s="22">
        <f>AB8*Constants!$H66*(1-Constants!$H84)</f>
        <v>564415506.2682389</v>
      </c>
      <c r="AC69" s="22">
        <f>AC8*Constants!$H66*(1-Constants!$H84)</f>
        <v>566056249.01901877</v>
      </c>
      <c r="AD69" s="22">
        <f>AD8*Constants!$H66*(1-Constants!$H84)</f>
        <v>560957837.56843519</v>
      </c>
      <c r="AE69" s="22">
        <f>AE8*Constants!$H66*(1-Constants!$H84)</f>
        <v>560681977.45645881</v>
      </c>
      <c r="AF69" s="22">
        <f>AF8*Constants!$H66*(1-Constants!$H84)</f>
        <v>556430591.82194388</v>
      </c>
      <c r="AG69" s="22">
        <f>AG8*Constants!$H66*(1-Constants!$H84)</f>
        <v>548231265.60117674</v>
      </c>
      <c r="AH69" s="22">
        <f>AH8*Constants!$H66*(1-Constants!$H84)</f>
        <v>537100555.02016044</v>
      </c>
      <c r="AI69" s="22">
        <f>AI8*Constants!$H66*(1-Constants!$H84)</f>
        <v>528974323.28393835</v>
      </c>
      <c r="AJ69" s="22">
        <f>AJ8*Constants!$H66*(1-Constants!$H84)</f>
        <v>520001747.33679527</v>
      </c>
      <c r="AK69" s="22">
        <f>AK8*Constants!$H66*(1-Constants!$H84)</f>
        <v>510291254.71825135</v>
      </c>
      <c r="AL69" s="22">
        <f>AL8*Constants!$H66*(1-Constants!$H84)</f>
        <v>449077204.42319149</v>
      </c>
      <c r="AM69" s="22">
        <f>AM8*Constants!$H66*(1-Constants!$H84)</f>
        <v>450353032.35733056</v>
      </c>
      <c r="AN69" s="22">
        <f>AN8*Constants!$H66*(1-Constants!$H84)</f>
        <v>450908757.94609135</v>
      </c>
      <c r="AO69" s="22">
        <f>AO8*Constants!$H66*(1-Constants!$H84)</f>
        <v>451383956.11374927</v>
      </c>
      <c r="AP69" s="22">
        <f>AP8*Constants!$H66*(1-Constants!$H84)</f>
        <v>451254399.64742863</v>
      </c>
      <c r="AQ69" s="22">
        <f>AQ8*Constants!$H66*(1-Constants!$H84)</f>
        <v>451418567.28904212</v>
      </c>
      <c r="AR69" s="22">
        <f>AR8*Constants!$H66*(1-Constants!$H84)</f>
        <v>453602553.76661217</v>
      </c>
      <c r="AS69" s="22">
        <f>AS8*Constants!$H66*(1-Constants!$H84)</f>
        <v>455370830.12876183</v>
      </c>
      <c r="AT69" s="22">
        <f>AT8*Constants!$H66*(1-Constants!$H84)</f>
        <v>457464361.25608373</v>
      </c>
      <c r="AU69" s="22">
        <f>AU8*Constants!$H66*(1-Constants!$H84)</f>
        <v>459683345.63406658</v>
      </c>
      <c r="AV69" s="22">
        <f>AV8*Constants!$H66*(1-Constants!$H84)</f>
        <v>462045447.95237207</v>
      </c>
      <c r="AW69" s="22">
        <f>AW8*Constants!$H66*(1-Constants!$H84)</f>
        <v>464832525.32931566</v>
      </c>
      <c r="AX69" s="22">
        <f>AX8*Constants!$H66*(1-Constants!$H84)</f>
        <v>466381458.83875221</v>
      </c>
      <c r="AY69" s="22">
        <f>AY8*Constants!$H66*(1-Constants!$H84)</f>
        <v>469023659.02753204</v>
      </c>
      <c r="AZ69" s="22">
        <f>AZ8*Constants!$H66*(1-Constants!$H84)</f>
        <v>472179668.01925117</v>
      </c>
      <c r="BA69" s="22">
        <f>BA8*Constants!$H66*(1-Constants!$H84)</f>
        <v>475843569.33487654</v>
      </c>
      <c r="BB69" s="22">
        <f>BB8*Constants!$H66*(1-Constants!$H84)</f>
        <v>479440560.78199583</v>
      </c>
      <c r="BC69" s="22">
        <f>BC8*Constants!$H66*(1-Constants!$H84)</f>
        <v>483098102.7921921</v>
      </c>
      <c r="BD69" s="22">
        <f>BD8*Constants!$H66*(1-Constants!$H84)</f>
        <v>486343849.99409437</v>
      </c>
      <c r="BE69" s="22">
        <f>BE8*Constants!$H66*(1-Constants!$H84)</f>
        <v>489606612.62723577</v>
      </c>
      <c r="BF69" s="22">
        <f>BF8*Constants!$H66*(1-Constants!$H84)</f>
        <v>493209372.83438605</v>
      </c>
      <c r="BG69" s="22">
        <f>BG8*Constants!$H66*(1-Constants!$H84)</f>
        <v>506996824.53291059</v>
      </c>
      <c r="BH69" s="22">
        <f>BH8*Constants!$H66*(1-Constants!$H84)</f>
        <v>521351249.83706176</v>
      </c>
      <c r="BI69" s="22">
        <f>BI8*Constants!$H66*(1-Constants!$H84)</f>
        <v>536211274.10349399</v>
      </c>
      <c r="BJ69" s="22">
        <f>BJ8*Constants!$H66*(1-Constants!$H84)</f>
        <v>551670003.51169693</v>
      </c>
      <c r="BK69" s="22">
        <f>BK8*Constants!$H66*(1-Constants!$H84)</f>
        <v>568141156.60922933</v>
      </c>
      <c r="BL69" s="22">
        <f>BL8*Constants!$H66*(1-Constants!$H84)</f>
        <v>585476156.27756667</v>
      </c>
      <c r="BM69" s="22">
        <f>BM8*Constants!$H66*(1-Constants!$H84)</f>
        <v>603605509.09411538</v>
      </c>
      <c r="BN69" s="22">
        <f>BN8*Constants!$H66*(1-Constants!$H84)</f>
        <v>621734080.8621676</v>
      </c>
      <c r="BO69" s="22">
        <f>BO8*Constants!$H66*(1-Constants!$H84)</f>
        <v>640733252.33183372</v>
      </c>
      <c r="BP69" s="22">
        <f>BP8*Constants!$H66*(1-Constants!$H84)</f>
        <v>660671574.66017103</v>
      </c>
    </row>
    <row r="70" spans="1:68" x14ac:dyDescent="0.25">
      <c r="A70" t="str">
        <f t="shared" si="24"/>
        <v>3C Aggregated and non-CO2 emissions on land</v>
      </c>
      <c r="B70" t="str">
        <f t="shared" si="25"/>
        <v>3C4 Direct N2O from managed soils (N2O)</v>
      </c>
      <c r="C70" t="s">
        <v>410</v>
      </c>
      <c r="D70" t="str">
        <f t="shared" si="26"/>
        <v xml:space="preserve"> - Subsistence cattle</v>
      </c>
      <c r="E70" t="str">
        <f t="shared" si="27"/>
        <v>Urine &amp; dung - Subsistence cattle</v>
      </c>
      <c r="F70" t="str">
        <f t="shared" si="28"/>
        <v>kg N</v>
      </c>
      <c r="H70" s="22">
        <f>H9*Constants!$H67*(1-Constants!$H85)</f>
        <v>306557691.00455588</v>
      </c>
      <c r="I70" s="22">
        <f>I9*Constants!$H67*(1-Constants!$H85)</f>
        <v>332152640.5381431</v>
      </c>
      <c r="J70" s="22">
        <f>J9*Constants!$H67*(1-Constants!$H85)</f>
        <v>335642860.9290868</v>
      </c>
      <c r="K70" s="22">
        <f>K9*Constants!$H67*(1-Constants!$H85)</f>
        <v>335642860.9290868</v>
      </c>
      <c r="L70" s="22">
        <f>L9*Constants!$H67*(1-Constants!$H85)</f>
        <v>292015106.04229039</v>
      </c>
      <c r="M70" s="22">
        <f>M9*Constants!$H67*(1-Constants!$H85)</f>
        <v>287943182.25285608</v>
      </c>
      <c r="N70" s="22">
        <f>N9*Constants!$H67*(1-Constants!$H85)</f>
        <v>295505326.4332341</v>
      </c>
      <c r="O70" s="22">
        <f>O9*Constants!$H67*(1-Constants!$H85)</f>
        <v>304812580.809084</v>
      </c>
      <c r="P70" s="22">
        <f>P9*Constants!$H67*(1-Constants!$H85)</f>
        <v>319355165.77134943</v>
      </c>
      <c r="Q70" s="22">
        <f>Q9*Constants!$H67*(1-Constants!$H85)</f>
        <v>331570937.13965249</v>
      </c>
      <c r="R70" s="22">
        <f>R9*Constants!$H67*(1-Constants!$H85)</f>
        <v>341459894.913993</v>
      </c>
      <c r="S70" s="22">
        <f>S9*Constants!$H67*(1-Constants!$H85)</f>
        <v>333897750.73361492</v>
      </c>
      <c r="T70" s="22">
        <f>T9*Constants!$H67*(1-Constants!$H85)</f>
        <v>362401217.25965524</v>
      </c>
      <c r="U70" s="22">
        <f>U9*Constants!$H67*(1-Constants!$H85)</f>
        <v>361819513.86116463</v>
      </c>
      <c r="V70" s="22">
        <f>V9*Constants!$H67*(1-Constants!$H85)</f>
        <v>353675666.28229594</v>
      </c>
      <c r="W70" s="22">
        <f>W9*Constants!$H67*(1-Constants!$H85)</f>
        <v>349022039.09437096</v>
      </c>
      <c r="X70" s="22">
        <f>X9*Constants!$H67*(1-Constants!$H85)</f>
        <v>357747590.07173026</v>
      </c>
      <c r="Y70" s="22">
        <f>Y9*Constants!$H67*(1-Constants!$H85)</f>
        <v>370545064.83852392</v>
      </c>
      <c r="Z70" s="22">
        <f>Z9*Constants!$H67*(1-Constants!$H85)</f>
        <v>379785554.20681202</v>
      </c>
      <c r="AA70" s="22">
        <f>AA9*Constants!$H67*(1-Constants!$H85)</f>
        <v>378059543.27292389</v>
      </c>
      <c r="AB70" s="22">
        <f>AB9*Constants!$H67*(1-Constants!$H85)</f>
        <v>373463916.76135683</v>
      </c>
      <c r="AC70" s="22">
        <f>AC9*Constants!$H67*(1-Constants!$H85)</f>
        <v>368695238.33626705</v>
      </c>
      <c r="AD70" s="22">
        <f>AD9*Constants!$H67*(1-Constants!$H85)</f>
        <v>352730741.42254966</v>
      </c>
      <c r="AE70" s="22">
        <f>AE9*Constants!$H67*(1-Constants!$H85)</f>
        <v>352557280.3612904</v>
      </c>
      <c r="AF70" s="22">
        <f>AF9*Constants!$H67*(1-Constants!$H85)</f>
        <v>349884005.63990337</v>
      </c>
      <c r="AG70" s="22">
        <f>AG9*Constants!$H67*(1-Constants!$H85)</f>
        <v>344728262.68860942</v>
      </c>
      <c r="AH70" s="22">
        <f>AH9*Constants!$H67*(1-Constants!$H85)</f>
        <v>337729262.88352573</v>
      </c>
      <c r="AI70" s="22">
        <f>AI9*Constants!$H67*(1-Constants!$H85)</f>
        <v>332619481.80316162</v>
      </c>
      <c r="AJ70" s="22">
        <f>AJ9*Constants!$H67*(1-Constants!$H85)</f>
        <v>326977518.79926687</v>
      </c>
      <c r="AK70" s="22">
        <f>AK9*Constants!$H67*(1-Constants!$H85)</f>
        <v>320871553.19628292</v>
      </c>
      <c r="AL70" s="22">
        <f>AL9*Constants!$H67*(1-Constants!$H85)</f>
        <v>282380108.92009956</v>
      </c>
      <c r="AM70" s="22">
        <f>AM9*Constants!$H67*(1-Constants!$H85)</f>
        <v>283182350.55574036</v>
      </c>
      <c r="AN70" s="22">
        <f>AN9*Constants!$H67*(1-Constants!$H85)</f>
        <v>283531791.25488597</v>
      </c>
      <c r="AO70" s="22">
        <f>AO9*Constants!$H67*(1-Constants!$H85)</f>
        <v>283830596.24658942</v>
      </c>
      <c r="AP70" s="22">
        <f>AP9*Constants!$H67*(1-Constants!$H85)</f>
        <v>283749131.03590715</v>
      </c>
      <c r="AQ70" s="22">
        <f>AQ9*Constants!$H67*(1-Constants!$H85)</f>
        <v>283852359.78157353</v>
      </c>
      <c r="AR70" s="22">
        <f>AR9*Constants!$H67*(1-Constants!$H85)</f>
        <v>285225652.24296308</v>
      </c>
      <c r="AS70" s="22">
        <f>AS9*Constants!$H67*(1-Constants!$H85)</f>
        <v>286337545.84795243</v>
      </c>
      <c r="AT70" s="22">
        <f>AT9*Constants!$H67*(1-Constants!$H85)</f>
        <v>287653959.91203332</v>
      </c>
      <c r="AU70" s="22">
        <f>AU9*Constants!$H67*(1-Constants!$H85)</f>
        <v>289049259.08147478</v>
      </c>
      <c r="AV70" s="22">
        <f>AV9*Constants!$H67*(1-Constants!$H85)</f>
        <v>290534550.92740643</v>
      </c>
      <c r="AW70" s="22">
        <f>AW9*Constants!$H67*(1-Constants!$H85)</f>
        <v>292287067.43351787</v>
      </c>
      <c r="AX70" s="22">
        <f>AX9*Constants!$H67*(1-Constants!$H85)</f>
        <v>293261038.07552922</v>
      </c>
      <c r="AY70" s="22">
        <f>AY9*Constants!$H67*(1-Constants!$H85)</f>
        <v>294922455.68868697</v>
      </c>
      <c r="AZ70" s="22">
        <f>AZ9*Constants!$H67*(1-Constants!$H85)</f>
        <v>296906956.69220406</v>
      </c>
      <c r="BA70" s="22">
        <f>BA9*Constants!$H67*(1-Constants!$H85)</f>
        <v>299210820.79928488</v>
      </c>
      <c r="BB70" s="22">
        <f>BB9*Constants!$H67*(1-Constants!$H85)</f>
        <v>301472611.92699713</v>
      </c>
      <c r="BC70" s="22">
        <f>BC9*Constants!$H67*(1-Constants!$H85)</f>
        <v>303772477.29768693</v>
      </c>
      <c r="BD70" s="22">
        <f>BD9*Constants!$H67*(1-Constants!$H85)</f>
        <v>305813405.76026052</v>
      </c>
      <c r="BE70" s="22">
        <f>BE9*Constants!$H67*(1-Constants!$H85)</f>
        <v>307865033.53974283</v>
      </c>
      <c r="BF70" s="22">
        <f>BF9*Constants!$H67*(1-Constants!$H85)</f>
        <v>310130452.06842285</v>
      </c>
      <c r="BG70" s="22">
        <f>BG9*Constants!$H67*(1-Constants!$H85)</f>
        <v>318800012.83439547</v>
      </c>
      <c r="BH70" s="22">
        <f>BH9*Constants!$H67*(1-Constants!$H85)</f>
        <v>327826087.06160545</v>
      </c>
      <c r="BI70" s="22">
        <f>BI9*Constants!$H67*(1-Constants!$H85)</f>
        <v>337170082.32473648</v>
      </c>
      <c r="BJ70" s="22">
        <f>BJ9*Constants!$H67*(1-Constants!$H85)</f>
        <v>346890543.86466593</v>
      </c>
      <c r="BK70" s="22">
        <f>BK9*Constants!$H67*(1-Constants!$H85)</f>
        <v>357247618.23831379</v>
      </c>
      <c r="BL70" s="22">
        <f>BL9*Constants!$H67*(1-Constants!$H85)</f>
        <v>368147880.0335263</v>
      </c>
      <c r="BM70" s="22">
        <f>BM9*Constants!$H67*(1-Constants!$H85)</f>
        <v>379547631.73003793</v>
      </c>
      <c r="BN70" s="22">
        <f>BN9*Constants!$H67*(1-Constants!$H85)</f>
        <v>390946892.30262381</v>
      </c>
      <c r="BO70" s="22">
        <f>BO9*Constants!$H67*(1-Constants!$H85)</f>
        <v>402893586.6708827</v>
      </c>
      <c r="BP70" s="22">
        <f>BP9*Constants!$H67*(1-Constants!$H85)</f>
        <v>415430819.85774982</v>
      </c>
    </row>
    <row r="71" spans="1:68" x14ac:dyDescent="0.25">
      <c r="A71" t="str">
        <f t="shared" si="24"/>
        <v>3C Aggregated and non-CO2 emissions on land</v>
      </c>
      <c r="B71" t="str">
        <f t="shared" si="25"/>
        <v>3C4 Direct N2O from managed soils (N2O)</v>
      </c>
      <c r="C71" t="s">
        <v>410</v>
      </c>
      <c r="D71" t="str">
        <f t="shared" si="26"/>
        <v xml:space="preserve"> - Feedlot</v>
      </c>
      <c r="E71" t="str">
        <f t="shared" si="27"/>
        <v>Urine &amp; dung - Feedlot</v>
      </c>
      <c r="F71" t="str">
        <f t="shared" si="28"/>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4"/>
        <v>3C Aggregated and non-CO2 emissions on land</v>
      </c>
      <c r="B72" t="str">
        <f t="shared" si="25"/>
        <v>3C4 Direct N2O from managed soils (N2O)</v>
      </c>
      <c r="C72" t="s">
        <v>410</v>
      </c>
      <c r="D72" t="str">
        <f t="shared" si="26"/>
        <v xml:space="preserve"> - Commercial sheep</v>
      </c>
      <c r="E72" t="str">
        <f t="shared" si="27"/>
        <v>Urine &amp; dung - Commercial sheep</v>
      </c>
      <c r="F72" t="str">
        <f t="shared" si="28"/>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369129612.2632702</v>
      </c>
      <c r="AE72" s="22">
        <f>AE11*Constants!$H69*(1-Constants!$H87)</f>
        <v>369334495.85081971</v>
      </c>
      <c r="AF72" s="22">
        <f>AF11*Constants!$H69*(1-Constants!$H87)</f>
        <v>369789787.09596282</v>
      </c>
      <c r="AG72" s="22">
        <f>AG11*Constants!$H69*(1-Constants!$H87)</f>
        <v>370478464.18484771</v>
      </c>
      <c r="AH72" s="22">
        <f>AH11*Constants!$H69*(1-Constants!$H87)</f>
        <v>371394731.48211682</v>
      </c>
      <c r="AI72" s="22">
        <f>AI11*Constants!$H69*(1-Constants!$H87)</f>
        <v>372546616.78850049</v>
      </c>
      <c r="AJ72" s="22">
        <f>AJ11*Constants!$H69*(1-Constants!$H87)</f>
        <v>373822426.4577747</v>
      </c>
      <c r="AK72" s="22">
        <f>AK11*Constants!$H69*(1-Constants!$H87)</f>
        <v>375225472.8746801</v>
      </c>
      <c r="AL72" s="22">
        <f>AL11*Constants!$H69*(1-Constants!$H87)</f>
        <v>376531708.3498708</v>
      </c>
      <c r="AM72" s="22">
        <f>AM11*Constants!$H69*(1-Constants!$H87)</f>
        <v>377072459.3951962</v>
      </c>
      <c r="AN72" s="22">
        <f>AN11*Constants!$H69*(1-Constants!$H87)</f>
        <v>377700315.26316559</v>
      </c>
      <c r="AO72" s="22">
        <f>AO11*Constants!$H69*(1-Constants!$H87)</f>
        <v>378420218.82683527</v>
      </c>
      <c r="AP72" s="22">
        <f>AP11*Constants!$H69*(1-Constants!$H87)</f>
        <v>379220368.62400824</v>
      </c>
      <c r="AQ72" s="22">
        <f>AQ11*Constants!$H69*(1-Constants!$H87)</f>
        <v>380100090.92596978</v>
      </c>
      <c r="AR72" s="22">
        <f>AR11*Constants!$H69*(1-Constants!$H87)</f>
        <v>380643150.02928931</v>
      </c>
      <c r="AS72" s="22">
        <f>AS11*Constants!$H69*(1-Constants!$H87)</f>
        <v>381255145.80517071</v>
      </c>
      <c r="AT72" s="22">
        <f>AT11*Constants!$H69*(1-Constants!$H87)</f>
        <v>381928145.24520981</v>
      </c>
      <c r="AU72" s="22">
        <f>AU11*Constants!$H69*(1-Constants!$H87)</f>
        <v>382666053.30454707</v>
      </c>
      <c r="AV72" s="22">
        <f>AV11*Constants!$H69*(1-Constants!$H87)</f>
        <v>383462180.41198373</v>
      </c>
      <c r="AW72" s="22">
        <f>AW11*Constants!$H69*(1-Constants!$H87)</f>
        <v>383989625.81403446</v>
      </c>
      <c r="AX72" s="22">
        <f>AX11*Constants!$H69*(1-Constants!$H87)</f>
        <v>384563153.0016402</v>
      </c>
      <c r="AY72" s="22">
        <f>AY11*Constants!$H69*(1-Constants!$H87)</f>
        <v>385188959.08353019</v>
      </c>
      <c r="AZ72" s="22">
        <f>AZ11*Constants!$H69*(1-Constants!$H87)</f>
        <v>385870042.80291361</v>
      </c>
      <c r="BA72" s="22">
        <f>BA11*Constants!$H69*(1-Constants!$H87)</f>
        <v>386597074.37838179</v>
      </c>
      <c r="BB72" s="22">
        <f>BB11*Constants!$H69*(1-Constants!$H87)</f>
        <v>387051730.54443383</v>
      </c>
      <c r="BC72" s="22">
        <f>BC11*Constants!$H69*(1-Constants!$H87)</f>
        <v>387545651.30778205</v>
      </c>
      <c r="BD72" s="22">
        <f>BD11*Constants!$H69*(1-Constants!$H87)</f>
        <v>388082247.76840293</v>
      </c>
      <c r="BE72" s="22">
        <f>BE11*Constants!$H69*(1-Constants!$H87)</f>
        <v>388655178.78695005</v>
      </c>
      <c r="BF72" s="22">
        <f>BF11*Constants!$H69*(1-Constants!$H87)</f>
        <v>389265445.03877521</v>
      </c>
      <c r="BG72" s="22">
        <f>BG11*Constants!$H69*(1-Constants!$H87)</f>
        <v>389621369.17655653</v>
      </c>
      <c r="BH72" s="22">
        <f>BH11*Constants!$H69*(1-Constants!$H87)</f>
        <v>390009029.60500813</v>
      </c>
      <c r="BI72" s="22">
        <f>BI11*Constants!$H69*(1-Constants!$H87)</f>
        <v>390430720.96036506</v>
      </c>
      <c r="BJ72" s="22">
        <f>BJ11*Constants!$H69*(1-Constants!$H87)</f>
        <v>390882334.36606765</v>
      </c>
      <c r="BK72" s="22">
        <f>BK11*Constants!$H69*(1-Constants!$H87)</f>
        <v>391373096.81397265</v>
      </c>
      <c r="BL72" s="22">
        <f>BL11*Constants!$H69*(1-Constants!$H87)</f>
        <v>391591387.47216946</v>
      </c>
      <c r="BM72" s="22">
        <f>BM11*Constants!$H69*(1-Constants!$H87)</f>
        <v>391844050.70779848</v>
      </c>
      <c r="BN72" s="22">
        <f>BN11*Constants!$H69*(1-Constants!$H87)</f>
        <v>392121319.27080315</v>
      </c>
      <c r="BO72" s="22">
        <f>BO11*Constants!$H69*(1-Constants!$H87)</f>
        <v>392424582.63505965</v>
      </c>
      <c r="BP72" s="22">
        <f>BP11*Constants!$H69*(1-Constants!$H87)</f>
        <v>392760950.05568939</v>
      </c>
    </row>
    <row r="73" spans="1:68" x14ac:dyDescent="0.25">
      <c r="A73" t="str">
        <f t="shared" si="24"/>
        <v>3C Aggregated and non-CO2 emissions on land</v>
      </c>
      <c r="B73" t="str">
        <f t="shared" si="25"/>
        <v>3C4 Direct N2O from managed soils (N2O)</v>
      </c>
      <c r="C73" t="s">
        <v>410</v>
      </c>
      <c r="D73" t="str">
        <f t="shared" si="26"/>
        <v xml:space="preserve"> - Subsistence sheep</v>
      </c>
      <c r="E73" t="str">
        <f t="shared" si="27"/>
        <v>Urine &amp; dung - Subsistence sheep</v>
      </c>
      <c r="F73" t="str">
        <f t="shared" si="28"/>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41205763.987056606</v>
      </c>
      <c r="AE73" s="22">
        <f>AE12*Constants!$H70*(1-Constants!$H88)</f>
        <v>41228635.045007281</v>
      </c>
      <c r="AF73" s="22">
        <f>AF12*Constants!$H70*(1-Constants!$H88)</f>
        <v>41279458.991310894</v>
      </c>
      <c r="AG73" s="22">
        <f>AG12*Constants!$H70*(1-Constants!$H88)</f>
        <v>41356335.688939929</v>
      </c>
      <c r="AH73" s="22">
        <f>AH12*Constants!$H70*(1-Constants!$H88)</f>
        <v>41458618.173861228</v>
      </c>
      <c r="AI73" s="22">
        <f>AI12*Constants!$H70*(1-Constants!$H88)</f>
        <v>41587202.585672528</v>
      </c>
      <c r="AJ73" s="22">
        <f>AJ12*Constants!$H70*(1-Constants!$H88)</f>
        <v>41729620.615486465</v>
      </c>
      <c r="AK73" s="22">
        <f>AK12*Constants!$H70*(1-Constants!$H88)</f>
        <v>41886242.023244612</v>
      </c>
      <c r="AL73" s="22">
        <f>AL12*Constants!$H70*(1-Constants!$H88)</f>
        <v>42032056.47137899</v>
      </c>
      <c r="AM73" s="22">
        <f>AM12*Constants!$H70*(1-Constants!$H88)</f>
        <v>42092420.254747152</v>
      </c>
      <c r="AN73" s="22">
        <f>AN12*Constants!$H70*(1-Constants!$H88)</f>
        <v>42162507.508259028</v>
      </c>
      <c r="AO73" s="22">
        <f>AO12*Constants!$H70*(1-Constants!$H88)</f>
        <v>42242870.00249549</v>
      </c>
      <c r="AP73" s="22">
        <f>AP12*Constants!$H70*(1-Constants!$H88)</f>
        <v>42332190.345814586</v>
      </c>
      <c r="AQ73" s="22">
        <f>AQ12*Constants!$H70*(1-Constants!$H88)</f>
        <v>42430393.330198623</v>
      </c>
      <c r="AR73" s="22">
        <f>AR12*Constants!$H70*(1-Constants!$H88)</f>
        <v>42491014.760988757</v>
      </c>
      <c r="AS73" s="22">
        <f>AS12*Constants!$H70*(1-Constants!$H88)</f>
        <v>42559331.559924036</v>
      </c>
      <c r="AT73" s="22">
        <f>AT12*Constants!$H70*(1-Constants!$H88)</f>
        <v>42634458.169029266</v>
      </c>
      <c r="AU73" s="22">
        <f>AU12*Constants!$H70*(1-Constants!$H88)</f>
        <v>42716830.496599428</v>
      </c>
      <c r="AV73" s="22">
        <f>AV12*Constants!$H70*(1-Constants!$H88)</f>
        <v>42805701.78896635</v>
      </c>
      <c r="AW73" s="22">
        <f>AW12*Constants!$H70*(1-Constants!$H88)</f>
        <v>42864580.269670464</v>
      </c>
      <c r="AX73" s="22">
        <f>AX12*Constants!$H70*(1-Constants!$H88)</f>
        <v>42928602.83829546</v>
      </c>
      <c r="AY73" s="22">
        <f>AY12*Constants!$H70*(1-Constants!$H88)</f>
        <v>42998461.275157005</v>
      </c>
      <c r="AZ73" s="22">
        <f>AZ12*Constants!$H70*(1-Constants!$H88)</f>
        <v>43074490.328540906</v>
      </c>
      <c r="BA73" s="22">
        <f>BA12*Constants!$H70*(1-Constants!$H88)</f>
        <v>43155648.519362278</v>
      </c>
      <c r="BB73" s="22">
        <f>BB12*Constants!$H70*(1-Constants!$H88)</f>
        <v>43206401.572087385</v>
      </c>
      <c r="BC73" s="22">
        <f>BC12*Constants!$H70*(1-Constants!$H88)</f>
        <v>43261537.713233165</v>
      </c>
      <c r="BD73" s="22">
        <f>BD12*Constants!$H70*(1-Constants!$H88)</f>
        <v>43321437.722276233</v>
      </c>
      <c r="BE73" s="22">
        <f>BE12*Constants!$H70*(1-Constants!$H88)</f>
        <v>43385393.740831248</v>
      </c>
      <c r="BF73" s="22">
        <f>BF12*Constants!$H70*(1-Constants!$H88)</f>
        <v>43453517.473814346</v>
      </c>
      <c r="BG73" s="22">
        <f>BG12*Constants!$H70*(1-Constants!$H88)</f>
        <v>43493249.116932295</v>
      </c>
      <c r="BH73" s="22">
        <f>BH12*Constants!$H70*(1-Constants!$H88)</f>
        <v>43536523.467163794</v>
      </c>
      <c r="BI73" s="22">
        <f>BI12*Constants!$H70*(1-Constants!$H88)</f>
        <v>43583596.673666187</v>
      </c>
      <c r="BJ73" s="22">
        <f>BJ12*Constants!$H70*(1-Constants!$H88)</f>
        <v>43634010.064492993</v>
      </c>
      <c r="BK73" s="22">
        <f>BK12*Constants!$H70*(1-Constants!$H88)</f>
        <v>43688793.644379996</v>
      </c>
      <c r="BL73" s="22">
        <f>BL12*Constants!$H70*(1-Constants!$H88)</f>
        <v>43713161.327284351</v>
      </c>
      <c r="BM73" s="22">
        <f>BM12*Constants!$H70*(1-Constants!$H88)</f>
        <v>43741366.004746281</v>
      </c>
      <c r="BN73" s="22">
        <f>BN12*Constants!$H70*(1-Constants!$H88)</f>
        <v>43772317.363262728</v>
      </c>
      <c r="BO73" s="22">
        <f>BO12*Constants!$H70*(1-Constants!$H88)</f>
        <v>43806170.509145163</v>
      </c>
      <c r="BP73" s="22">
        <f>BP12*Constants!$H70*(1-Constants!$H88)</f>
        <v>43843719.045179486</v>
      </c>
    </row>
    <row r="74" spans="1:68" x14ac:dyDescent="0.25">
      <c r="A74" t="str">
        <f t="shared" si="24"/>
        <v>3C Aggregated and non-CO2 emissions on land</v>
      </c>
      <c r="B74" t="str">
        <f t="shared" si="25"/>
        <v>3C4 Direct N2O from managed soils (N2O)</v>
      </c>
      <c r="C74" t="s">
        <v>410</v>
      </c>
      <c r="D74" t="str">
        <f t="shared" si="26"/>
        <v xml:space="preserve"> - Commercial goats</v>
      </c>
      <c r="E74" t="str">
        <f t="shared" si="27"/>
        <v>Urine &amp; dung - Commercial goats</v>
      </c>
      <c r="F74" t="str">
        <f t="shared" si="28"/>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45628641.371090271</v>
      </c>
      <c r="AE74" s="22">
        <f>AE13*Constants!$H71*(1-Constants!$H89)</f>
        <v>45748304.57265541</v>
      </c>
      <c r="AF74" s="22">
        <f>AF13*Constants!$H71*(1-Constants!$H89)</f>
        <v>45907664.617422797</v>
      </c>
      <c r="AG74" s="22">
        <f>AG13*Constants!$H71*(1-Constants!$H89)</f>
        <v>46104115.124445498</v>
      </c>
      <c r="AH74" s="22">
        <f>AH13*Constants!$H71*(1-Constants!$H89)</f>
        <v>46337101.340040304</v>
      </c>
      <c r="AI74" s="22">
        <f>AI13*Constants!$H71*(1-Constants!$H89)</f>
        <v>46608623.510694861</v>
      </c>
      <c r="AJ74" s="22">
        <f>AJ13*Constants!$H71*(1-Constants!$H89)</f>
        <v>46897495.661145858</v>
      </c>
      <c r="AK74" s="22">
        <f>AK13*Constants!$H71*(1-Constants!$H89)</f>
        <v>47204785.997217797</v>
      </c>
      <c r="AL74" s="22">
        <f>AL13*Constants!$H71*(1-Constants!$H89)</f>
        <v>47487912.523042619</v>
      </c>
      <c r="AM74" s="22">
        <f>AM13*Constants!$H71*(1-Constants!$H89)</f>
        <v>47619697.154311366</v>
      </c>
      <c r="AN74" s="22">
        <f>AN13*Constants!$H71*(1-Constants!$H89)</f>
        <v>47764207.120504484</v>
      </c>
      <c r="AO74" s="22">
        <f>AO13*Constants!$H71*(1-Constants!$H89)</f>
        <v>47922592.957441822</v>
      </c>
      <c r="AP74" s="22">
        <f>AP13*Constants!$H71*(1-Constants!$H89)</f>
        <v>48092785.794510059</v>
      </c>
      <c r="AQ74" s="22">
        <f>AQ13*Constants!$H71*(1-Constants!$H89)</f>
        <v>48274816.078208491</v>
      </c>
      <c r="AR74" s="22">
        <f>AR13*Constants!$H71*(1-Constants!$H89)</f>
        <v>48390216.357896537</v>
      </c>
      <c r="AS74" s="22">
        <f>AS13*Constants!$H71*(1-Constants!$H89)</f>
        <v>48516051.340573393</v>
      </c>
      <c r="AT74" s="22">
        <f>AT13*Constants!$H71*(1-Constants!$H89)</f>
        <v>48650926.777519196</v>
      </c>
      <c r="AU74" s="22">
        <f>AU13*Constants!$H71*(1-Constants!$H89)</f>
        <v>48795667.197756767</v>
      </c>
      <c r="AV74" s="22">
        <f>AV13*Constants!$H71*(1-Constants!$H89)</f>
        <v>48949094.440932959</v>
      </c>
      <c r="AW74" s="22">
        <f>AW13*Constants!$H71*(1-Constants!$H89)</f>
        <v>49050209.876808345</v>
      </c>
      <c r="AX74" s="22">
        <f>AX13*Constants!$H71*(1-Constants!$H89)</f>
        <v>49158129.173395216</v>
      </c>
      <c r="AY74" s="22">
        <f>AY13*Constants!$H71*(1-Constants!$H89)</f>
        <v>49274063.464555196</v>
      </c>
      <c r="AZ74" s="22">
        <f>AZ13*Constants!$H71*(1-Constants!$H89)</f>
        <v>49398613.159722798</v>
      </c>
      <c r="BA74" s="22">
        <f>BA13*Constants!$H71*(1-Constants!$H89)</f>
        <v>49530082.890193738</v>
      </c>
      <c r="BB74" s="22">
        <f>BB13*Constants!$H71*(1-Constants!$H89)</f>
        <v>49609626.150511339</v>
      </c>
      <c r="BC74" s="22">
        <f>BC13*Constants!$H71*(1-Constants!$H89)</f>
        <v>49695146.559765056</v>
      </c>
      <c r="BD74" s="22">
        <f>BD13*Constants!$H71*(1-Constants!$H89)</f>
        <v>49787301.904578343</v>
      </c>
      <c r="BE74" s="22">
        <f>BE13*Constants!$H71*(1-Constants!$H89)</f>
        <v>49884947.255525433</v>
      </c>
      <c r="BF74" s="22">
        <f>BF13*Constants!$H71*(1-Constants!$H89)</f>
        <v>49988290.684140824</v>
      </c>
      <c r="BG74" s="22">
        <f>BG13*Constants!$H71*(1-Constants!$H89)</f>
        <v>50043885.306229204</v>
      </c>
      <c r="BH74" s="22">
        <f>BH13*Constants!$H71*(1-Constants!$H89)</f>
        <v>50104376.666589156</v>
      </c>
      <c r="BI74" s="22">
        <f>BI13*Constants!$H71*(1-Constants!$H89)</f>
        <v>50170199.365844034</v>
      </c>
      <c r="BJ74" s="22">
        <f>BJ13*Constants!$H71*(1-Constants!$H89)</f>
        <v>50240615.042271703</v>
      </c>
      <c r="BK74" s="22">
        <f>BK13*Constants!$H71*(1-Constants!$H89)</f>
        <v>50317316.225030348</v>
      </c>
      <c r="BL74" s="22">
        <f>BL13*Constants!$H71*(1-Constants!$H89)</f>
        <v>50343665.664303519</v>
      </c>
      <c r="BM74" s="22">
        <f>BM13*Constants!$H71*(1-Constants!$H89)</f>
        <v>50375622.22381378</v>
      </c>
      <c r="BN74" s="22">
        <f>BN13*Constants!$H71*(1-Constants!$H89)</f>
        <v>50411416.346078999</v>
      </c>
      <c r="BO74" s="22">
        <f>BO13*Constants!$H71*(1-Constants!$H89)</f>
        <v>50451306.606297746</v>
      </c>
      <c r="BP74" s="22">
        <f>BP13*Constants!$H71*(1-Constants!$H89)</f>
        <v>50496581.665269047</v>
      </c>
    </row>
    <row r="75" spans="1:68" x14ac:dyDescent="0.25">
      <c r="A75" t="str">
        <f t="shared" si="24"/>
        <v>3C Aggregated and non-CO2 emissions on land</v>
      </c>
      <c r="B75" t="str">
        <f t="shared" si="25"/>
        <v>3C4 Direct N2O from managed soils (N2O)</v>
      </c>
      <c r="C75" t="s">
        <v>410</v>
      </c>
      <c r="D75" t="str">
        <f t="shared" si="26"/>
        <v xml:space="preserve"> - Subsistence goats</v>
      </c>
      <c r="E75" t="str">
        <f t="shared" si="27"/>
        <v>Urine &amp; dung - Subsistence goats</v>
      </c>
      <c r="F75" t="str">
        <f t="shared" si="28"/>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75514474.631735727</v>
      </c>
      <c r="AE75" s="22">
        <f>AE14*Constants!$H72*(1-Constants!$H90)</f>
        <v>75712514.799652457</v>
      </c>
      <c r="AF75" s="22">
        <f>AF14*Constants!$H72*(1-Constants!$H90)</f>
        <v>75976252.436721861</v>
      </c>
      <c r="AG75" s="22">
        <f>AG14*Constants!$H72*(1-Constants!$H90)</f>
        <v>76301374.035419226</v>
      </c>
      <c r="AH75" s="22">
        <f>AH14*Constants!$H72*(1-Constants!$H90)</f>
        <v>76686961.489667326</v>
      </c>
      <c r="AI75" s="22">
        <f>AI14*Constants!$H72*(1-Constants!$H90)</f>
        <v>77136325.166772962</v>
      </c>
      <c r="AJ75" s="22">
        <f>AJ14*Constants!$H72*(1-Constants!$H90)</f>
        <v>77614402.708018079</v>
      </c>
      <c r="AK75" s="22">
        <f>AK14*Constants!$H72*(1-Constants!$H90)</f>
        <v>78122961.97234419</v>
      </c>
      <c r="AL75" s="22">
        <f>AL14*Constants!$H72*(1-Constants!$H90)</f>
        <v>78591530.621541739</v>
      </c>
      <c r="AM75" s="22">
        <f>AM14*Constants!$H72*(1-Constants!$H90)</f>
        <v>78809631.509399891</v>
      </c>
      <c r="AN75" s="22">
        <f>AN14*Constants!$H72*(1-Constants!$H90)</f>
        <v>79048792.568072945</v>
      </c>
      <c r="AO75" s="22">
        <f>AO14*Constants!$H72*(1-Constants!$H90)</f>
        <v>79310917.910972327</v>
      </c>
      <c r="AP75" s="22">
        <f>AP14*Constants!$H72*(1-Constants!$H90)</f>
        <v>79592583.599257246</v>
      </c>
      <c r="AQ75" s="22">
        <f>AQ14*Constants!$H72*(1-Constants!$H90)</f>
        <v>79893840.021265507</v>
      </c>
      <c r="AR75" s="22">
        <f>AR14*Constants!$H72*(1-Constants!$H90)</f>
        <v>80084825.140066773</v>
      </c>
      <c r="AS75" s="22">
        <f>AS14*Constants!$H72*(1-Constants!$H90)</f>
        <v>80293079.480358347</v>
      </c>
      <c r="AT75" s="22">
        <f>AT14*Constants!$H72*(1-Constants!$H90)</f>
        <v>80516295.588829651</v>
      </c>
      <c r="AU75" s="22">
        <f>AU14*Constants!$H72*(1-Constants!$H90)</f>
        <v>80755838.044265136</v>
      </c>
      <c r="AV75" s="22">
        <f>AV14*Constants!$H72*(1-Constants!$H90)</f>
        <v>81009757.015211865</v>
      </c>
      <c r="AW75" s="22">
        <f>AW14*Constants!$H72*(1-Constants!$H90)</f>
        <v>81177101.007665887</v>
      </c>
      <c r="AX75" s="22">
        <f>AX14*Constants!$H72*(1-Constants!$H90)</f>
        <v>81355705.251393095</v>
      </c>
      <c r="AY75" s="22">
        <f>AY14*Constants!$H72*(1-Constants!$H90)</f>
        <v>81547574.148333237</v>
      </c>
      <c r="AZ75" s="22">
        <f>AZ14*Constants!$H72*(1-Constants!$H90)</f>
        <v>81753701.363904536</v>
      </c>
      <c r="BA75" s="22">
        <f>BA14*Constants!$H72*(1-Constants!$H90)</f>
        <v>81971281.097338781</v>
      </c>
      <c r="BB75" s="22">
        <f>BB14*Constants!$H72*(1-Constants!$H90)</f>
        <v>82102923.577432111</v>
      </c>
      <c r="BC75" s="22">
        <f>BC14*Constants!$H72*(1-Constants!$H90)</f>
        <v>82244458.117603123</v>
      </c>
      <c r="BD75" s="22">
        <f>BD14*Constants!$H72*(1-Constants!$H90)</f>
        <v>82396973.341352284</v>
      </c>
      <c r="BE75" s="22">
        <f>BE14*Constants!$H72*(1-Constants!$H90)</f>
        <v>82558574.413736433</v>
      </c>
      <c r="BF75" s="22">
        <f>BF14*Constants!$H72*(1-Constants!$H90)</f>
        <v>82729605.68891874</v>
      </c>
      <c r="BG75" s="22">
        <f>BG14*Constants!$H72*(1-Constants!$H90)</f>
        <v>82821613.659202382</v>
      </c>
      <c r="BH75" s="22">
        <f>BH14*Constants!$H72*(1-Constants!$H90)</f>
        <v>82921725.631859884</v>
      </c>
      <c r="BI75" s="22">
        <f>BI14*Constants!$H72*(1-Constants!$H90)</f>
        <v>83030660.862094969</v>
      </c>
      <c r="BJ75" s="22">
        <f>BJ14*Constants!$H72*(1-Constants!$H90)</f>
        <v>83147197.376255631</v>
      </c>
      <c r="BK75" s="22">
        <f>BK14*Constants!$H72*(1-Constants!$H90)</f>
        <v>83274136.275718957</v>
      </c>
      <c r="BL75" s="22">
        <f>BL14*Constants!$H72*(1-Constants!$H90)</f>
        <v>83317744.062489808</v>
      </c>
      <c r="BM75" s="22">
        <f>BM14*Constants!$H72*(1-Constants!$H90)</f>
        <v>83370631.519357696</v>
      </c>
      <c r="BN75" s="22">
        <f>BN14*Constants!$H72*(1-Constants!$H90)</f>
        <v>83429870.064634115</v>
      </c>
      <c r="BO75" s="22">
        <f>BO14*Constants!$H72*(1-Constants!$H90)</f>
        <v>83495887.635020286</v>
      </c>
      <c r="BP75" s="22">
        <f>BP14*Constants!$H72*(1-Constants!$H90)</f>
        <v>83570816.937962577</v>
      </c>
    </row>
    <row r="76" spans="1:68" x14ac:dyDescent="0.25">
      <c r="A76" t="str">
        <f t="shared" si="24"/>
        <v>3C Aggregated and non-CO2 emissions on land</v>
      </c>
      <c r="B76" t="str">
        <f t="shared" si="25"/>
        <v>3C4 Direct N2O from managed soils (N2O)</v>
      </c>
      <c r="C76" t="s">
        <v>410</v>
      </c>
      <c r="D76" t="str">
        <f t="shared" si="26"/>
        <v xml:space="preserve"> - Horses</v>
      </c>
      <c r="E76" t="str">
        <f t="shared" si="27"/>
        <v>Urine &amp; dung - Horses</v>
      </c>
      <c r="F76" t="str">
        <f t="shared" si="28"/>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12208898.540530754</v>
      </c>
      <c r="AE76" s="22">
        <f>AE15*Constants!$H73*(1-Constants!$H91)</f>
        <v>12290422.133621773</v>
      </c>
      <c r="AF76" s="22">
        <f>AF15*Constants!$H73*(1-Constants!$H91)</f>
        <v>12320094.531081164</v>
      </c>
      <c r="AG76" s="22">
        <f>AG15*Constants!$H73*(1-Constants!$H91)</f>
        <v>12296693.344734345</v>
      </c>
      <c r="AH76" s="22">
        <f>AH15*Constants!$H73*(1-Constants!$H91)</f>
        <v>12231005.141183103</v>
      </c>
      <c r="AI76" s="22">
        <f>AI15*Constants!$H73*(1-Constants!$H91)</f>
        <v>12195152.667164285</v>
      </c>
      <c r="AJ76" s="22">
        <f>AJ15*Constants!$H73*(1-Constants!$H91)</f>
        <v>12145726.904793853</v>
      </c>
      <c r="AK76" s="22">
        <f>AK15*Constants!$H73*(1-Constants!$H91)</f>
        <v>12083672.38172905</v>
      </c>
      <c r="AL76" s="22">
        <f>AL15*Constants!$H73*(1-Constants!$H91)</f>
        <v>11364748.626289753</v>
      </c>
      <c r="AM76" s="22">
        <f>AM15*Constants!$H73*(1-Constants!$H91)</f>
        <v>11444199.158625267</v>
      </c>
      <c r="AN76" s="22">
        <f>AN15*Constants!$H73*(1-Constants!$H91)</f>
        <v>11514392.073513139</v>
      </c>
      <c r="AO76" s="22">
        <f>AO15*Constants!$H73*(1-Constants!$H91)</f>
        <v>11583325.943142431</v>
      </c>
      <c r="AP76" s="22">
        <f>AP15*Constants!$H73*(1-Constants!$H91)</f>
        <v>11644217.836178701</v>
      </c>
      <c r="AQ76" s="22">
        <f>AQ15*Constants!$H73*(1-Constants!$H91)</f>
        <v>11709025.367925145</v>
      </c>
      <c r="AR76" s="22">
        <f>AR15*Constants!$H73*(1-Constants!$H91)</f>
        <v>11813062.666378137</v>
      </c>
      <c r="AS76" s="22">
        <f>AS15*Constants!$H73*(1-Constants!$H91)</f>
        <v>11912461.237659639</v>
      </c>
      <c r="AT76" s="22">
        <f>AT15*Constants!$H73*(1-Constants!$H91)</f>
        <v>12017729.432680834</v>
      </c>
      <c r="AU76" s="22">
        <f>AU15*Constants!$H73*(1-Constants!$H91)</f>
        <v>12126102.714596326</v>
      </c>
      <c r="AV76" s="22">
        <f>AV15*Constants!$H73*(1-Constants!$H91)</f>
        <v>12238134.507044954</v>
      </c>
      <c r="AW76" s="22">
        <f>AW15*Constants!$H73*(1-Constants!$H91)</f>
        <v>12396608.330991553</v>
      </c>
      <c r="AX76" s="22">
        <f>AX15*Constants!$H73*(1-Constants!$H91)</f>
        <v>12541081.95464566</v>
      </c>
      <c r="AY76" s="22">
        <f>AY15*Constants!$H73*(1-Constants!$H91)</f>
        <v>12706402.255899692</v>
      </c>
      <c r="AZ76" s="22">
        <f>AZ15*Constants!$H73*(1-Constants!$H91)</f>
        <v>12884566.075055849</v>
      </c>
      <c r="BA76" s="22">
        <f>BA15*Constants!$H73*(1-Constants!$H91)</f>
        <v>13076482.967120022</v>
      </c>
      <c r="BB76" s="22">
        <f>BB15*Constants!$H73*(1-Constants!$H91)</f>
        <v>13283664.065376235</v>
      </c>
      <c r="BC76" s="22">
        <f>BC15*Constants!$H73*(1-Constants!$H91)</f>
        <v>13499032.681872418</v>
      </c>
      <c r="BD76" s="22">
        <f>BD15*Constants!$H73*(1-Constants!$H91)</f>
        <v>13714897.098901873</v>
      </c>
      <c r="BE76" s="22">
        <f>BE15*Constants!$H73*(1-Constants!$H91)</f>
        <v>13938895.723238299</v>
      </c>
      <c r="BF76" s="22">
        <f>BF15*Constants!$H73*(1-Constants!$H91)</f>
        <v>14177205.327199494</v>
      </c>
      <c r="BG76" s="22">
        <f>BG15*Constants!$H73*(1-Constants!$H91)</f>
        <v>14435719.104940889</v>
      </c>
      <c r="BH76" s="22">
        <f>BH15*Constants!$H73*(1-Constants!$H91)</f>
        <v>14704428.747462904</v>
      </c>
      <c r="BI76" s="22">
        <f>BI15*Constants!$H73*(1-Constants!$H91)</f>
        <v>14982138.868197029</v>
      </c>
      <c r="BJ76" s="22">
        <f>BJ15*Constants!$H73*(1-Constants!$H91)</f>
        <v>15270646.400000019</v>
      </c>
      <c r="BK76" s="22">
        <f>BK15*Constants!$H73*(1-Constants!$H91)</f>
        <v>15577015.439610325</v>
      </c>
      <c r="BL76" s="22">
        <f>BL15*Constants!$H73*(1-Constants!$H91)</f>
        <v>15911183.316017577</v>
      </c>
      <c r="BM76" s="22">
        <f>BM15*Constants!$H73*(1-Constants!$H91)</f>
        <v>16260178.123065213</v>
      </c>
      <c r="BN76" s="22">
        <f>BN15*Constants!$H73*(1-Constants!$H91)</f>
        <v>16609997.901038941</v>
      </c>
      <c r="BO76" s="22">
        <f>BO15*Constants!$H73*(1-Constants!$H91)</f>
        <v>16976364.404266007</v>
      </c>
      <c r="BP76" s="22">
        <f>BP15*Constants!$H73*(1-Constants!$H91)</f>
        <v>17360257.557958316</v>
      </c>
    </row>
    <row r="77" spans="1:68" x14ac:dyDescent="0.25">
      <c r="A77" t="str">
        <f t="shared" si="24"/>
        <v>3C Aggregated and non-CO2 emissions on land</v>
      </c>
      <c r="B77" t="str">
        <f t="shared" si="25"/>
        <v>3C4 Direct N2O from managed soils (N2O)</v>
      </c>
      <c r="C77" t="s">
        <v>410</v>
      </c>
      <c r="D77" t="str">
        <f t="shared" si="26"/>
        <v xml:space="preserve"> - Mules &amp; Asses</v>
      </c>
      <c r="E77" t="str">
        <f t="shared" si="27"/>
        <v>Urine &amp; dung - Mules &amp; Asses</v>
      </c>
      <c r="F77" t="str">
        <f t="shared" si="28"/>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4"/>
        <v>3C Aggregated and non-CO2 emissions on land</v>
      </c>
      <c r="B78" t="str">
        <f t="shared" si="25"/>
        <v>3C4 Direct N2O from managed soils (N2O)</v>
      </c>
      <c r="C78" t="s">
        <v>410</v>
      </c>
      <c r="D78" t="str">
        <f t="shared" si="26"/>
        <v xml:space="preserve"> - Commercial swine</v>
      </c>
      <c r="E78" t="str">
        <f t="shared" si="27"/>
        <v>Urine &amp; dung - Commercial swine</v>
      </c>
      <c r="F78" t="str">
        <f t="shared" si="28"/>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4"/>
        <v>3C Aggregated and non-CO2 emissions on land</v>
      </c>
      <c r="B79" t="str">
        <f t="shared" si="25"/>
        <v>3C4 Direct N2O from managed soils (N2O)</v>
      </c>
      <c r="C79" t="s">
        <v>410</v>
      </c>
      <c r="D79" t="str">
        <f>D63</f>
        <v xml:space="preserve"> - Subsistence swine</v>
      </c>
      <c r="E79" t="str">
        <f t="shared" si="27"/>
        <v>Urine &amp; dung - Subsistence swine</v>
      </c>
      <c r="F79" t="str">
        <f t="shared" si="28"/>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4"/>
        <v>3C Aggregated and non-CO2 emissions on land</v>
      </c>
      <c r="B80" t="str">
        <f t="shared" si="25"/>
        <v>3C4 Direct N2O from managed soils (N2O)</v>
      </c>
      <c r="C80" t="s">
        <v>410</v>
      </c>
      <c r="D80" t="str">
        <f t="shared" si="26"/>
        <v xml:space="preserve"> - Commercial layers</v>
      </c>
      <c r="E80" t="str">
        <f t="shared" ref="E80:E81" si="29">C80&amp;D80</f>
        <v>Urine &amp; dung - Commercial layers</v>
      </c>
      <c r="F80" t="str">
        <f t="shared" ref="F80:F81" si="30">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4"/>
        <v>3C Aggregated and non-CO2 emissions on land</v>
      </c>
      <c r="B81" t="str">
        <f t="shared" si="25"/>
        <v>3C4 Direct N2O from managed soils (N2O)</v>
      </c>
      <c r="C81" t="s">
        <v>410</v>
      </c>
      <c r="D81" t="str">
        <f t="shared" si="26"/>
        <v xml:space="preserve"> - Commercial broilers</v>
      </c>
      <c r="E81" t="str">
        <f t="shared" si="29"/>
        <v>Urine &amp; dung - Commercial broilers</v>
      </c>
      <c r="F81" t="str">
        <f t="shared" si="30"/>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5"/>
        <v>3C4 Direct N2O from managed soils (N2O)</v>
      </c>
      <c r="C82" t="s">
        <v>661</v>
      </c>
      <c r="D82" t="s">
        <v>444</v>
      </c>
      <c r="E82" t="str">
        <f t="shared" ref="E82:E85" si="31">C82&amp;D82</f>
        <v>Crop residue N - maize</v>
      </c>
      <c r="F82" t="str">
        <f t="shared" ref="F82:F85" si="32">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((AD45*Constants!$H$45*Constants!$H$48)*(1+Constants!$H$51))*Constants!$H$54*Constants!$H$42*Constants!$H$57*Constants!$H$58*ttokg</f>
        <v>109860548.00799008</v>
      </c>
      <c r="AE82" s="22">
        <f>((AE45*Constants!$H$45*Constants!$H$48)*(1+Constants!$H$51))*Constants!$H$54*Constants!$H$42*Constants!$H$57*Constants!$H$58*ttokg</f>
        <v>110440546.6989699</v>
      </c>
      <c r="AF82" s="22">
        <f>((AF45*Constants!$H$45*Constants!$H$48)*(1+Constants!$H$51))*Constants!$H$54*Constants!$H$42*Constants!$H$57*Constants!$H$58*ttokg</f>
        <v>110798238.82588743</v>
      </c>
      <c r="AG82" s="22">
        <f>((AG45*Constants!$H$45*Constants!$H$48)*(1+Constants!$H$51))*Constants!$H$54*Constants!$H$42*Constants!$H$57*Constants!$H$58*ttokg</f>
        <v>111066003.53519626</v>
      </c>
      <c r="AH82" s="22">
        <f>((AH45*Constants!$H$45*Constants!$H$48)*(1+Constants!$H$51))*Constants!$H$54*Constants!$H$42*Constants!$H$57*Constants!$H$58*ttokg</f>
        <v>111241136.06610969</v>
      </c>
      <c r="AI82" s="22">
        <f>((AI45*Constants!$H$45*Constants!$H$48)*(1+Constants!$H$51))*Constants!$H$54*Constants!$H$42*Constants!$H$57*Constants!$H$58*ttokg</f>
        <v>111342247.80883254</v>
      </c>
      <c r="AJ82" s="22">
        <f>((AJ45*Constants!$H$45*Constants!$H$48)*(1+Constants!$H$51))*Constants!$H$54*Constants!$H$42*Constants!$H$57*Constants!$H$58*ttokg</f>
        <v>111503727.36540408</v>
      </c>
      <c r="AK82" s="22">
        <f>((AK45*Constants!$H$45*Constants!$H$48)*(1+Constants!$H$51))*Constants!$H$54*Constants!$H$42*Constants!$H$57*Constants!$H$58*ttokg</f>
        <v>111638795.53166834</v>
      </c>
      <c r="AL82" s="22">
        <f>((AL45*Constants!$H$45*Constants!$H$48)*(1+Constants!$H$51))*Constants!$H$54*Constants!$H$42*Constants!$H$57*Constants!$H$58*ttokg</f>
        <v>111749246.74915664</v>
      </c>
      <c r="AM82" s="22">
        <f>((AM45*Constants!$H$45*Constants!$H$48)*(1+Constants!$H$51))*Constants!$H$54*Constants!$H$42*Constants!$H$57*Constants!$H$58*ttokg</f>
        <v>110532039.7476359</v>
      </c>
      <c r="AN82" s="22">
        <f>((AN45*Constants!$H$45*Constants!$H$48)*(1+Constants!$H$51))*Constants!$H$54*Constants!$H$42*Constants!$H$57*Constants!$H$58*ttokg</f>
        <v>110858234.68317626</v>
      </c>
      <c r="AO82" s="22">
        <f>((AO45*Constants!$H$45*Constants!$H$48)*(1+Constants!$H$51))*Constants!$H$54*Constants!$H$42*Constants!$H$57*Constants!$H$58*ttokg</f>
        <v>111165384.00282125</v>
      </c>
      <c r="AP82" s="22">
        <f>((AP45*Constants!$H$45*Constants!$H$48)*(1+Constants!$H$51))*Constants!$H$54*Constants!$H$42*Constants!$H$57*Constants!$H$58*ttokg</f>
        <v>111470646.51684052</v>
      </c>
      <c r="AQ82" s="22">
        <f>((AQ45*Constants!$H$45*Constants!$H$48)*(1+Constants!$H$51))*Constants!$H$54*Constants!$H$42*Constants!$H$57*Constants!$H$58*ttokg</f>
        <v>111759837.34753937</v>
      </c>
      <c r="AR82" s="22">
        <f>((AR45*Constants!$H$45*Constants!$H$48)*(1+Constants!$H$51))*Constants!$H$54*Constants!$H$42*Constants!$H$57*Constants!$H$58*ttokg</f>
        <v>112057589.28091006</v>
      </c>
      <c r="AS82" s="22">
        <f>((AS45*Constants!$H$45*Constants!$H$48)*(1+Constants!$H$51))*Constants!$H$54*Constants!$H$42*Constants!$H$57*Constants!$H$58*ttokg</f>
        <v>112411715.01900446</v>
      </c>
      <c r="AT82" s="22">
        <f>((AT45*Constants!$H$45*Constants!$H$48)*(1+Constants!$H$51))*Constants!$H$54*Constants!$H$42*Constants!$H$57*Constants!$H$58*ttokg</f>
        <v>112755981.01748279</v>
      </c>
      <c r="AU82" s="22">
        <f>((AU45*Constants!$H$45*Constants!$H$48)*(1+Constants!$H$51))*Constants!$H$54*Constants!$H$42*Constants!$H$57*Constants!$H$58*ttokg</f>
        <v>113111176.50742938</v>
      </c>
      <c r="AV82" s="22">
        <f>((AV45*Constants!$H$45*Constants!$H$48)*(1+Constants!$H$51))*Constants!$H$54*Constants!$H$42*Constants!$H$57*Constants!$H$58*ttokg</f>
        <v>113471976.2513274</v>
      </c>
      <c r="AW82" s="22">
        <f>((AW45*Constants!$H$45*Constants!$H$48)*(1+Constants!$H$51))*Constants!$H$54*Constants!$H$42*Constants!$H$57*Constants!$H$58*ttokg</f>
        <v>113839080.79596701</v>
      </c>
      <c r="AX82" s="22">
        <f>((AX45*Constants!$H$45*Constants!$H$48)*(1+Constants!$H$51))*Constants!$H$54*Constants!$H$42*Constants!$H$57*Constants!$H$58*ttokg</f>
        <v>114276229.02649543</v>
      </c>
      <c r="AY82" s="22">
        <f>((AY45*Constants!$H$45*Constants!$H$48)*(1+Constants!$H$51))*Constants!$H$54*Constants!$H$42*Constants!$H$57*Constants!$H$58*ttokg</f>
        <v>114683407.59082322</v>
      </c>
      <c r="AZ82" s="22">
        <f>((AZ45*Constants!$H$45*Constants!$H$48)*(1+Constants!$H$51))*Constants!$H$54*Constants!$H$42*Constants!$H$57*Constants!$H$58*ttokg</f>
        <v>115127509.47780961</v>
      </c>
      <c r="BA82" s="22">
        <f>((BA45*Constants!$H$45*Constants!$H$48)*(1+Constants!$H$51))*Constants!$H$54*Constants!$H$42*Constants!$H$57*Constants!$H$58*ttokg</f>
        <v>115592499.92392583</v>
      </c>
      <c r="BB82" s="22">
        <f>((BB45*Constants!$H$45*Constants!$H$48)*(1+Constants!$H$51))*Constants!$H$54*Constants!$H$42*Constants!$H$57*Constants!$H$58*ttokg</f>
        <v>116078636.21901356</v>
      </c>
      <c r="BC82" s="22">
        <f>((BC45*Constants!$H$45*Constants!$H$48)*(1+Constants!$H$51))*Constants!$H$54*Constants!$H$42*Constants!$H$57*Constants!$H$58*ttokg</f>
        <v>116569179.02252378</v>
      </c>
      <c r="BD82" s="22">
        <f>((BD45*Constants!$H$45*Constants!$H$48)*(1+Constants!$H$51))*Constants!$H$54*Constants!$H$42*Constants!$H$57*Constants!$H$58*ttokg</f>
        <v>117068520.50893851</v>
      </c>
      <c r="BE82" s="22">
        <f>((BE45*Constants!$H$45*Constants!$H$48)*(1+Constants!$H$51))*Constants!$H$54*Constants!$H$42*Constants!$H$57*Constants!$H$58*ttokg</f>
        <v>117563124.0840154</v>
      </c>
      <c r="BF82" s="22">
        <f>((BF45*Constants!$H$45*Constants!$H$48)*(1+Constants!$H$51))*Constants!$H$54*Constants!$H$42*Constants!$H$57*Constants!$H$58*ttokg</f>
        <v>118065776.75532505</v>
      </c>
      <c r="BG82" s="22">
        <f>((BG45*Constants!$H$45*Constants!$H$48)*(1+Constants!$H$51))*Constants!$H$54*Constants!$H$42*Constants!$H$57*Constants!$H$58*ttokg</f>
        <v>118586323.54509941</v>
      </c>
      <c r="BH82" s="22">
        <f>((BH45*Constants!$H$45*Constants!$H$48)*(1+Constants!$H$51))*Constants!$H$54*Constants!$H$42*Constants!$H$57*Constants!$H$58*ttokg</f>
        <v>119116113.40649699</v>
      </c>
      <c r="BI82" s="22">
        <f>((BI45*Constants!$H$45*Constants!$H$48)*(1+Constants!$H$51))*Constants!$H$54*Constants!$H$42*Constants!$H$57*Constants!$H$58*ttokg</f>
        <v>119654303.15119059</v>
      </c>
      <c r="BJ82" s="22">
        <f>((BJ45*Constants!$H$45*Constants!$H$48)*(1+Constants!$H$51))*Constants!$H$54*Constants!$H$42*Constants!$H$57*Constants!$H$58*ttokg</f>
        <v>120198536.41367896</v>
      </c>
      <c r="BK82" s="22">
        <f>((BK45*Constants!$H$45*Constants!$H$48)*(1+Constants!$H$51))*Constants!$H$54*Constants!$H$42*Constants!$H$57*Constants!$H$58*ttokg</f>
        <v>120750820.72383496</v>
      </c>
      <c r="BL82" s="22">
        <f>((BL45*Constants!$H$45*Constants!$H$48)*(1+Constants!$H$51))*Constants!$H$54*Constants!$H$42*Constants!$H$57*Constants!$H$58*ttokg</f>
        <v>121321591.17152891</v>
      </c>
      <c r="BM82" s="22">
        <f>((BM45*Constants!$H$45*Constants!$H$48)*(1+Constants!$H$51))*Constants!$H$54*Constants!$H$42*Constants!$H$57*Constants!$H$58*ttokg</f>
        <v>121905295.57401931</v>
      </c>
      <c r="BN82" s="22">
        <f>((BN45*Constants!$H$45*Constants!$H$48)*(1+Constants!$H$51))*Constants!$H$54*Constants!$H$42*Constants!$H$57*Constants!$H$58*ttokg</f>
        <v>122499398.74459313</v>
      </c>
      <c r="BO82" s="22">
        <f>((BO45*Constants!$H$45*Constants!$H$48)*(1+Constants!$H$51))*Constants!$H$54*Constants!$H$42*Constants!$H$57*Constants!$H$58*ttokg</f>
        <v>123082974.12254953</v>
      </c>
      <c r="BP82" s="22">
        <f>((BP45*Constants!$H$45*Constants!$H$48)*(1+Constants!$H$51))*Constants!$H$54*Constants!$H$42*Constants!$H$57*Constants!$H$58*ttokg</f>
        <v>123677856.27272806</v>
      </c>
    </row>
    <row r="83" spans="1:72" x14ac:dyDescent="0.25">
      <c r="A83" t="str">
        <f>A82</f>
        <v>3C Aggregated and non-CO2 emissions on land</v>
      </c>
      <c r="B83" t="str">
        <f t="shared" ref="B83:C83" si="33">B82</f>
        <v>3C4 Direct N2O from managed soils (N2O)</v>
      </c>
      <c r="C83" t="str">
        <f t="shared" si="33"/>
        <v>Crop residue N</v>
      </c>
      <c r="D83" t="s">
        <v>374</v>
      </c>
      <c r="E83" t="str">
        <f t="shared" si="31"/>
        <v>Crop residue N - wheat</v>
      </c>
      <c r="F83" t="str">
        <f t="shared" si="32"/>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4">B83</f>
        <v>3C4 Direct N2O from managed soils (N2O)</v>
      </c>
      <c r="C84" t="str">
        <f t="shared" ref="C84" si="35">C83</f>
        <v>Crop residue N</v>
      </c>
      <c r="D84" t="s">
        <v>375</v>
      </c>
      <c r="E84" t="str">
        <f t="shared" si="31"/>
        <v>Crop residue N - sorghum</v>
      </c>
      <c r="F84" t="str">
        <f t="shared" si="32"/>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6">B84</f>
        <v>3C4 Direct N2O from managed soils (N2O)</v>
      </c>
      <c r="C85" t="str">
        <f t="shared" ref="C85" si="37">C84</f>
        <v>Crop residue N</v>
      </c>
      <c r="D85" t="s">
        <v>376</v>
      </c>
      <c r="E85" t="str">
        <f t="shared" si="31"/>
        <v>Crop residue N - total</v>
      </c>
      <c r="F85" t="str">
        <f t="shared" si="32"/>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203540255.96165013</v>
      </c>
      <c r="AE85" s="22">
        <f>SUM(AE82:AE84)/Constants!$H$41</f>
        <v>204506920.4466165</v>
      </c>
      <c r="AF85" s="22">
        <f>SUM(AF82:AF84)/Constants!$H$41</f>
        <v>205103073.99147907</v>
      </c>
      <c r="AG85" s="22">
        <f>SUM(AG82:AG84)/Constants!$H$41</f>
        <v>205549348.50699377</v>
      </c>
      <c r="AH85" s="22">
        <f>SUM(AH82:AH84)/Constants!$H$41</f>
        <v>205841236.05851614</v>
      </c>
      <c r="AI85" s="22">
        <f>SUM(AI82:AI84)/Constants!$H$41</f>
        <v>206009755.62972093</v>
      </c>
      <c r="AJ85" s="22">
        <f>SUM(AJ82:AJ84)/Constants!$H$41</f>
        <v>206278888.22400683</v>
      </c>
      <c r="AK85" s="22">
        <f>SUM(AK82:AK84)/Constants!$H$41</f>
        <v>206504001.83444721</v>
      </c>
      <c r="AL85" s="22">
        <f>SUM(AL82:AL84)/Constants!$H$41</f>
        <v>206688087.19692776</v>
      </c>
      <c r="AM85" s="22">
        <f>SUM(AM82:AM84)/Constants!$H$41</f>
        <v>204659408.86105981</v>
      </c>
      <c r="AN85" s="22">
        <f>SUM(AN82:AN84)/Constants!$H$41</f>
        <v>205203067.08696046</v>
      </c>
      <c r="AO85" s="22">
        <f>SUM(AO82:AO84)/Constants!$H$41</f>
        <v>205714982.6197021</v>
      </c>
      <c r="AP85" s="22">
        <f>SUM(AP82:AP84)/Constants!$H$41</f>
        <v>206223753.47640085</v>
      </c>
      <c r="AQ85" s="22">
        <f>SUM(AQ82:AQ84)/Constants!$H$41</f>
        <v>206705738.19423226</v>
      </c>
      <c r="AR85" s="22">
        <f>SUM(AR82:AR84)/Constants!$H$41</f>
        <v>207201991.41651678</v>
      </c>
      <c r="AS85" s="22">
        <f>SUM(AS82:AS84)/Constants!$H$41</f>
        <v>207792200.98000744</v>
      </c>
      <c r="AT85" s="22">
        <f>SUM(AT82:AT84)/Constants!$H$41</f>
        <v>208365977.64413798</v>
      </c>
      <c r="AU85" s="22">
        <f>SUM(AU82:AU84)/Constants!$H$41</f>
        <v>208957970.12738231</v>
      </c>
      <c r="AV85" s="22">
        <f>SUM(AV82:AV84)/Constants!$H$41</f>
        <v>209559303.03387898</v>
      </c>
      <c r="AW85" s="22">
        <f>SUM(AW82:AW84)/Constants!$H$41</f>
        <v>210171143.94161168</v>
      </c>
      <c r="AX85" s="22">
        <f>SUM(AX82:AX84)/Constants!$H$41</f>
        <v>210899724.32582569</v>
      </c>
      <c r="AY85" s="22">
        <f>SUM(AY82:AY84)/Constants!$H$41</f>
        <v>211578355.26637205</v>
      </c>
      <c r="AZ85" s="22">
        <f>SUM(AZ82:AZ84)/Constants!$H$41</f>
        <v>212318525.07801601</v>
      </c>
      <c r="BA85" s="22">
        <f>SUM(BA82:BA84)/Constants!$H$41</f>
        <v>213093509.15487641</v>
      </c>
      <c r="BB85" s="22">
        <f>SUM(BB82:BB84)/Constants!$H$41</f>
        <v>213903736.31335595</v>
      </c>
      <c r="BC85" s="22">
        <f>SUM(BC82:BC84)/Constants!$H$41</f>
        <v>214721307.65253964</v>
      </c>
      <c r="BD85" s="22">
        <f>SUM(BD82:BD84)/Constants!$H$41</f>
        <v>215553543.46323085</v>
      </c>
      <c r="BE85" s="22">
        <f>SUM(BE82:BE84)/Constants!$H$41</f>
        <v>216377882.75502566</v>
      </c>
      <c r="BF85" s="22">
        <f>SUM(BF82:BF84)/Constants!$H$41</f>
        <v>217215637.2072084</v>
      </c>
      <c r="BG85" s="22">
        <f>SUM(BG82:BG84)/Constants!$H$41</f>
        <v>218083215.19016567</v>
      </c>
      <c r="BH85" s="22">
        <f>SUM(BH82:BH84)/Constants!$H$41</f>
        <v>218966198.29249498</v>
      </c>
      <c r="BI85" s="22">
        <f>SUM(BI82:BI84)/Constants!$H$41</f>
        <v>219863181.20031768</v>
      </c>
      <c r="BJ85" s="22">
        <f>SUM(BJ82:BJ84)/Constants!$H$41</f>
        <v>220770236.63779828</v>
      </c>
      <c r="BK85" s="22">
        <f>SUM(BK82:BK84)/Constants!$H$41</f>
        <v>221690710.48805827</v>
      </c>
      <c r="BL85" s="22">
        <f>SUM(BL82:BL84)/Constants!$H$41</f>
        <v>222641994.56754816</v>
      </c>
      <c r="BM85" s="22">
        <f>SUM(BM82:BM84)/Constants!$H$41</f>
        <v>223614835.2383655</v>
      </c>
      <c r="BN85" s="22">
        <f>SUM(BN82:BN84)/Constants!$H$41</f>
        <v>224605007.18932194</v>
      </c>
      <c r="BO85" s="22">
        <f>SUM(BO82:BO84)/Constants!$H$41</f>
        <v>225577632.81924924</v>
      </c>
      <c r="BP85" s="22">
        <f>SUM(BP82:BP84)/Constants!$H$41</f>
        <v>226569103.06954679</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83" t="s">
        <v>720</v>
      </c>
      <c r="AC87" s="83" t="s">
        <v>720</v>
      </c>
      <c r="AD87" s="45" t="str">
        <f>IF('[3]Mitigation summary'!AC11*CO2toC*Ggtot&gt;0,'[3]Mitigation summary'!AC11*CO2toC*Ggtot,"NO")</f>
        <v>NO</v>
      </c>
      <c r="AE87" s="45" t="str">
        <f>IF('[4]Baseline emission summary'!AD11*CO2toC*Ggtot&gt;0,'[4]Baseline emission summary'!AD11*CO2toC*Ggtot,"NO")</f>
        <v>NO</v>
      </c>
      <c r="AF87" s="45" t="str">
        <f>IF('[4]Baseline emission summary'!AE11*CO2toC*Ggtot&gt;0,'[4]Baseline emission summary'!AE11*CO2toC*Ggtot,"NO")</f>
        <v>NO</v>
      </c>
      <c r="AG87" s="45" t="str">
        <f>IF('[4]Baseline emission summary'!AF11*CO2toC*Ggtot&gt;0,'[4]Baseline emission summary'!AF11*CO2toC*Ggtot,"NO")</f>
        <v>NO</v>
      </c>
      <c r="AH87" s="45" t="str">
        <f>IF('[4]Baseline emission summary'!AG11*CO2toC*Ggtot&gt;0,'[4]Baseline emission summary'!AG11*CO2toC*Ggtot,"NO")</f>
        <v>NO</v>
      </c>
      <c r="AI87" s="45" t="str">
        <f>IF('[4]Baseline emission summary'!AH11*CO2toC*Ggtot&gt;0,'[4]Baseline emission summary'!AH11*CO2toC*Ggtot,"NO")</f>
        <v>NO</v>
      </c>
      <c r="AJ87" s="45" t="str">
        <f>IF('[4]Baseline emission summary'!AI11*CO2toC*Ggtot&gt;0,'[4]Baseline emission summary'!AI11*CO2toC*Ggtot,"NO")</f>
        <v>NO</v>
      </c>
      <c r="AK87" s="45" t="str">
        <f>IF('[4]Baseline emission summary'!AJ11*CO2toC*Ggtot&gt;0,'[4]Baseline emission summary'!AJ11*CO2toC*Ggtot,"NO")</f>
        <v>NO</v>
      </c>
      <c r="AL87" s="45" t="str">
        <f>IF('[4]Baseline emission summary'!AK11*CO2toC*Ggtot&gt;0,'[4]Baseline emission summary'!AK11*CO2toC*Ggtot,"NO")</f>
        <v>NO</v>
      </c>
      <c r="AM87" s="45" t="str">
        <f>IF('[4]Baseline emission summary'!AL11*CO2toC*Ggtot&gt;0,'[4]Baseline emission summary'!AL11*CO2toC*Ggtot,"NO")</f>
        <v>NO</v>
      </c>
      <c r="AN87" s="45" t="str">
        <f>IF('[4]Baseline emission summary'!AM11*CO2toC*Ggtot&gt;0,'[4]Baseline emission summary'!AM11*CO2toC*Ggtot,"NO")</f>
        <v>NO</v>
      </c>
      <c r="AO87" s="45" t="str">
        <f>IF('[4]Baseline emission summary'!AN11*CO2toC*Ggtot&gt;0,'[4]Baseline emission summary'!AN11*CO2toC*Ggtot,"NO")</f>
        <v>NO</v>
      </c>
      <c r="AP87" s="45" t="str">
        <f>IF('[4]Baseline emission summary'!AO11*CO2toC*Ggtot&gt;0,'[4]Baseline emission summary'!AO11*CO2toC*Ggtot,"NO")</f>
        <v>NO</v>
      </c>
      <c r="AQ87" s="45" t="str">
        <f>IF('[4]Baseline emission summary'!AP11*CO2toC*Ggtot&gt;0,'[4]Baseline emission summary'!AP11*CO2toC*Ggtot,"NO")</f>
        <v>NO</v>
      </c>
      <c r="AR87" s="45" t="str">
        <f>IF('[4]Baseline emission summary'!AQ11*CO2toC*Ggtot&gt;0,'[4]Baseline emission summary'!AQ11*CO2toC*Ggtot,"NO")</f>
        <v>NO</v>
      </c>
      <c r="AS87" s="45" t="str">
        <f>IF('[4]Baseline emission summary'!AR11*CO2toC*Ggtot&gt;0,'[4]Baseline emission summary'!AR11*CO2toC*Ggtot,"NO")</f>
        <v>NO</v>
      </c>
      <c r="AT87" s="45" t="str">
        <f>IF('[4]Baseline emission summary'!AS11*CO2toC*Ggtot&gt;0,'[4]Baseline emission summary'!AS11*CO2toC*Ggtot,"NO")</f>
        <v>NO</v>
      </c>
      <c r="AU87" s="45" t="str">
        <f>IF('[4]Baseline emission summary'!AT11*CO2toC*Ggtot&gt;0,'[4]Baseline emission summary'!AT11*CO2toC*Ggtot,"NO")</f>
        <v>NO</v>
      </c>
      <c r="AV87" s="45" t="str">
        <f>IF('[4]Baseline emission summary'!AU11*CO2toC*Ggtot&gt;0,'[4]Baseline emission summary'!AU11*CO2toC*Ggtot,"NO")</f>
        <v>NO</v>
      </c>
      <c r="AW87" s="45" t="str">
        <f>IF('[4]Baseline emission summary'!AV11*CO2toC*Ggtot&gt;0,'[4]Baseline emission summary'!AV11*CO2toC*Ggtot,"NO")</f>
        <v>NO</v>
      </c>
      <c r="AX87" s="45" t="str">
        <f>IF('[4]Baseline emission summary'!AW11*CO2toC*Ggtot&gt;0,'[4]Baseline emission summary'!AW11*CO2toC*Ggtot,"NO")</f>
        <v>NO</v>
      </c>
      <c r="AY87" s="45" t="str">
        <f>IF('[4]Baseline emission summary'!AX11*CO2toC*Ggtot&gt;0,'[4]Baseline emission summary'!AX11*CO2toC*Ggtot,"NO")</f>
        <v>NO</v>
      </c>
      <c r="AZ87" s="45" t="str">
        <f>IF('[4]Baseline emission summary'!AY11*CO2toC*Ggtot&gt;0,'[4]Baseline emission summary'!AY11*CO2toC*Ggtot,"NO")</f>
        <v>NO</v>
      </c>
      <c r="BA87" s="45" t="str">
        <f>IF('[4]Baseline emission summary'!AZ11*CO2toC*Ggtot&gt;0,'[4]Baseline emission summary'!AZ11*CO2toC*Ggtot,"NO")</f>
        <v>NO</v>
      </c>
      <c r="BB87" s="45" t="str">
        <f>IF('[4]Baseline emission summary'!BA11*CO2toC*Ggtot&gt;0,'[4]Baseline emission summary'!BA11*CO2toC*Ggtot,"NO")</f>
        <v>NO</v>
      </c>
      <c r="BC87" s="45" t="str">
        <f>IF('[4]Baseline emission summary'!BB11*CO2toC*Ggtot&gt;0,'[4]Baseline emission summary'!BB11*CO2toC*Ggtot,"NO")</f>
        <v>NO</v>
      </c>
      <c r="BD87" s="45" t="str">
        <f>IF('[4]Baseline emission summary'!BC11*CO2toC*Ggtot&gt;0,'[4]Baseline emission summary'!BC11*CO2toC*Ggtot,"NO")</f>
        <v>NO</v>
      </c>
      <c r="BE87" s="45" t="str">
        <f>IF('[4]Baseline emission summary'!BD11*CO2toC*Ggtot&gt;0,'[4]Baseline emission summary'!BD11*CO2toC*Ggtot,"NO")</f>
        <v>NO</v>
      </c>
      <c r="BF87" s="45" t="str">
        <f>IF('[4]Baseline emission summary'!BE11*CO2toC*Ggtot&gt;0,'[4]Baseline emission summary'!BE11*CO2toC*Ggtot,"NO")</f>
        <v>NO</v>
      </c>
      <c r="BG87" s="45" t="str">
        <f>IF('[4]Baseline emission summary'!BF11*CO2toC*Ggtot&gt;0,'[4]Baseline emission summary'!BF11*CO2toC*Ggtot,"NO")</f>
        <v>NO</v>
      </c>
      <c r="BH87" s="45" t="str">
        <f>IF('[4]Baseline emission summary'!BG11*CO2toC*Ggtot&gt;0,'[4]Baseline emission summary'!BG11*CO2toC*Ggtot,"NO")</f>
        <v>NO</v>
      </c>
      <c r="BI87" s="45" t="str">
        <f>IF('[4]Baseline emission summary'!BH11*CO2toC*Ggtot&gt;0,'[4]Baseline emission summary'!BH11*CO2toC*Ggtot,"NO")</f>
        <v>NO</v>
      </c>
      <c r="BJ87" s="45" t="str">
        <f>IF('[4]Baseline emission summary'!BI11*CO2toC*Ggtot&gt;0,'[4]Baseline emission summary'!BI11*CO2toC*Ggtot,"NO")</f>
        <v>NO</v>
      </c>
      <c r="BK87" s="45" t="str">
        <f>IF('[4]Baseline emission summary'!BJ11*CO2toC*Ggtot&gt;0,'[4]Baseline emission summary'!BJ11*CO2toC*Ggtot,"NO")</f>
        <v>NO</v>
      </c>
      <c r="BL87" s="45" t="str">
        <f>IF('[4]Baseline emission summary'!BK11*CO2toC*Ggtot&gt;0,'[4]Baseline emission summary'!BK11*CO2toC*Ggtot,"NO")</f>
        <v>NO</v>
      </c>
      <c r="BM87" s="45" t="str">
        <f>IF('[4]Baseline emission summary'!BL11*CO2toC*Ggtot&gt;0,'[4]Baseline emission summary'!BL11*CO2toC*Ggtot,"NO")</f>
        <v>NO</v>
      </c>
      <c r="BN87" s="45" t="str">
        <f>IF('[4]Baseline emission summary'!BM11*CO2toC*Ggtot&gt;0,'[4]Baseline emission summary'!BM11*CO2toC*Ggtot,"NO")</f>
        <v>NO</v>
      </c>
      <c r="BO87" s="45" t="str">
        <f>IF('[4]Baseline emission summary'!BN11*CO2toC*Ggtot&gt;0,'[4]Baseline emission summary'!BN11*CO2toC*Ggtot,"NO")</f>
        <v>NO</v>
      </c>
      <c r="BP87" s="45" t="str">
        <f>IF('[4]Baseline emission summary'!BO11*CO2toC*Ggtot&gt;0,'[4]Baseline emission summary'!BO11*CO2toC*Ggtot,"NO")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21" t="s">
        <v>720</v>
      </c>
      <c r="AC88" s="21" t="s">
        <v>720</v>
      </c>
      <c r="AD88" s="45" t="str">
        <f>IF('[4]Baseline emission summary'!AC16*CO2toC*Ggtot&gt;0,'[4]Baseline emission summary'!AC16*CO2toC*Ggtot,"NO")</f>
        <v>NO</v>
      </c>
      <c r="AE88" s="45" t="str">
        <f>IF('[4]Baseline emission summary'!AD16*CO2toC*Ggtot&gt;0,'[4]Baseline emission summary'!AD16*CO2toC*Ggtot,"NO")</f>
        <v>NO</v>
      </c>
      <c r="AF88" s="45" t="str">
        <f>IF('[4]Baseline emission summary'!AE16*CO2toC*Ggtot&gt;0,'[4]Baseline emission summary'!AE16*CO2toC*Ggtot,"NO")</f>
        <v>NO</v>
      </c>
      <c r="AG88" s="45" t="str">
        <f>IF('[4]Baseline emission summary'!AF16*CO2toC*Ggtot&gt;0,'[4]Baseline emission summary'!AF16*CO2toC*Ggtot,"NO")</f>
        <v>NO</v>
      </c>
      <c r="AH88" s="45" t="str">
        <f>IF('[4]Baseline emission summary'!AG16*CO2toC*Ggtot&gt;0,'[4]Baseline emission summary'!AG16*CO2toC*Ggtot,"NO")</f>
        <v>NO</v>
      </c>
      <c r="AI88" s="45" t="str">
        <f>IF('[4]Baseline emission summary'!AH16*CO2toC*Ggtot&gt;0,'[4]Baseline emission summary'!AH16*CO2toC*Ggtot,"NO")</f>
        <v>NO</v>
      </c>
      <c r="AJ88" s="45" t="str">
        <f>IF('[4]Baseline emission summary'!AI16*CO2toC*Ggtot&gt;0,'[4]Baseline emission summary'!AI16*CO2toC*Ggtot,"NO")</f>
        <v>NO</v>
      </c>
      <c r="AK88" s="45" t="str">
        <f>IF('[4]Baseline emission summary'!AJ16*CO2toC*Ggtot&gt;0,'[4]Baseline emission summary'!AJ16*CO2toC*Ggtot,"NO")</f>
        <v>NO</v>
      </c>
      <c r="AL88" s="45" t="str">
        <f>IF('[4]Baseline emission summary'!AK16*CO2toC*Ggtot&gt;0,'[4]Baseline emission summary'!AK16*CO2toC*Ggtot,"NO")</f>
        <v>NO</v>
      </c>
      <c r="AM88" s="45" t="str">
        <f>IF('[4]Baseline emission summary'!AL16*CO2toC*Ggtot&gt;0,'[4]Baseline emission summary'!AL16*CO2toC*Ggtot,"NO")</f>
        <v>NO</v>
      </c>
      <c r="AN88" s="45" t="str">
        <f>IF('[4]Baseline emission summary'!AM16*CO2toC*Ggtot&gt;0,'[4]Baseline emission summary'!AM16*CO2toC*Ggtot,"NO")</f>
        <v>NO</v>
      </c>
      <c r="AO88" s="45" t="str">
        <f>IF('[4]Baseline emission summary'!AN16*CO2toC*Ggtot&gt;0,'[4]Baseline emission summary'!AN16*CO2toC*Ggtot,"NO")</f>
        <v>NO</v>
      </c>
      <c r="AP88" s="45" t="str">
        <f>IF('[4]Baseline emission summary'!AO16*CO2toC*Ggtot&gt;0,'[4]Baseline emission summary'!AO16*CO2toC*Ggtot,"NO")</f>
        <v>NO</v>
      </c>
      <c r="AQ88" s="45" t="str">
        <f>IF('[4]Baseline emission summary'!AP16*CO2toC*Ggtot&gt;0,'[4]Baseline emission summary'!AP16*CO2toC*Ggtot,"NO")</f>
        <v>NO</v>
      </c>
      <c r="AR88" s="45" t="str">
        <f>IF('[4]Baseline emission summary'!AQ16*CO2toC*Ggtot&gt;0,'[4]Baseline emission summary'!AQ16*CO2toC*Ggtot,"NO")</f>
        <v>NO</v>
      </c>
      <c r="AS88" s="45" t="str">
        <f>IF('[4]Baseline emission summary'!AR16*CO2toC*Ggtot&gt;0,'[4]Baseline emission summary'!AR16*CO2toC*Ggtot,"NO")</f>
        <v>NO</v>
      </c>
      <c r="AT88" s="45" t="str">
        <f>IF('[4]Baseline emission summary'!AS16*CO2toC*Ggtot&gt;0,'[4]Baseline emission summary'!AS16*CO2toC*Ggtot,"NO")</f>
        <v>NO</v>
      </c>
      <c r="AU88" s="45" t="str">
        <f>IF('[4]Baseline emission summary'!AT16*CO2toC*Ggtot&gt;0,'[4]Baseline emission summary'!AT16*CO2toC*Ggtot,"NO")</f>
        <v>NO</v>
      </c>
      <c r="AV88" s="45" t="str">
        <f>IF('[4]Baseline emission summary'!AU16*CO2toC*Ggtot&gt;0,'[4]Baseline emission summary'!AU16*CO2toC*Ggtot,"NO")</f>
        <v>NO</v>
      </c>
      <c r="AW88" s="45" t="str">
        <f>IF('[4]Baseline emission summary'!AV16*CO2toC*Ggtot&gt;0,'[4]Baseline emission summary'!AV16*CO2toC*Ggtot,"NO")</f>
        <v>NO</v>
      </c>
      <c r="AX88" s="45" t="str">
        <f>IF('[4]Baseline emission summary'!AW16*CO2toC*Ggtot&gt;0,'[4]Baseline emission summary'!AW16*CO2toC*Ggtot,"NO")</f>
        <v>NO</v>
      </c>
      <c r="AY88" s="45" t="str">
        <f>IF('[4]Baseline emission summary'!AX16*CO2toC*Ggtot&gt;0,'[4]Baseline emission summary'!AX16*CO2toC*Ggtot,"NO")</f>
        <v>NO</v>
      </c>
      <c r="AZ88" s="45" t="str">
        <f>IF('[4]Baseline emission summary'!AY16*CO2toC*Ggtot&gt;0,'[4]Baseline emission summary'!AY16*CO2toC*Ggtot,"NO")</f>
        <v>NO</v>
      </c>
      <c r="BA88" s="45" t="str">
        <f>IF('[4]Baseline emission summary'!AZ16*CO2toC*Ggtot&gt;0,'[4]Baseline emission summary'!AZ16*CO2toC*Ggtot,"NO")</f>
        <v>NO</v>
      </c>
      <c r="BB88" s="45" t="str">
        <f>IF('[4]Baseline emission summary'!BA16*CO2toC*Ggtot&gt;0,'[4]Baseline emission summary'!BA16*CO2toC*Ggtot,"NO")</f>
        <v>NO</v>
      </c>
      <c r="BC88" s="45" t="str">
        <f>IF('[4]Baseline emission summary'!BB16*CO2toC*Ggtot&gt;0,'[4]Baseline emission summary'!BB16*CO2toC*Ggtot,"NO")</f>
        <v>NO</v>
      </c>
      <c r="BD88" s="45" t="str">
        <f>IF('[4]Baseline emission summary'!BC16*CO2toC*Ggtot&gt;0,'[4]Baseline emission summary'!BC16*CO2toC*Ggtot,"NO")</f>
        <v>NO</v>
      </c>
      <c r="BE88" s="45" t="str">
        <f>IF('[4]Baseline emission summary'!BD16*CO2toC*Ggtot&gt;0,'[4]Baseline emission summary'!BD16*CO2toC*Ggtot,"NO")</f>
        <v>NO</v>
      </c>
      <c r="BF88" s="45" t="str">
        <f>IF('[4]Baseline emission summary'!BE16*CO2toC*Ggtot&gt;0,'[4]Baseline emission summary'!BE16*CO2toC*Ggtot,"NO")</f>
        <v>NO</v>
      </c>
      <c r="BG88" s="45" t="str">
        <f>IF('[4]Baseline emission summary'!BF16*CO2toC*Ggtot&gt;0,'[4]Baseline emission summary'!BF16*CO2toC*Ggtot,"NO")</f>
        <v>NO</v>
      </c>
      <c r="BH88" s="45" t="str">
        <f>IF('[4]Baseline emission summary'!BG16*CO2toC*Ggtot&gt;0,'[4]Baseline emission summary'!BG16*CO2toC*Ggtot,"NO")</f>
        <v>NO</v>
      </c>
      <c r="BI88" s="45" t="str">
        <f>IF('[4]Baseline emission summary'!BH16*CO2toC*Ggtot&gt;0,'[4]Baseline emission summary'!BH16*CO2toC*Ggtot,"NO")</f>
        <v>NO</v>
      </c>
      <c r="BJ88" s="45" t="str">
        <f>IF('[4]Baseline emission summary'!BI16*CO2toC*Ggtot&gt;0,'[4]Baseline emission summary'!BI16*CO2toC*Ggtot,"NO")</f>
        <v>NO</v>
      </c>
      <c r="BK88" s="45" t="str">
        <f>IF('[4]Baseline emission summary'!BJ16*CO2toC*Ggtot&gt;0,'[4]Baseline emission summary'!BJ16*CO2toC*Ggtot,"NO")</f>
        <v>NO</v>
      </c>
      <c r="BL88" s="45" t="str">
        <f>IF('[4]Baseline emission summary'!BK16*CO2toC*Ggtot&gt;0,'[4]Baseline emission summary'!BK16*CO2toC*Ggtot,"NO")</f>
        <v>NO</v>
      </c>
      <c r="BM88" s="45" t="str">
        <f>IF('[4]Baseline emission summary'!BL16*CO2toC*Ggtot&gt;0,'[4]Baseline emission summary'!BL16*CO2toC*Ggtot,"NO")</f>
        <v>NO</v>
      </c>
      <c r="BN88" s="45" t="str">
        <f>IF('[4]Baseline emission summary'!BM16*CO2toC*Ggtot&gt;0,'[4]Baseline emission summary'!BM16*CO2toC*Ggtot,"NO")</f>
        <v>NO</v>
      </c>
      <c r="BO88" s="45" t="str">
        <f>IF('[4]Baseline emission summary'!BN16*CO2toC*Ggtot&gt;0,'[4]Baseline emission summary'!BN16*CO2toC*Ggtot,"NO")</f>
        <v>NO</v>
      </c>
      <c r="BP88" s="45" t="str">
        <f>IF('[4]Baseline emission summary'!BO16*CO2toC*Ggtot&gt;0,'[4]Baseline emission summary'!BO16*CO2toC*Ggtot,"NO")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t="s">
        <v>720</v>
      </c>
      <c r="J89" s="21" t="s">
        <v>720</v>
      </c>
      <c r="K89" s="21" t="s">
        <v>720</v>
      </c>
      <c r="L89" s="21" t="s">
        <v>720</v>
      </c>
      <c r="M89" s="21" t="s">
        <v>720</v>
      </c>
      <c r="N89" s="21" t="s">
        <v>720</v>
      </c>
      <c r="O89" s="21" t="s">
        <v>720</v>
      </c>
      <c r="P89" s="21" t="s">
        <v>720</v>
      </c>
      <c r="Q89" s="21" t="s">
        <v>720</v>
      </c>
      <c r="R89" s="21" t="s">
        <v>720</v>
      </c>
      <c r="S89" s="21" t="s">
        <v>720</v>
      </c>
      <c r="T89" s="21" t="s">
        <v>720</v>
      </c>
      <c r="U89" s="21" t="s">
        <v>720</v>
      </c>
      <c r="V89" s="21" t="s">
        <v>720</v>
      </c>
      <c r="W89" s="21" t="s">
        <v>720</v>
      </c>
      <c r="X89" s="21" t="s">
        <v>720</v>
      </c>
      <c r="Y89" s="21" t="s">
        <v>720</v>
      </c>
      <c r="Z89" s="21" t="s">
        <v>720</v>
      </c>
      <c r="AA89" s="21" t="s">
        <v>720</v>
      </c>
      <c r="AB89" s="21" t="s">
        <v>720</v>
      </c>
      <c r="AC89" s="21" t="s">
        <v>720</v>
      </c>
      <c r="AD89" s="45" t="str">
        <f>IF('[4]Baseline emission summary'!AC24*CO2toC*Ggtot&gt;0,'[4]Baseline emission summary'!AC24*CO2toC*Ggtot,"NO")</f>
        <v>NO</v>
      </c>
      <c r="AE89" s="45" t="str">
        <f>IF('[4]Baseline emission summary'!AD24*CO2toC*Ggtot&gt;0,'[4]Baseline emission summary'!AD24*CO2toC*Ggtot,"NO")</f>
        <v>NO</v>
      </c>
      <c r="AF89" s="45" t="str">
        <f>IF('[4]Baseline emission summary'!AE24*CO2toC*Ggtot&gt;0,'[4]Baseline emission summary'!AE24*CO2toC*Ggtot,"NO")</f>
        <v>NO</v>
      </c>
      <c r="AG89" s="45" t="str">
        <f>IF('[4]Baseline emission summary'!AF24*CO2toC*Ggtot&gt;0,'[4]Baseline emission summary'!AF24*CO2toC*Ggtot,"NO")</f>
        <v>NO</v>
      </c>
      <c r="AH89" s="45" t="str">
        <f>IF('[4]Baseline emission summary'!AG24*CO2toC*Ggtot&gt;0,'[4]Baseline emission summary'!AG24*CO2toC*Ggtot,"NO")</f>
        <v>NO</v>
      </c>
      <c r="AI89" s="45" t="str">
        <f>IF('[4]Baseline emission summary'!AH24*CO2toC*Ggtot&gt;0,'[4]Baseline emission summary'!AH24*CO2toC*Ggtot,"NO")</f>
        <v>NO</v>
      </c>
      <c r="AJ89" s="45" t="str">
        <f>IF('[4]Baseline emission summary'!AI24*CO2toC*Ggtot&gt;0,'[4]Baseline emission summary'!AI24*CO2toC*Ggtot,"NO")</f>
        <v>NO</v>
      </c>
      <c r="AK89" s="45" t="str">
        <f>IF('[4]Baseline emission summary'!AJ24*CO2toC*Ggtot&gt;0,'[4]Baseline emission summary'!AJ24*CO2toC*Ggtot,"NO")</f>
        <v>NO</v>
      </c>
      <c r="AL89" s="45" t="str">
        <f>IF('[4]Baseline emission summary'!AK24*CO2toC*Ggtot&gt;0,'[4]Baseline emission summary'!AK24*CO2toC*Ggtot,"NO")</f>
        <v>NO</v>
      </c>
      <c r="AM89" s="45" t="str">
        <f>IF('[4]Baseline emission summary'!AL24*CO2toC*Ggtot&gt;0,'[4]Baseline emission summary'!AL24*CO2toC*Ggtot,"NO")</f>
        <v>NO</v>
      </c>
      <c r="AN89" s="45" t="str">
        <f>IF('[4]Baseline emission summary'!AM24*CO2toC*Ggtot&gt;0,'[4]Baseline emission summary'!AM24*CO2toC*Ggtot,"NO")</f>
        <v>NO</v>
      </c>
      <c r="AO89" s="45" t="str">
        <f>IF('[4]Baseline emission summary'!AN24*CO2toC*Ggtot&gt;0,'[4]Baseline emission summary'!AN24*CO2toC*Ggtot,"NO")</f>
        <v>NO</v>
      </c>
      <c r="AP89" s="45" t="str">
        <f>IF('[4]Baseline emission summary'!AO24*CO2toC*Ggtot&gt;0,'[4]Baseline emission summary'!AO24*CO2toC*Ggtot,"NO")</f>
        <v>NO</v>
      </c>
      <c r="AQ89" s="45" t="str">
        <f>IF('[4]Baseline emission summary'!AP24*CO2toC*Ggtot&gt;0,'[4]Baseline emission summary'!AP24*CO2toC*Ggtot,"NO")</f>
        <v>NO</v>
      </c>
      <c r="AR89" s="45" t="str">
        <f>IF('[4]Baseline emission summary'!AQ24*CO2toC*Ggtot&gt;0,'[4]Baseline emission summary'!AQ24*CO2toC*Ggtot,"NO")</f>
        <v>NO</v>
      </c>
      <c r="AS89" s="45" t="str">
        <f>IF('[4]Baseline emission summary'!AR24*CO2toC*Ggtot&gt;0,'[4]Baseline emission summary'!AR24*CO2toC*Ggtot,"NO")</f>
        <v>NO</v>
      </c>
      <c r="AT89" s="45" t="str">
        <f>IF('[4]Baseline emission summary'!AS24*CO2toC*Ggtot&gt;0,'[4]Baseline emission summary'!AS24*CO2toC*Ggtot,"NO")</f>
        <v>NO</v>
      </c>
      <c r="AU89" s="45" t="str">
        <f>IF('[4]Baseline emission summary'!AT24*CO2toC*Ggtot&gt;0,'[4]Baseline emission summary'!AT24*CO2toC*Ggtot,"NO")</f>
        <v>NO</v>
      </c>
      <c r="AV89" s="45" t="str">
        <f>IF('[4]Baseline emission summary'!AU24*CO2toC*Ggtot&gt;0,'[4]Baseline emission summary'!AU24*CO2toC*Ggtot,"NO")</f>
        <v>NO</v>
      </c>
      <c r="AW89" s="45" t="str">
        <f>IF('[4]Baseline emission summary'!AV24*CO2toC*Ggtot&gt;0,'[4]Baseline emission summary'!AV24*CO2toC*Ggtot,"NO")</f>
        <v>NO</v>
      </c>
      <c r="AX89" s="45" t="str">
        <f>IF('[4]Baseline emission summary'!AW24*CO2toC*Ggtot&gt;0,'[4]Baseline emission summary'!AW24*CO2toC*Ggtot,"NO")</f>
        <v>NO</v>
      </c>
      <c r="AY89" s="45" t="str">
        <f>IF('[4]Baseline emission summary'!AX24*CO2toC*Ggtot&gt;0,'[4]Baseline emission summary'!AX24*CO2toC*Ggtot,"NO")</f>
        <v>NO</v>
      </c>
      <c r="AZ89" s="45" t="str">
        <f>IF('[4]Baseline emission summary'!AY24*CO2toC*Ggtot&gt;0,'[4]Baseline emission summary'!AY24*CO2toC*Ggtot,"NO")</f>
        <v>NO</v>
      </c>
      <c r="BA89" s="45" t="str">
        <f>IF('[4]Baseline emission summary'!AZ24*CO2toC*Ggtot&gt;0,'[4]Baseline emission summary'!AZ24*CO2toC*Ggtot,"NO")</f>
        <v>NO</v>
      </c>
      <c r="BB89" s="45" t="str">
        <f>IF('[4]Baseline emission summary'!BA24*CO2toC*Ggtot&gt;0,'[4]Baseline emission summary'!BA24*CO2toC*Ggtot,"NO")</f>
        <v>NO</v>
      </c>
      <c r="BC89" s="45" t="str">
        <f>IF('[4]Baseline emission summary'!BB24*CO2toC*Ggtot&gt;0,'[4]Baseline emission summary'!BB24*CO2toC*Ggtot,"NO")</f>
        <v>NO</v>
      </c>
      <c r="BD89" s="45" t="str">
        <f>IF('[4]Baseline emission summary'!BC24*CO2toC*Ggtot&gt;0,'[4]Baseline emission summary'!BC24*CO2toC*Ggtot,"NO")</f>
        <v>NO</v>
      </c>
      <c r="BE89" s="45" t="str">
        <f>IF('[4]Baseline emission summary'!BD24*CO2toC*Ggtot&gt;0,'[4]Baseline emission summary'!BD24*CO2toC*Ggtot,"NO")</f>
        <v>NO</v>
      </c>
      <c r="BF89" s="45" t="str">
        <f>IF('[4]Baseline emission summary'!BE24*CO2toC*Ggtot&gt;0,'[4]Baseline emission summary'!BE24*CO2toC*Ggtot,"NO")</f>
        <v>NO</v>
      </c>
      <c r="BG89" s="45" t="str">
        <f>IF('[4]Baseline emission summary'!BF24*CO2toC*Ggtot&gt;0,'[4]Baseline emission summary'!BF24*CO2toC*Ggtot,"NO")</f>
        <v>NO</v>
      </c>
      <c r="BH89" s="45" t="str">
        <f>IF('[4]Baseline emission summary'!BG24*CO2toC*Ggtot&gt;0,'[4]Baseline emission summary'!BG24*CO2toC*Ggtot,"NO")</f>
        <v>NO</v>
      </c>
      <c r="BI89" s="45" t="str">
        <f>IF('[4]Baseline emission summary'!BH24*CO2toC*Ggtot&gt;0,'[4]Baseline emission summary'!BH24*CO2toC*Ggtot,"NO")</f>
        <v>NO</v>
      </c>
      <c r="BJ89" s="45" t="str">
        <f>IF('[4]Baseline emission summary'!BI24*CO2toC*Ggtot&gt;0,'[4]Baseline emission summary'!BI24*CO2toC*Ggtot,"NO")</f>
        <v>NO</v>
      </c>
      <c r="BK89" s="45" t="str">
        <f>IF('[4]Baseline emission summary'!BJ24*CO2toC*Ggtot&gt;0,'[4]Baseline emission summary'!BJ24*CO2toC*Ggtot,"NO")</f>
        <v>NO</v>
      </c>
      <c r="BL89" s="45" t="str">
        <f>IF('[4]Baseline emission summary'!BK24*CO2toC*Ggtot&gt;0,'[4]Baseline emission summary'!BK24*CO2toC*Ggtot,"NO")</f>
        <v>NO</v>
      </c>
      <c r="BM89" s="45" t="str">
        <f>IF('[4]Baseline emission summary'!BL24*CO2toC*Ggtot&gt;0,'[4]Baseline emission summary'!BL24*CO2toC*Ggtot,"NO")</f>
        <v>NO</v>
      </c>
      <c r="BN89" s="45" t="str">
        <f>IF('[4]Baseline emission summary'!BM24*CO2toC*Ggtot&gt;0,'[4]Baseline emission summary'!BM24*CO2toC*Ggtot,"NO")</f>
        <v>NO</v>
      </c>
      <c r="BO89" s="45" t="str">
        <f>IF('[4]Baseline emission summary'!BN24*CO2toC*Ggtot&gt;0,'[4]Baseline emission summary'!BN24*CO2toC*Ggtot,"NO")</f>
        <v>NO</v>
      </c>
      <c r="BP89" s="45" t="str">
        <f>IF('[4]Baseline emission summary'!BO24*CO2toC*Ggtot&gt;0,'[4]Baseline emission summary'!BO24*CO2toC*Ggtot,"NO")</f>
        <v>NO</v>
      </c>
      <c r="BQ89" s="82"/>
    </row>
    <row r="90" spans="1:72" x14ac:dyDescent="0.25">
      <c r="C90" t="s">
        <v>60</v>
      </c>
      <c r="D90" t="s">
        <v>103</v>
      </c>
      <c r="F90" t="s">
        <v>719</v>
      </c>
      <c r="H90" s="21" t="s">
        <v>720</v>
      </c>
      <c r="I90" s="21">
        <v>201943.5408761205</v>
      </c>
      <c r="J90" s="21">
        <v>201943.5408761205</v>
      </c>
      <c r="K90" s="21">
        <v>201943.5408761205</v>
      </c>
      <c r="L90" s="21">
        <v>201943.5408761205</v>
      </c>
      <c r="M90" s="21">
        <v>201943.5408761205</v>
      </c>
      <c r="N90" s="21">
        <v>201943.5408761205</v>
      </c>
      <c r="O90" s="21">
        <v>201943.5408761205</v>
      </c>
      <c r="P90" s="21">
        <v>201943.5408761205</v>
      </c>
      <c r="Q90" s="21">
        <v>201943.5408761205</v>
      </c>
      <c r="R90" s="21">
        <v>201943.5408761205</v>
      </c>
      <c r="S90" s="21">
        <v>201943.5408761205</v>
      </c>
      <c r="T90" s="21">
        <v>201943.5408761205</v>
      </c>
      <c r="U90" s="21">
        <v>201943.5408761205</v>
      </c>
      <c r="V90" s="21">
        <v>201943.5408761205</v>
      </c>
      <c r="W90" s="21">
        <v>201943.5408761205</v>
      </c>
      <c r="X90" s="21">
        <v>201943.5408761205</v>
      </c>
      <c r="Y90" s="21">
        <v>201943.5408761205</v>
      </c>
      <c r="Z90" s="21">
        <v>201943.5408761205</v>
      </c>
      <c r="AA90" s="21">
        <v>201943.5408761205</v>
      </c>
      <c r="AB90" s="21">
        <v>201943.5408761205</v>
      </c>
      <c r="AC90" s="21">
        <v>201943.5408761205</v>
      </c>
      <c r="AD90" s="45">
        <f>IF('[4]Baseline emission summary'!AC29*CO2toC*Ggtot&gt;0,'[4]Baseline emission summary'!AC29*CO2toC*Ggtot,"NO")</f>
        <v>331792.50900200556</v>
      </c>
      <c r="AE90" s="45">
        <f>IF('[4]Baseline emission summary'!AD29*CO2toC*Ggtot&gt;0,'[4]Baseline emission summary'!AD29*CO2toC*Ggtot,"NO")</f>
        <v>332894.32235870109</v>
      </c>
      <c r="AF90" s="45">
        <f>IF('[4]Baseline emission summary'!AE29*CO2toC*Ggtot&gt;0,'[4]Baseline emission summary'!AE29*CO2toC*Ggtot,"NO")</f>
        <v>333996.13571539643</v>
      </c>
      <c r="AG90" s="45">
        <f>IF('[4]Baseline emission summary'!AF29*CO2toC*Ggtot&gt;0,'[4]Baseline emission summary'!AF29*CO2toC*Ggtot,"NO")</f>
        <v>335097.94907209178</v>
      </c>
      <c r="AH90" s="45">
        <f>IF('[4]Baseline emission summary'!AG29*CO2toC*Ggtot&gt;0,'[4]Baseline emission summary'!AG29*CO2toC*Ggtot,"NO")</f>
        <v>336199.7624287873</v>
      </c>
      <c r="AI90" s="45">
        <f>IF('[4]Baseline emission summary'!AH29*CO2toC*Ggtot&gt;0,'[4]Baseline emission summary'!AH29*CO2toC*Ggtot,"NO")</f>
        <v>337301.57578548265</v>
      </c>
      <c r="AJ90" s="45">
        <f>IF('[4]Baseline emission summary'!AI29*CO2toC*Ggtot&gt;0,'[4]Baseline emission summary'!AI29*CO2toC*Ggtot,"NO")</f>
        <v>338403.38914217812</v>
      </c>
      <c r="AK90" s="45">
        <f>IF('[4]Baseline emission summary'!AJ29*CO2toC*Ggtot&gt;0,'[4]Baseline emission summary'!AJ29*CO2toC*Ggtot,"NO")</f>
        <v>339505.20249887358</v>
      </c>
      <c r="AL90" s="45">
        <f>IF('[4]Baseline emission summary'!AK29*CO2toC*Ggtot&gt;0,'[4]Baseline emission summary'!AK29*CO2toC*Ggtot,"NO")</f>
        <v>340607.01585556904</v>
      </c>
      <c r="AM90" s="45">
        <f>IF('[4]Baseline emission summary'!AL29*CO2toC*Ggtot&gt;0,'[4]Baseline emission summary'!AL29*CO2toC*Ggtot,"NO")</f>
        <v>341708.82921226451</v>
      </c>
      <c r="AN90" s="45">
        <f>IF('[4]Baseline emission summary'!AM29*CO2toC*Ggtot&gt;0,'[4]Baseline emission summary'!AM29*CO2toC*Ggtot,"NO")</f>
        <v>342810.64256895991</v>
      </c>
      <c r="AO90" s="45">
        <f>IF('[4]Baseline emission summary'!AN29*CO2toC*Ggtot&gt;0,'[4]Baseline emission summary'!AN29*CO2toC*Ggtot,"NO")</f>
        <v>343912.45592565538</v>
      </c>
      <c r="AP90" s="45">
        <f>IF('[4]Baseline emission summary'!AO29*CO2toC*Ggtot&gt;0,'[4]Baseline emission summary'!AO29*CO2toC*Ggtot,"NO")</f>
        <v>345014.26928235084</v>
      </c>
      <c r="AQ90" s="45">
        <f>IF('[4]Baseline emission summary'!AP29*CO2toC*Ggtot&gt;0,'[4]Baseline emission summary'!AP29*CO2toC*Ggtot,"NO")</f>
        <v>346116.08263904607</v>
      </c>
      <c r="AR90" s="45">
        <f>IF('[4]Baseline emission summary'!AQ29*CO2toC*Ggtot&gt;0,'[4]Baseline emission summary'!AQ29*CO2toC*Ggtot,"NO")</f>
        <v>347217.89599574171</v>
      </c>
      <c r="AS90" s="45">
        <f>IF('[4]Baseline emission summary'!AR29*CO2toC*Ggtot&gt;0,'[4]Baseline emission summary'!AR29*CO2toC*Ggtot,"NO")</f>
        <v>348319.70935243717</v>
      </c>
      <c r="AT90" s="45">
        <f>IF('[4]Baseline emission summary'!AS29*CO2toC*Ggtot&gt;0,'[4]Baseline emission summary'!AS29*CO2toC*Ggtot,"NO")</f>
        <v>349421.52270913252</v>
      </c>
      <c r="AU90" s="45">
        <f>IF('[4]Baseline emission summary'!AT29*CO2toC*Ggtot&gt;0,'[4]Baseline emission summary'!AT29*CO2toC*Ggtot,"NO")</f>
        <v>350523.33606582793</v>
      </c>
      <c r="AV90" s="45">
        <f>IF('[4]Baseline emission summary'!AU29*CO2toC*Ggtot&gt;0,'[4]Baseline emission summary'!AU29*CO2toC*Ggtot,"NO")</f>
        <v>351625.14942252339</v>
      </c>
      <c r="AW90" s="45">
        <f>IF('[4]Baseline emission summary'!AV29*CO2toC*Ggtot&gt;0,'[4]Baseline emission summary'!AV29*CO2toC*Ggtot,"NO")</f>
        <v>352726.96277921891</v>
      </c>
      <c r="AX90" s="45">
        <f>IF('[4]Baseline emission summary'!AW29*CO2toC*Ggtot&gt;0,'[4]Baseline emission summary'!AW29*CO2toC*Ggtot,"NO")</f>
        <v>353828.77613591426</v>
      </c>
      <c r="AY90" s="45">
        <f>IF('[4]Baseline emission summary'!AX29*CO2toC*Ggtot&gt;0,'[4]Baseline emission summary'!AX29*CO2toC*Ggtot,"NO")</f>
        <v>354930.58949260972</v>
      </c>
      <c r="AZ90" s="45">
        <f>IF('[4]Baseline emission summary'!AY29*CO2toC*Ggtot&gt;0,'[4]Baseline emission summary'!AY29*CO2toC*Ggtot,"NO")</f>
        <v>356032.40284930513</v>
      </c>
      <c r="BA90" s="45">
        <f>IF('[4]Baseline emission summary'!AZ29*CO2toC*Ggtot&gt;0,'[4]Baseline emission summary'!AZ29*CO2toC*Ggtot,"NO")</f>
        <v>357134.21620600054</v>
      </c>
      <c r="BB90" s="45">
        <f>IF('[4]Baseline emission summary'!BA29*CO2toC*Ggtot&gt;0,'[4]Baseline emission summary'!BA29*CO2toC*Ggtot,"NO")</f>
        <v>358236.02956269606</v>
      </c>
      <c r="BC90" s="45">
        <f>IF('[4]Baseline emission summary'!BB29*CO2toC*Ggtot&gt;0,'[4]Baseline emission summary'!BB29*CO2toC*Ggtot,"NO")</f>
        <v>359337.84291939146</v>
      </c>
      <c r="BD90" s="45">
        <f>IF('[4]Baseline emission summary'!BC29*CO2toC*Ggtot&gt;0,'[4]Baseline emission summary'!BC29*CO2toC*Ggtot,"NO")</f>
        <v>360439.65627608704</v>
      </c>
      <c r="BE90" s="45">
        <f>IF('[4]Baseline emission summary'!BD29*CO2toC*Ggtot&gt;0,'[4]Baseline emission summary'!BD29*CO2toC*Ggtot,"NO")</f>
        <v>361541.46963278239</v>
      </c>
      <c r="BF90" s="45">
        <f>IF('[4]Baseline emission summary'!BE29*CO2toC*Ggtot&gt;0,'[4]Baseline emission summary'!BE29*CO2toC*Ggtot,"NO")</f>
        <v>362643.28298947786</v>
      </c>
      <c r="BG90" s="45">
        <f>IF('[4]Baseline emission summary'!BF29*CO2toC*Ggtot&gt;0,'[4]Baseline emission summary'!BF29*CO2toC*Ggtot,"NO")</f>
        <v>363745.09634617326</v>
      </c>
      <c r="BH90" s="45">
        <f>IF('[4]Baseline emission summary'!BG29*CO2toC*Ggtot&gt;0,'[4]Baseline emission summary'!BG29*CO2toC*Ggtot,"NO")</f>
        <v>364846.90970286861</v>
      </c>
      <c r="BI90" s="45">
        <f>IF('[4]Baseline emission summary'!BH29*CO2toC*Ggtot&gt;0,'[4]Baseline emission summary'!BH29*CO2toC*Ggtot,"NO")</f>
        <v>365948.72305956407</v>
      </c>
      <c r="BJ90" s="45">
        <f>IF('[4]Baseline emission summary'!BI29*CO2toC*Ggtot&gt;0,'[4]Baseline emission summary'!BI29*CO2toC*Ggtot,"NO")</f>
        <v>367050.53641625948</v>
      </c>
      <c r="BK90" s="45">
        <f>IF('[4]Baseline emission summary'!BJ29*CO2toC*Ggtot&gt;0,'[4]Baseline emission summary'!BJ29*CO2toC*Ggtot,"NO")</f>
        <v>368152.34977295506</v>
      </c>
      <c r="BL90" s="45">
        <f>IF('[4]Baseline emission summary'!BK29*CO2toC*Ggtot&gt;0,'[4]Baseline emission summary'!BK29*CO2toC*Ggtot,"NO")</f>
        <v>369254.16312965041</v>
      </c>
      <c r="BM90" s="45">
        <f>IF('[4]Baseline emission summary'!BL29*CO2toC*Ggtot&gt;0,'[4]Baseline emission summary'!BL29*CO2toC*Ggtot,"NO")</f>
        <v>370355.97648634587</v>
      </c>
      <c r="BN90" s="45">
        <f>IF('[4]Baseline emission summary'!BM29*CO2toC*Ggtot&gt;0,'[4]Baseline emission summary'!BM29*CO2toC*Ggtot,"NO")</f>
        <v>371457.78984304133</v>
      </c>
      <c r="BO90" s="45">
        <f>IF('[4]Baseline emission summary'!BN29*CO2toC*Ggtot&gt;0,'[4]Baseline emission summary'!BN29*CO2toC*Ggtot,"NO")</f>
        <v>372559.60319973686</v>
      </c>
      <c r="BP90" s="45">
        <f>IF('[4]Baseline emission summary'!BO29*CO2toC*Ggtot&gt;0,'[4]Baseline emission summary'!BO29*CO2toC*Ggtot,"NO")</f>
        <v>373661.41655643226</v>
      </c>
      <c r="BQ90" s="82"/>
    </row>
    <row r="91" spans="1:72" x14ac:dyDescent="0.25">
      <c r="A91" t="str">
        <f>A87</f>
        <v>3C Aggregated and non-CO2 emissions on land</v>
      </c>
      <c r="B91" t="str">
        <f>B87</f>
        <v>3C4 Direct N2O from managed soils (N2O)</v>
      </c>
      <c r="C91" t="s">
        <v>60</v>
      </c>
      <c r="D91" t="s">
        <v>104</v>
      </c>
      <c r="F91" t="s">
        <v>719</v>
      </c>
      <c r="H91" s="21" t="s">
        <v>720</v>
      </c>
      <c r="I91" s="21">
        <v>4806.5146545713069</v>
      </c>
      <c r="J91" s="21">
        <v>4806.5146545713069</v>
      </c>
      <c r="K91" s="21">
        <v>4806.5146545713069</v>
      </c>
      <c r="L91" s="21">
        <v>4806.5146545713069</v>
      </c>
      <c r="M91" s="21">
        <v>4806.5146545713069</v>
      </c>
      <c r="N91" s="21">
        <v>4806.5146545713069</v>
      </c>
      <c r="O91" s="21">
        <v>4806.5146545713069</v>
      </c>
      <c r="P91" s="21">
        <v>4806.5146545713069</v>
      </c>
      <c r="Q91" s="21">
        <v>4806.5146545713069</v>
      </c>
      <c r="R91" s="21">
        <v>4806.5146545713069</v>
      </c>
      <c r="S91" s="21">
        <v>4806.5146545713069</v>
      </c>
      <c r="T91" s="21">
        <v>4806.5146545713069</v>
      </c>
      <c r="U91" s="21">
        <v>4806.5146545713069</v>
      </c>
      <c r="V91" s="21">
        <v>4806.5146545713069</v>
      </c>
      <c r="W91" s="21">
        <v>4806.5146545713069</v>
      </c>
      <c r="X91" s="21">
        <v>4806.5146545713069</v>
      </c>
      <c r="Y91" s="21">
        <v>4806.5146545713069</v>
      </c>
      <c r="Z91" s="21">
        <v>4806.5146545713069</v>
      </c>
      <c r="AA91" s="21">
        <v>4806.5146545713069</v>
      </c>
      <c r="AB91" s="21">
        <v>4806.5146545713069</v>
      </c>
      <c r="AC91" s="21">
        <v>4806.5146545713069</v>
      </c>
      <c r="AD91" s="45">
        <f>IF('[4]Baseline emission summary'!AC37*CO2toC*Ggtot&gt;0,'[4]Baseline emission summary'!AC37*CO2toC*Ggtot,"NO")</f>
        <v>1321805.834905548</v>
      </c>
      <c r="AE91" s="45">
        <f>IF('[4]Baseline emission summary'!AD37*CO2toC*Ggtot&gt;0,'[4]Baseline emission summary'!AD37*CO2toC*Ggtot,"NO")</f>
        <v>1321805.834905548</v>
      </c>
      <c r="AF91" s="45">
        <f>IF('[4]Baseline emission summary'!AE37*CO2toC*Ggtot&gt;0,'[4]Baseline emission summary'!AE37*CO2toC*Ggtot,"NO")</f>
        <v>1321805.834905548</v>
      </c>
      <c r="AG91" s="45">
        <f>IF('[4]Baseline emission summary'!AF37*CO2toC*Ggtot&gt;0,'[4]Baseline emission summary'!AF37*CO2toC*Ggtot,"NO")</f>
        <v>1321805.834905548</v>
      </c>
      <c r="AH91" s="45">
        <f>IF('[4]Baseline emission summary'!AG37*CO2toC*Ggtot&gt;0,'[4]Baseline emission summary'!AG37*CO2toC*Ggtot,"NO")</f>
        <v>1321805.834905548</v>
      </c>
      <c r="AI91" s="45">
        <f>IF('[4]Baseline emission summary'!AH37*CO2toC*Ggtot&gt;0,'[4]Baseline emission summary'!AH37*CO2toC*Ggtot,"NO")</f>
        <v>1321805.834905548</v>
      </c>
      <c r="AJ91" s="45">
        <f>IF('[4]Baseline emission summary'!AI37*CO2toC*Ggtot&gt;0,'[4]Baseline emission summary'!AI37*CO2toC*Ggtot,"NO")</f>
        <v>1321805.834905548</v>
      </c>
      <c r="AK91" s="45">
        <f>IF('[4]Baseline emission summary'!AJ37*CO2toC*Ggtot&gt;0,'[4]Baseline emission summary'!AJ37*CO2toC*Ggtot,"NO")</f>
        <v>1321805.834905548</v>
      </c>
      <c r="AL91" s="45">
        <f>IF('[4]Baseline emission summary'!AK37*CO2toC*Ggtot&gt;0,'[4]Baseline emission summary'!AK37*CO2toC*Ggtot,"NO")</f>
        <v>1321805.834905548</v>
      </c>
      <c r="AM91" s="45">
        <f>IF('[4]Baseline emission summary'!AL37*CO2toC*Ggtot&gt;0,'[4]Baseline emission summary'!AL37*CO2toC*Ggtot,"NO")</f>
        <v>1321805.834905548</v>
      </c>
      <c r="AN91" s="45">
        <f>IF('[4]Baseline emission summary'!AM37*CO2toC*Ggtot&gt;0,'[4]Baseline emission summary'!AM37*CO2toC*Ggtot,"NO")</f>
        <v>1321805.834905548</v>
      </c>
      <c r="AO91" s="45">
        <f>IF('[4]Baseline emission summary'!AN37*CO2toC*Ggtot&gt;0,'[4]Baseline emission summary'!AN37*CO2toC*Ggtot,"NO")</f>
        <v>1321805.834905548</v>
      </c>
      <c r="AP91" s="45">
        <f>IF('[4]Baseline emission summary'!AO37*CO2toC*Ggtot&gt;0,'[4]Baseline emission summary'!AO37*CO2toC*Ggtot,"NO")</f>
        <v>1321805.834905548</v>
      </c>
      <c r="AQ91" s="45">
        <f>IF('[4]Baseline emission summary'!AP37*CO2toC*Ggtot&gt;0,'[4]Baseline emission summary'!AP37*CO2toC*Ggtot,"NO")</f>
        <v>1321805.834905548</v>
      </c>
      <c r="AR91" s="45">
        <f>IF('[4]Baseline emission summary'!AQ37*CO2toC*Ggtot&gt;0,'[4]Baseline emission summary'!AQ37*CO2toC*Ggtot,"NO")</f>
        <v>1321805.834905548</v>
      </c>
      <c r="AS91" s="45">
        <f>IF('[4]Baseline emission summary'!AR37*CO2toC*Ggtot&gt;0,'[4]Baseline emission summary'!AR37*CO2toC*Ggtot,"NO")</f>
        <v>1321805.834905548</v>
      </c>
      <c r="AT91" s="45">
        <f>IF('[4]Baseline emission summary'!AS37*CO2toC*Ggtot&gt;0,'[4]Baseline emission summary'!AS37*CO2toC*Ggtot,"NO")</f>
        <v>1321805.834905548</v>
      </c>
      <c r="AU91" s="45">
        <f>IF('[4]Baseline emission summary'!AT37*CO2toC*Ggtot&gt;0,'[4]Baseline emission summary'!AT37*CO2toC*Ggtot,"NO")</f>
        <v>1321805.834905548</v>
      </c>
      <c r="AV91" s="45">
        <f>IF('[4]Baseline emission summary'!AU37*CO2toC*Ggtot&gt;0,'[4]Baseline emission summary'!AU37*CO2toC*Ggtot,"NO")</f>
        <v>1321805.834905548</v>
      </c>
      <c r="AW91" s="45">
        <f>IF('[4]Baseline emission summary'!AV37*CO2toC*Ggtot&gt;0,'[4]Baseline emission summary'!AV37*CO2toC*Ggtot,"NO")</f>
        <v>1321805.834905548</v>
      </c>
      <c r="AX91" s="45">
        <f>IF('[4]Baseline emission summary'!AW37*CO2toC*Ggtot&gt;0,'[4]Baseline emission summary'!AW37*CO2toC*Ggtot,"NO")</f>
        <v>1321805.834905548</v>
      </c>
      <c r="AY91" s="45">
        <f>IF('[4]Baseline emission summary'!AX37*CO2toC*Ggtot&gt;0,'[4]Baseline emission summary'!AX37*CO2toC*Ggtot,"NO")</f>
        <v>1321805.834905548</v>
      </c>
      <c r="AZ91" s="45">
        <f>IF('[4]Baseline emission summary'!AY37*CO2toC*Ggtot&gt;0,'[4]Baseline emission summary'!AY37*CO2toC*Ggtot,"NO")</f>
        <v>1321805.834905548</v>
      </c>
      <c r="BA91" s="45">
        <f>IF('[4]Baseline emission summary'!AZ37*CO2toC*Ggtot&gt;0,'[4]Baseline emission summary'!AZ37*CO2toC*Ggtot,"NO")</f>
        <v>1321805.834905548</v>
      </c>
      <c r="BB91" s="45">
        <f>IF('[4]Baseline emission summary'!BA37*CO2toC*Ggtot&gt;0,'[4]Baseline emission summary'!BA37*CO2toC*Ggtot,"NO")</f>
        <v>1321805.834905548</v>
      </c>
      <c r="BC91" s="45">
        <f>IF('[4]Baseline emission summary'!BB37*CO2toC*Ggtot&gt;0,'[4]Baseline emission summary'!BB37*CO2toC*Ggtot,"NO")</f>
        <v>1321805.834905548</v>
      </c>
      <c r="BD91" s="45">
        <f>IF('[4]Baseline emission summary'!BC37*CO2toC*Ggtot&gt;0,'[4]Baseline emission summary'!BC37*CO2toC*Ggtot,"NO")</f>
        <v>1321805.834905548</v>
      </c>
      <c r="BE91" s="45">
        <f>IF('[4]Baseline emission summary'!BD37*CO2toC*Ggtot&gt;0,'[4]Baseline emission summary'!BD37*CO2toC*Ggtot,"NO")</f>
        <v>1321805.834905548</v>
      </c>
      <c r="BF91" s="45">
        <f>IF('[4]Baseline emission summary'!BE37*CO2toC*Ggtot&gt;0,'[4]Baseline emission summary'!BE37*CO2toC*Ggtot,"NO")</f>
        <v>1321805.834905548</v>
      </c>
      <c r="BG91" s="45">
        <f>IF('[4]Baseline emission summary'!BF37*CO2toC*Ggtot&gt;0,'[4]Baseline emission summary'!BF37*CO2toC*Ggtot,"NO")</f>
        <v>1321805.834905548</v>
      </c>
      <c r="BH91" s="45">
        <f>IF('[4]Baseline emission summary'!BG37*CO2toC*Ggtot&gt;0,'[4]Baseline emission summary'!BG37*CO2toC*Ggtot,"NO")</f>
        <v>1321805.834905548</v>
      </c>
      <c r="BI91" s="45">
        <f>IF('[4]Baseline emission summary'!BH37*CO2toC*Ggtot&gt;0,'[4]Baseline emission summary'!BH37*CO2toC*Ggtot,"NO")</f>
        <v>1321805.834905548</v>
      </c>
      <c r="BJ91" s="45">
        <f>IF('[4]Baseline emission summary'!BI37*CO2toC*Ggtot&gt;0,'[4]Baseline emission summary'!BI37*CO2toC*Ggtot,"NO")</f>
        <v>1321805.834905548</v>
      </c>
      <c r="BK91" s="45">
        <f>IF('[4]Baseline emission summary'!BJ37*CO2toC*Ggtot&gt;0,'[4]Baseline emission summary'!BJ37*CO2toC*Ggtot,"NO")</f>
        <v>1321805.834905548</v>
      </c>
      <c r="BL91" s="45">
        <f>IF('[4]Baseline emission summary'!BK37*CO2toC*Ggtot&gt;0,'[4]Baseline emission summary'!BK37*CO2toC*Ggtot,"NO")</f>
        <v>1321805.834905548</v>
      </c>
      <c r="BM91" s="45">
        <f>IF('[4]Baseline emission summary'!BL37*CO2toC*Ggtot&gt;0,'[4]Baseline emission summary'!BL37*CO2toC*Ggtot,"NO")</f>
        <v>1321805.834905548</v>
      </c>
      <c r="BN91" s="45">
        <f>IF('[4]Baseline emission summary'!BM37*CO2toC*Ggtot&gt;0,'[4]Baseline emission summary'!BM37*CO2toC*Ggtot,"NO")</f>
        <v>1321805.834905548</v>
      </c>
      <c r="BO91" s="45">
        <f>IF('[4]Baseline emission summary'!BN37*CO2toC*Ggtot&gt;0,'[4]Baseline emission summary'!BN37*CO2toC*Ggtot,"NO")</f>
        <v>1321805.834905548</v>
      </c>
      <c r="BP91" s="45">
        <f>IF('[4]Baseline emission summary'!BO37*CO2toC*Ggtot&gt;0,'[4]Baseline emission summary'!BO37*CO2toC*Ggtot,"NO")</f>
        <v>1321805.834905548</v>
      </c>
      <c r="BQ91" s="82"/>
    </row>
    <row r="92" spans="1:72" x14ac:dyDescent="0.25">
      <c r="C92" t="s">
        <v>60</v>
      </c>
      <c r="D92" t="s">
        <v>105</v>
      </c>
      <c r="F92" t="s">
        <v>719</v>
      </c>
      <c r="H92" s="21">
        <v>0</v>
      </c>
      <c r="I92" s="21">
        <v>255884.38123831482</v>
      </c>
      <c r="J92" s="21">
        <v>255884.38123831482</v>
      </c>
      <c r="K92" s="21">
        <v>255884.38123831482</v>
      </c>
      <c r="L92" s="21">
        <v>255884.38123831482</v>
      </c>
      <c r="M92" s="21">
        <v>255884.38123831482</v>
      </c>
      <c r="N92" s="21">
        <v>255884.38123831482</v>
      </c>
      <c r="O92" s="21">
        <v>255884.38123831482</v>
      </c>
      <c r="P92" s="21">
        <v>255884.38123831482</v>
      </c>
      <c r="Q92" s="21">
        <v>255884.38123831482</v>
      </c>
      <c r="R92" s="21">
        <v>255884.38123831482</v>
      </c>
      <c r="S92" s="21">
        <v>255884.38123831482</v>
      </c>
      <c r="T92" s="21">
        <v>255884.38123831482</v>
      </c>
      <c r="U92" s="21">
        <v>255884.38123831482</v>
      </c>
      <c r="V92" s="21">
        <v>255884.38123831482</v>
      </c>
      <c r="W92" s="21">
        <v>255884.38123831482</v>
      </c>
      <c r="X92" s="21">
        <v>255884.38123831482</v>
      </c>
      <c r="Y92" s="21">
        <v>255884.38123831482</v>
      </c>
      <c r="Z92" s="21">
        <v>255884.38123831482</v>
      </c>
      <c r="AA92" s="21">
        <v>255884.38123831482</v>
      </c>
      <c r="AB92" s="21">
        <v>255884.38123831482</v>
      </c>
      <c r="AC92" s="21">
        <v>255884.38123831482</v>
      </c>
      <c r="AD92" s="45" t="str">
        <f>IF('[4]Baseline emission summary'!AC42*CO2toC*Ggtot&gt;0,'[4]Baseline emission summary'!AC42*CO2toC*Ggtot,"NO")</f>
        <v>NO</v>
      </c>
      <c r="AE92" s="45" t="str">
        <f>IF('[4]Baseline emission summary'!AD42*CO2toC*Ggtot&gt;0,'[4]Baseline emission summary'!AD42*CO2toC*Ggtot,"NO")</f>
        <v>NO</v>
      </c>
      <c r="AF92" s="45" t="str">
        <f>IF('[4]Baseline emission summary'!AE42*CO2toC*Ggtot&gt;0,'[4]Baseline emission summary'!AE42*CO2toC*Ggtot,"NO")</f>
        <v>NO</v>
      </c>
      <c r="AG92" s="45" t="str">
        <f>IF('[4]Baseline emission summary'!AF42*CO2toC*Ggtot&gt;0,'[4]Baseline emission summary'!AF42*CO2toC*Ggtot,"NO")</f>
        <v>NO</v>
      </c>
      <c r="AH92" s="45" t="str">
        <f>IF('[4]Baseline emission summary'!AG42*CO2toC*Ggtot&gt;0,'[4]Baseline emission summary'!AG42*CO2toC*Ggtot,"NO")</f>
        <v>NO</v>
      </c>
      <c r="AI92" s="45" t="str">
        <f>IF('[4]Baseline emission summary'!AH42*CO2toC*Ggtot&gt;0,'[4]Baseline emission summary'!AH42*CO2toC*Ggtot,"NO")</f>
        <v>NO</v>
      </c>
      <c r="AJ92" s="45" t="str">
        <f>IF('[4]Baseline emission summary'!AI42*CO2toC*Ggtot&gt;0,'[4]Baseline emission summary'!AI42*CO2toC*Ggtot,"NO")</f>
        <v>NO</v>
      </c>
      <c r="AK92" s="45" t="str">
        <f>IF('[4]Baseline emission summary'!AJ42*CO2toC*Ggtot&gt;0,'[4]Baseline emission summary'!AJ42*CO2toC*Ggtot,"NO")</f>
        <v>NO</v>
      </c>
      <c r="AL92" s="45" t="str">
        <f>IF('[4]Baseline emission summary'!AK42*CO2toC*Ggtot&gt;0,'[4]Baseline emission summary'!AK42*CO2toC*Ggtot,"NO")</f>
        <v>NO</v>
      </c>
      <c r="AM92" s="45" t="str">
        <f>IF('[4]Baseline emission summary'!AL42*CO2toC*Ggtot&gt;0,'[4]Baseline emission summary'!AL42*CO2toC*Ggtot,"NO")</f>
        <v>NO</v>
      </c>
      <c r="AN92" s="45" t="str">
        <f>IF('[4]Baseline emission summary'!AM42*CO2toC*Ggtot&gt;0,'[4]Baseline emission summary'!AM42*CO2toC*Ggtot,"NO")</f>
        <v>NO</v>
      </c>
      <c r="AO92" s="45" t="str">
        <f>IF('[4]Baseline emission summary'!AN42*CO2toC*Ggtot&gt;0,'[4]Baseline emission summary'!AN42*CO2toC*Ggtot,"NO")</f>
        <v>NO</v>
      </c>
      <c r="AP92" s="45" t="str">
        <f>IF('[4]Baseline emission summary'!AO42*CO2toC*Ggtot&gt;0,'[4]Baseline emission summary'!AO42*CO2toC*Ggtot,"NO")</f>
        <v>NO</v>
      </c>
      <c r="AQ92" s="45" t="str">
        <f>IF('[4]Baseline emission summary'!AP42*CO2toC*Ggtot&gt;0,'[4]Baseline emission summary'!AP42*CO2toC*Ggtot,"NO")</f>
        <v>NO</v>
      </c>
      <c r="AR92" s="45" t="str">
        <f>IF('[4]Baseline emission summary'!AQ42*CO2toC*Ggtot&gt;0,'[4]Baseline emission summary'!AQ42*CO2toC*Ggtot,"NO")</f>
        <v>NO</v>
      </c>
      <c r="AS92" s="45" t="str">
        <f>IF('[4]Baseline emission summary'!AR42*CO2toC*Ggtot&gt;0,'[4]Baseline emission summary'!AR42*CO2toC*Ggtot,"NO")</f>
        <v>NO</v>
      </c>
      <c r="AT92" s="45" t="str">
        <f>IF('[4]Baseline emission summary'!AS42*CO2toC*Ggtot&gt;0,'[4]Baseline emission summary'!AS42*CO2toC*Ggtot,"NO")</f>
        <v>NO</v>
      </c>
      <c r="AU92" s="45" t="str">
        <f>IF('[4]Baseline emission summary'!AT42*CO2toC*Ggtot&gt;0,'[4]Baseline emission summary'!AT42*CO2toC*Ggtot,"NO")</f>
        <v>NO</v>
      </c>
      <c r="AV92" s="45" t="str">
        <f>IF('[4]Baseline emission summary'!AU42*CO2toC*Ggtot&gt;0,'[4]Baseline emission summary'!AU42*CO2toC*Ggtot,"NO")</f>
        <v>NO</v>
      </c>
      <c r="AW92" s="45" t="str">
        <f>IF('[4]Baseline emission summary'!AV42*CO2toC*Ggtot&gt;0,'[4]Baseline emission summary'!AV42*CO2toC*Ggtot,"NO")</f>
        <v>NO</v>
      </c>
      <c r="AX92" s="45" t="str">
        <f>IF('[4]Baseline emission summary'!AW42*CO2toC*Ggtot&gt;0,'[4]Baseline emission summary'!AW42*CO2toC*Ggtot,"NO")</f>
        <v>NO</v>
      </c>
      <c r="AY92" s="45" t="str">
        <f>IF('[4]Baseline emission summary'!AX42*CO2toC*Ggtot&gt;0,'[4]Baseline emission summary'!AX42*CO2toC*Ggtot,"NO")</f>
        <v>NO</v>
      </c>
      <c r="AZ92" s="45" t="str">
        <f>IF('[4]Baseline emission summary'!AY42*CO2toC*Ggtot&gt;0,'[4]Baseline emission summary'!AY42*CO2toC*Ggtot,"NO")</f>
        <v>NO</v>
      </c>
      <c r="BA92" s="45" t="str">
        <f>IF('[4]Baseline emission summary'!AZ42*CO2toC*Ggtot&gt;0,'[4]Baseline emission summary'!AZ42*CO2toC*Ggtot,"NO")</f>
        <v>NO</v>
      </c>
      <c r="BB92" s="45" t="str">
        <f>IF('[4]Baseline emission summary'!BA42*CO2toC*Ggtot&gt;0,'[4]Baseline emission summary'!BA42*CO2toC*Ggtot,"NO")</f>
        <v>NO</v>
      </c>
      <c r="BC92" s="45" t="str">
        <f>IF('[4]Baseline emission summary'!BB42*CO2toC*Ggtot&gt;0,'[4]Baseline emission summary'!BB42*CO2toC*Ggtot,"NO")</f>
        <v>NO</v>
      </c>
      <c r="BD92" s="45" t="str">
        <f>IF('[4]Baseline emission summary'!BC42*CO2toC*Ggtot&gt;0,'[4]Baseline emission summary'!BC42*CO2toC*Ggtot,"NO")</f>
        <v>NO</v>
      </c>
      <c r="BE92" s="45" t="str">
        <f>IF('[4]Baseline emission summary'!BD42*CO2toC*Ggtot&gt;0,'[4]Baseline emission summary'!BD42*CO2toC*Ggtot,"NO")</f>
        <v>NO</v>
      </c>
      <c r="BF92" s="45" t="str">
        <f>IF('[4]Baseline emission summary'!BE42*CO2toC*Ggtot&gt;0,'[4]Baseline emission summary'!BE42*CO2toC*Ggtot,"NO")</f>
        <v>NO</v>
      </c>
      <c r="BG92" s="45" t="str">
        <f>IF('[4]Baseline emission summary'!BF42*CO2toC*Ggtot&gt;0,'[4]Baseline emission summary'!BF42*CO2toC*Ggtot,"NO")</f>
        <v>NO</v>
      </c>
      <c r="BH92" s="45" t="str">
        <f>IF('[4]Baseline emission summary'!BG42*CO2toC*Ggtot&gt;0,'[4]Baseline emission summary'!BG42*CO2toC*Ggtot,"NO")</f>
        <v>NO</v>
      </c>
      <c r="BI92" s="45" t="str">
        <f>IF('[4]Baseline emission summary'!BH42*CO2toC*Ggtot&gt;0,'[4]Baseline emission summary'!BH42*CO2toC*Ggtot,"NO")</f>
        <v>NO</v>
      </c>
      <c r="BJ92" s="45" t="str">
        <f>IF('[4]Baseline emission summary'!BI42*CO2toC*Ggtot&gt;0,'[4]Baseline emission summary'!BI42*CO2toC*Ggtot,"NO")</f>
        <v>NO</v>
      </c>
      <c r="BK92" s="45" t="str">
        <f>IF('[4]Baseline emission summary'!BJ42*CO2toC*Ggtot&gt;0,'[4]Baseline emission summary'!BJ42*CO2toC*Ggtot,"NO")</f>
        <v>NO</v>
      </c>
      <c r="BL92" s="45" t="str">
        <f>IF('[4]Baseline emission summary'!BK42*CO2toC*Ggtot&gt;0,'[4]Baseline emission summary'!BK42*CO2toC*Ggtot,"NO")</f>
        <v>NO</v>
      </c>
      <c r="BM92" s="45" t="str">
        <f>IF('[4]Baseline emission summary'!BL42*CO2toC*Ggtot&gt;0,'[4]Baseline emission summary'!BL42*CO2toC*Ggtot,"NO")</f>
        <v>NO</v>
      </c>
      <c r="BN92" s="45" t="str">
        <f>IF('[4]Baseline emission summary'!BM42*CO2toC*Ggtot&gt;0,'[4]Baseline emission summary'!BM42*CO2toC*Ggtot,"NO")</f>
        <v>NO</v>
      </c>
      <c r="BO92" s="45" t="str">
        <f>IF('[4]Baseline emission summary'!BN42*CO2toC*Ggtot&gt;0,'[4]Baseline emission summary'!BN42*CO2toC*Ggtot,"NO")</f>
        <v>NO</v>
      </c>
      <c r="BP92" s="45" t="str">
        <f>IF('[4]Baseline emission summary'!BO42*CO2toC*Ggtot&gt;0,'[4]Baseline emission summary'!BO42*CO2toC*Ggtot,"NO")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21" t="s">
        <v>720</v>
      </c>
      <c r="AC93" s="21" t="s">
        <v>720</v>
      </c>
      <c r="AD93" s="21" t="s">
        <v>720</v>
      </c>
      <c r="AE93" s="21" t="s">
        <v>720</v>
      </c>
      <c r="AF93" s="21" t="s">
        <v>720</v>
      </c>
      <c r="AG93" s="21" t="s">
        <v>720</v>
      </c>
      <c r="AH93" s="21" t="s">
        <v>720</v>
      </c>
      <c r="AI93" s="21" t="s">
        <v>720</v>
      </c>
      <c r="AJ93" s="21" t="s">
        <v>720</v>
      </c>
      <c r="AK93" s="21" t="s">
        <v>720</v>
      </c>
      <c r="AL93" s="21" t="s">
        <v>720</v>
      </c>
      <c r="AM93" s="21" t="s">
        <v>720</v>
      </c>
      <c r="AN93" s="21" t="s">
        <v>720</v>
      </c>
      <c r="AO93" s="21" t="s">
        <v>720</v>
      </c>
      <c r="AP93" s="21" t="s">
        <v>720</v>
      </c>
      <c r="AQ93" s="21" t="s">
        <v>720</v>
      </c>
      <c r="AR93" s="21" t="s">
        <v>720</v>
      </c>
      <c r="AS93" s="21" t="s">
        <v>720</v>
      </c>
      <c r="AT93" s="21" t="s">
        <v>720</v>
      </c>
      <c r="AU93" s="21" t="s">
        <v>720</v>
      </c>
      <c r="AV93" s="21" t="s">
        <v>720</v>
      </c>
      <c r="AW93" s="21" t="s">
        <v>720</v>
      </c>
      <c r="AX93" s="21" t="s">
        <v>720</v>
      </c>
      <c r="AY93" s="21" t="s">
        <v>720</v>
      </c>
      <c r="AZ93" s="21" t="s">
        <v>720</v>
      </c>
      <c r="BA93" s="21" t="s">
        <v>720</v>
      </c>
      <c r="BB93" s="21" t="s">
        <v>720</v>
      </c>
      <c r="BC93" s="21" t="s">
        <v>720</v>
      </c>
      <c r="BD93" s="21" t="s">
        <v>720</v>
      </c>
      <c r="BE93" s="21" t="s">
        <v>720</v>
      </c>
      <c r="BF93" s="21" t="s">
        <v>720</v>
      </c>
      <c r="BG93" s="21" t="s">
        <v>720</v>
      </c>
      <c r="BH93" s="21" t="s">
        <v>720</v>
      </c>
      <c r="BI93" s="21" t="s">
        <v>720</v>
      </c>
      <c r="BJ93" s="21" t="s">
        <v>720</v>
      </c>
      <c r="BK93" s="21" t="s">
        <v>720</v>
      </c>
      <c r="BL93" s="21" t="s">
        <v>720</v>
      </c>
      <c r="BM93" s="21" t="s">
        <v>720</v>
      </c>
      <c r="BN93" s="21" t="s">
        <v>720</v>
      </c>
      <c r="BO93" s="21" t="s">
        <v>720</v>
      </c>
      <c r="BP93" s="21" t="s">
        <v>720</v>
      </c>
      <c r="BQ93" s="82"/>
    </row>
    <row r="94" spans="1:72" x14ac:dyDescent="0.25">
      <c r="C94" t="s">
        <v>60</v>
      </c>
      <c r="D94" t="s">
        <v>794</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21" t="s">
        <v>720</v>
      </c>
      <c r="AC94" s="21" t="s">
        <v>720</v>
      </c>
      <c r="AD94" s="21" t="s">
        <v>720</v>
      </c>
      <c r="AE94" s="21" t="s">
        <v>720</v>
      </c>
      <c r="AF94" s="21" t="s">
        <v>720</v>
      </c>
      <c r="AG94" s="21" t="s">
        <v>720</v>
      </c>
      <c r="AH94" s="21" t="s">
        <v>720</v>
      </c>
      <c r="AI94" s="21" t="s">
        <v>720</v>
      </c>
      <c r="AJ94" s="21" t="s">
        <v>720</v>
      </c>
      <c r="AK94" s="21" t="s">
        <v>720</v>
      </c>
      <c r="AL94" s="21" t="s">
        <v>720</v>
      </c>
      <c r="AM94" s="21" t="s">
        <v>720</v>
      </c>
      <c r="AN94" s="21" t="s">
        <v>720</v>
      </c>
      <c r="AO94" s="21" t="s">
        <v>720</v>
      </c>
      <c r="AP94" s="21" t="s">
        <v>720</v>
      </c>
      <c r="AQ94" s="21" t="s">
        <v>720</v>
      </c>
      <c r="AR94" s="21" t="s">
        <v>720</v>
      </c>
      <c r="AS94" s="21" t="s">
        <v>720</v>
      </c>
      <c r="AT94" s="21" t="s">
        <v>720</v>
      </c>
      <c r="AU94" s="21" t="s">
        <v>720</v>
      </c>
      <c r="AV94" s="21" t="s">
        <v>720</v>
      </c>
      <c r="AW94" s="21" t="s">
        <v>720</v>
      </c>
      <c r="AX94" s="21" t="s">
        <v>720</v>
      </c>
      <c r="AY94" s="21" t="s">
        <v>720</v>
      </c>
      <c r="AZ94" s="21" t="s">
        <v>720</v>
      </c>
      <c r="BA94" s="21" t="s">
        <v>720</v>
      </c>
      <c r="BB94" s="21" t="s">
        <v>720</v>
      </c>
      <c r="BC94" s="21" t="s">
        <v>720</v>
      </c>
      <c r="BD94" s="21" t="s">
        <v>720</v>
      </c>
      <c r="BE94" s="21" t="s">
        <v>720</v>
      </c>
      <c r="BF94" s="21" t="s">
        <v>720</v>
      </c>
      <c r="BG94" s="21" t="s">
        <v>720</v>
      </c>
      <c r="BH94" s="21" t="s">
        <v>720</v>
      </c>
      <c r="BI94" s="21" t="s">
        <v>720</v>
      </c>
      <c r="BJ94" s="21" t="s">
        <v>720</v>
      </c>
      <c r="BK94" s="21" t="s">
        <v>720</v>
      </c>
      <c r="BL94" s="21" t="s">
        <v>720</v>
      </c>
      <c r="BM94" s="21" t="s">
        <v>720</v>
      </c>
      <c r="BN94" s="21" t="s">
        <v>720</v>
      </c>
      <c r="BO94" s="21" t="s">
        <v>720</v>
      </c>
      <c r="BP94" s="21" t="s">
        <v>720</v>
      </c>
      <c r="BQ94" s="82"/>
    </row>
    <row r="95" spans="1:72" x14ac:dyDescent="0.25">
      <c r="A95" t="str">
        <f>A87</f>
        <v>3C Aggregated and non-CO2 emissions on land</v>
      </c>
      <c r="B95" t="str">
        <f>B87</f>
        <v>3C4 Direct N2O from managed soils (N2O)</v>
      </c>
      <c r="C95" t="s">
        <v>60</v>
      </c>
      <c r="D95" t="s">
        <v>107</v>
      </c>
      <c r="F95" t="s">
        <v>719</v>
      </c>
      <c r="H95" s="21" t="s">
        <v>720</v>
      </c>
      <c r="I95" s="21">
        <v>407.67139168710514</v>
      </c>
      <c r="J95" s="21">
        <v>407.67139168710514</v>
      </c>
      <c r="K95" s="21">
        <v>407.67139168710514</v>
      </c>
      <c r="L95" s="21">
        <v>407.67139168710514</v>
      </c>
      <c r="M95" s="21">
        <v>407.67139168710514</v>
      </c>
      <c r="N95" s="21">
        <v>407.67139168710514</v>
      </c>
      <c r="O95" s="21">
        <v>407.67139168710514</v>
      </c>
      <c r="P95" s="21">
        <v>407.67139168710514</v>
      </c>
      <c r="Q95" s="21">
        <v>407.67139168710514</v>
      </c>
      <c r="R95" s="21">
        <v>407.67139168710514</v>
      </c>
      <c r="S95" s="21">
        <v>407.67139168710514</v>
      </c>
      <c r="T95" s="21">
        <v>407.67139168710514</v>
      </c>
      <c r="U95" s="21">
        <v>407.67139168710514</v>
      </c>
      <c r="V95" s="21">
        <v>407.67139168710514</v>
      </c>
      <c r="W95" s="21">
        <v>407.67139168710514</v>
      </c>
      <c r="X95" s="21">
        <v>407.67139168710514</v>
      </c>
      <c r="Y95" s="21">
        <v>407.67139168710514</v>
      </c>
      <c r="Z95" s="21">
        <v>407.67139168710514</v>
      </c>
      <c r="AA95" s="21">
        <v>407.67139168710514</v>
      </c>
      <c r="AB95" s="21">
        <v>407.67139168710514</v>
      </c>
      <c r="AC95" s="21">
        <v>407.67139168710514</v>
      </c>
      <c r="AD95" s="45">
        <f>IF('[4]Baseline emission summary'!$G$50*CO2toC*Ggtot&gt;0,'[4]Baseline emission summary'!$G$50*CO2toC*Ggtot,"NO")</f>
        <v>754.23981127258105</v>
      </c>
      <c r="AE95" s="45">
        <f>IF('[4]Baseline emission summary'!$G$50*CO2toC*Ggtot&gt;0,'[4]Baseline emission summary'!$G$50*CO2toC*Ggtot,"NO")</f>
        <v>754.23981127258105</v>
      </c>
      <c r="AF95" s="45">
        <f>IF('[4]Baseline emission summary'!$G$50*CO2toC*Ggtot&gt;0,'[4]Baseline emission summary'!$G$50*CO2toC*Ggtot,"NO")</f>
        <v>754.23981127258105</v>
      </c>
      <c r="AG95" s="45">
        <f>IF('[4]Baseline emission summary'!$G$50*CO2toC*Ggtot&gt;0,'[4]Baseline emission summary'!$G$50*CO2toC*Ggtot,"NO")</f>
        <v>754.23981127258105</v>
      </c>
      <c r="AH95" s="45">
        <f>IF('[4]Baseline emission summary'!$G$50*CO2toC*Ggtot&gt;0,'[4]Baseline emission summary'!$G$50*CO2toC*Ggtot,"NO")</f>
        <v>754.23981127258105</v>
      </c>
      <c r="AI95" s="45">
        <f>IF('[4]Baseline emission summary'!$G$50*CO2toC*Ggtot&gt;0,'[4]Baseline emission summary'!$G$50*CO2toC*Ggtot,"NO")</f>
        <v>754.23981127258105</v>
      </c>
      <c r="AJ95" s="45">
        <f>IF('[4]Baseline emission summary'!$G$50*CO2toC*Ggtot&gt;0,'[4]Baseline emission summary'!$G$50*CO2toC*Ggtot,"NO")</f>
        <v>754.23981127258105</v>
      </c>
      <c r="AK95" s="45">
        <f>IF('[4]Baseline emission summary'!$G$50*CO2toC*Ggtot&gt;0,'[4]Baseline emission summary'!$G$50*CO2toC*Ggtot,"NO")</f>
        <v>754.23981127258105</v>
      </c>
      <c r="AL95" s="45">
        <f>IF('[4]Baseline emission summary'!$G$50*CO2toC*Ggtot&gt;0,'[4]Baseline emission summary'!$G$50*CO2toC*Ggtot,"NO")</f>
        <v>754.23981127258105</v>
      </c>
      <c r="AM95" s="45">
        <f>IF('[4]Baseline emission summary'!$G$50*CO2toC*Ggtot&gt;0,'[4]Baseline emission summary'!$G$50*CO2toC*Ggtot,"NO")</f>
        <v>754.23981127258105</v>
      </c>
      <c r="AN95" s="45">
        <f>IF('[4]Baseline emission summary'!$G$50*CO2toC*Ggtot&gt;0,'[4]Baseline emission summary'!$G$50*CO2toC*Ggtot,"NO")</f>
        <v>754.23981127258105</v>
      </c>
      <c r="AO95" s="45">
        <f>IF('[4]Baseline emission summary'!$G$50*CO2toC*Ggtot&gt;0,'[4]Baseline emission summary'!$G$50*CO2toC*Ggtot,"NO")</f>
        <v>754.23981127258105</v>
      </c>
      <c r="AP95" s="45">
        <f>IF('[4]Baseline emission summary'!$G$50*CO2toC*Ggtot&gt;0,'[4]Baseline emission summary'!$G$50*CO2toC*Ggtot,"NO")</f>
        <v>754.23981127258105</v>
      </c>
      <c r="AQ95" s="45">
        <f>IF('[4]Baseline emission summary'!$G$50*CO2toC*Ggtot&gt;0,'[4]Baseline emission summary'!$G$50*CO2toC*Ggtot,"NO")</f>
        <v>754.23981127258105</v>
      </c>
      <c r="AR95" s="45">
        <f>IF('[4]Baseline emission summary'!$G$50*CO2toC*Ggtot&gt;0,'[4]Baseline emission summary'!$G$50*CO2toC*Ggtot,"NO")</f>
        <v>754.23981127258105</v>
      </c>
      <c r="AS95" s="45">
        <f>IF('[4]Baseline emission summary'!$G$50*CO2toC*Ggtot&gt;0,'[4]Baseline emission summary'!$G$50*CO2toC*Ggtot,"NO")</f>
        <v>754.23981127258105</v>
      </c>
      <c r="AT95" s="45">
        <f>IF('[4]Baseline emission summary'!$G$50*CO2toC*Ggtot&gt;0,'[4]Baseline emission summary'!$G$50*CO2toC*Ggtot,"NO")</f>
        <v>754.23981127258105</v>
      </c>
      <c r="AU95" s="45">
        <f>IF('[4]Baseline emission summary'!$G$50*CO2toC*Ggtot&gt;0,'[4]Baseline emission summary'!$G$50*CO2toC*Ggtot,"NO")</f>
        <v>754.23981127258105</v>
      </c>
      <c r="AV95" s="45">
        <f>IF('[4]Baseline emission summary'!$G$50*CO2toC*Ggtot&gt;0,'[4]Baseline emission summary'!$G$50*CO2toC*Ggtot,"NO")</f>
        <v>754.23981127258105</v>
      </c>
      <c r="AW95" s="45">
        <f>IF('[4]Baseline emission summary'!$G$50*CO2toC*Ggtot&gt;0,'[4]Baseline emission summary'!$G$50*CO2toC*Ggtot,"NO")</f>
        <v>754.23981127258105</v>
      </c>
      <c r="AX95" s="45">
        <f>IF('[4]Baseline emission summary'!$G$50*CO2toC*Ggtot&gt;0,'[4]Baseline emission summary'!$G$50*CO2toC*Ggtot,"NO")</f>
        <v>754.23981127258105</v>
      </c>
      <c r="AY95" s="45">
        <f>IF('[4]Baseline emission summary'!$G$50*CO2toC*Ggtot&gt;0,'[4]Baseline emission summary'!$G$50*CO2toC*Ggtot,"NO")</f>
        <v>754.23981127258105</v>
      </c>
      <c r="AZ95" s="45">
        <f>IF('[4]Baseline emission summary'!$G$50*CO2toC*Ggtot&gt;0,'[4]Baseline emission summary'!$G$50*CO2toC*Ggtot,"NO")</f>
        <v>754.23981127258105</v>
      </c>
      <c r="BA95" s="45">
        <f>IF('[4]Baseline emission summary'!$G$50*CO2toC*Ggtot&gt;0,'[4]Baseline emission summary'!$G$50*CO2toC*Ggtot,"NO")</f>
        <v>754.23981127258105</v>
      </c>
      <c r="BB95" s="45">
        <f>IF('[4]Baseline emission summary'!$G$50*CO2toC*Ggtot&gt;0,'[4]Baseline emission summary'!$G$50*CO2toC*Ggtot,"NO")</f>
        <v>754.23981127258105</v>
      </c>
      <c r="BC95" s="45">
        <f>IF('[4]Baseline emission summary'!$G$50*CO2toC*Ggtot&gt;0,'[4]Baseline emission summary'!$G$50*CO2toC*Ggtot,"NO")</f>
        <v>754.23981127258105</v>
      </c>
      <c r="BD95" s="45">
        <f>IF('[4]Baseline emission summary'!$G$50*CO2toC*Ggtot&gt;0,'[4]Baseline emission summary'!$G$50*CO2toC*Ggtot,"NO")</f>
        <v>754.23981127258105</v>
      </c>
      <c r="BE95" s="45">
        <f>IF('[4]Baseline emission summary'!$G$50*CO2toC*Ggtot&gt;0,'[4]Baseline emission summary'!$G$50*CO2toC*Ggtot,"NO")</f>
        <v>754.23981127258105</v>
      </c>
      <c r="BF95" s="45">
        <f>IF('[4]Baseline emission summary'!$G$50*CO2toC*Ggtot&gt;0,'[4]Baseline emission summary'!$G$50*CO2toC*Ggtot,"NO")</f>
        <v>754.23981127258105</v>
      </c>
      <c r="BG95" s="45">
        <f>IF('[4]Baseline emission summary'!$G$50*CO2toC*Ggtot&gt;0,'[4]Baseline emission summary'!$G$50*CO2toC*Ggtot,"NO")</f>
        <v>754.23981127258105</v>
      </c>
      <c r="BH95" s="45">
        <f>IF('[4]Baseline emission summary'!$G$50*CO2toC*Ggtot&gt;0,'[4]Baseline emission summary'!$G$50*CO2toC*Ggtot,"NO")</f>
        <v>754.23981127258105</v>
      </c>
      <c r="BI95" s="45">
        <f>IF('[4]Baseline emission summary'!$G$50*CO2toC*Ggtot&gt;0,'[4]Baseline emission summary'!$G$50*CO2toC*Ggtot,"NO")</f>
        <v>754.23981127258105</v>
      </c>
      <c r="BJ95" s="45">
        <f>IF('[4]Baseline emission summary'!$G$50*CO2toC*Ggtot&gt;0,'[4]Baseline emission summary'!$G$50*CO2toC*Ggtot,"NO")</f>
        <v>754.23981127258105</v>
      </c>
      <c r="BK95" s="45">
        <f>IF('[4]Baseline emission summary'!$G$50*CO2toC*Ggtot&gt;0,'[4]Baseline emission summary'!$G$50*CO2toC*Ggtot,"NO")</f>
        <v>754.23981127258105</v>
      </c>
      <c r="BL95" s="45">
        <f>IF('[4]Baseline emission summary'!$G$50*CO2toC*Ggtot&gt;0,'[4]Baseline emission summary'!$G$50*CO2toC*Ggtot,"NO")</f>
        <v>754.23981127258105</v>
      </c>
      <c r="BM95" s="45">
        <f>IF('[4]Baseline emission summary'!$G$50*CO2toC*Ggtot&gt;0,'[4]Baseline emission summary'!$G$50*CO2toC*Ggtot,"NO")</f>
        <v>754.23981127258105</v>
      </c>
      <c r="BN95" s="45">
        <f>IF('[4]Baseline emission summary'!$G$50*CO2toC*Ggtot&gt;0,'[4]Baseline emission summary'!$G$50*CO2toC*Ggtot,"NO")</f>
        <v>754.23981127258105</v>
      </c>
      <c r="BO95" s="45">
        <f>IF('[4]Baseline emission summary'!$G$50*CO2toC*Ggtot&gt;0,'[4]Baseline emission summary'!$G$50*CO2toC*Ggtot,"NO")</f>
        <v>754.23981127258105</v>
      </c>
      <c r="BP95" s="45">
        <f>IF('[4]Baseline emission summary'!$G$50*CO2toC*Ggtot&gt;0,'[4]Baseline emission summary'!$G$50*CO2toC*Ggtot,"NO")</f>
        <v>754.23981127258105</v>
      </c>
      <c r="BQ95" s="82"/>
    </row>
    <row r="96" spans="1:72" x14ac:dyDescent="0.25">
      <c r="C96" t="s">
        <v>60</v>
      </c>
      <c r="D96" t="s">
        <v>108</v>
      </c>
      <c r="F96" t="s">
        <v>719</v>
      </c>
      <c r="H96" s="21">
        <v>0</v>
      </c>
      <c r="I96" s="21">
        <v>229513.74484724633</v>
      </c>
      <c r="J96" s="21">
        <v>229513.74484724633</v>
      </c>
      <c r="K96" s="21">
        <v>229513.74484724633</v>
      </c>
      <c r="L96" s="21">
        <v>229513.74484724633</v>
      </c>
      <c r="M96" s="21">
        <v>229513.74484724633</v>
      </c>
      <c r="N96" s="21">
        <v>229513.74484724633</v>
      </c>
      <c r="O96" s="21">
        <v>229513.74484724633</v>
      </c>
      <c r="P96" s="21">
        <v>229513.74484724633</v>
      </c>
      <c r="Q96" s="21">
        <v>229513.74484724633</v>
      </c>
      <c r="R96" s="21">
        <v>229513.74484724633</v>
      </c>
      <c r="S96" s="21">
        <v>229513.74484724633</v>
      </c>
      <c r="T96" s="21">
        <v>229513.74484724633</v>
      </c>
      <c r="U96" s="21">
        <v>229513.74484724633</v>
      </c>
      <c r="V96" s="21">
        <v>229513.74484724633</v>
      </c>
      <c r="W96" s="21">
        <v>229513.74484724633</v>
      </c>
      <c r="X96" s="21">
        <v>229513.74484724633</v>
      </c>
      <c r="Y96" s="21">
        <v>229513.74484724633</v>
      </c>
      <c r="Z96" s="21">
        <v>229513.74484724633</v>
      </c>
      <c r="AA96" s="21">
        <v>229513.74484724633</v>
      </c>
      <c r="AB96" s="21">
        <v>229513.74484724633</v>
      </c>
      <c r="AC96" s="21">
        <v>229513.74484724633</v>
      </c>
      <c r="AD96" s="45">
        <f>IF('[4]Baseline emission summary'!AC55*CO2toC*Ggtot&gt;0,'[4]Baseline emission summary'!AC55*CO2toC*Ggtot,"NO")</f>
        <v>68535.410614285807</v>
      </c>
      <c r="AE96" s="45">
        <f>IF('[4]Baseline emission summary'!AD55*CO2toC*Ggtot&gt;0,'[4]Baseline emission summary'!AD55*CO2toC*Ggtot,"NO")</f>
        <v>68535.410614285807</v>
      </c>
      <c r="AF96" s="45">
        <f>IF('[4]Baseline emission summary'!AE55*CO2toC*Ggtot&gt;0,'[4]Baseline emission summary'!AE55*CO2toC*Ggtot,"NO")</f>
        <v>68535.410614285807</v>
      </c>
      <c r="AG96" s="45">
        <f>IF('[4]Baseline emission summary'!AF55*CO2toC*Ggtot&gt;0,'[4]Baseline emission summary'!AF55*CO2toC*Ggtot,"NO")</f>
        <v>68535.410614285807</v>
      </c>
      <c r="AH96" s="45">
        <f>IF('[4]Baseline emission summary'!AG55*CO2toC*Ggtot&gt;0,'[4]Baseline emission summary'!AG55*CO2toC*Ggtot,"NO")</f>
        <v>68535.410614285807</v>
      </c>
      <c r="AI96" s="45">
        <f>IF('[4]Baseline emission summary'!AH55*CO2toC*Ggtot&gt;0,'[4]Baseline emission summary'!AH55*CO2toC*Ggtot,"NO")</f>
        <v>68535.410614285807</v>
      </c>
      <c r="AJ96" s="45">
        <f>IF('[4]Baseline emission summary'!AI55*CO2toC*Ggtot&gt;0,'[4]Baseline emission summary'!AI55*CO2toC*Ggtot,"NO")</f>
        <v>68535.410614285807</v>
      </c>
      <c r="AK96" s="45">
        <f>IF('[4]Baseline emission summary'!AJ55*CO2toC*Ggtot&gt;0,'[4]Baseline emission summary'!AJ55*CO2toC*Ggtot,"NO")</f>
        <v>68535.410614285807</v>
      </c>
      <c r="AL96" s="45">
        <f>IF('[4]Baseline emission summary'!AK55*CO2toC*Ggtot&gt;0,'[4]Baseline emission summary'!AK55*CO2toC*Ggtot,"NO")</f>
        <v>68535.410614285807</v>
      </c>
      <c r="AM96" s="45">
        <f>IF('[4]Baseline emission summary'!AL55*CO2toC*Ggtot&gt;0,'[4]Baseline emission summary'!AL55*CO2toC*Ggtot,"NO")</f>
        <v>68535.410614285807</v>
      </c>
      <c r="AN96" s="45">
        <f>IF('[4]Baseline emission summary'!AM55*CO2toC*Ggtot&gt;0,'[4]Baseline emission summary'!AM55*CO2toC*Ggtot,"NO")</f>
        <v>68535.410614285807</v>
      </c>
      <c r="AO96" s="45">
        <f>IF('[4]Baseline emission summary'!AN55*CO2toC*Ggtot&gt;0,'[4]Baseline emission summary'!AN55*CO2toC*Ggtot,"NO")</f>
        <v>68535.410614285807</v>
      </c>
      <c r="AP96" s="45">
        <f>IF('[4]Baseline emission summary'!AO55*CO2toC*Ggtot&gt;0,'[4]Baseline emission summary'!AO55*CO2toC*Ggtot,"NO")</f>
        <v>68535.410614285807</v>
      </c>
      <c r="AQ96" s="45">
        <f>IF('[4]Baseline emission summary'!AP55*CO2toC*Ggtot&gt;0,'[4]Baseline emission summary'!AP55*CO2toC*Ggtot,"NO")</f>
        <v>68535.410614285807</v>
      </c>
      <c r="AR96" s="45">
        <f>IF('[4]Baseline emission summary'!AQ55*CO2toC*Ggtot&gt;0,'[4]Baseline emission summary'!AQ55*CO2toC*Ggtot,"NO")</f>
        <v>68535.410614285807</v>
      </c>
      <c r="AS96" s="45">
        <f>IF('[4]Baseline emission summary'!AR55*CO2toC*Ggtot&gt;0,'[4]Baseline emission summary'!AR55*CO2toC*Ggtot,"NO")</f>
        <v>68535.410614285807</v>
      </c>
      <c r="AT96" s="45">
        <f>IF('[4]Baseline emission summary'!AS55*CO2toC*Ggtot&gt;0,'[4]Baseline emission summary'!AS55*CO2toC*Ggtot,"NO")</f>
        <v>68535.410614285807</v>
      </c>
      <c r="AU96" s="45">
        <f>IF('[4]Baseline emission summary'!AT55*CO2toC*Ggtot&gt;0,'[4]Baseline emission summary'!AT55*CO2toC*Ggtot,"NO")</f>
        <v>68535.410614285807</v>
      </c>
      <c r="AV96" s="45">
        <f>IF('[4]Baseline emission summary'!AU55*CO2toC*Ggtot&gt;0,'[4]Baseline emission summary'!AU55*CO2toC*Ggtot,"NO")</f>
        <v>68535.410614285807</v>
      </c>
      <c r="AW96" s="45">
        <f>IF('[4]Baseline emission summary'!AV55*CO2toC*Ggtot&gt;0,'[4]Baseline emission summary'!AV55*CO2toC*Ggtot,"NO")</f>
        <v>68535.410614285807</v>
      </c>
      <c r="AX96" s="45">
        <f>IF('[4]Baseline emission summary'!AW55*CO2toC*Ggtot&gt;0,'[4]Baseline emission summary'!AW55*CO2toC*Ggtot,"NO")</f>
        <v>68535.410614285807</v>
      </c>
      <c r="AY96" s="45">
        <f>IF('[4]Baseline emission summary'!AX55*CO2toC*Ggtot&gt;0,'[4]Baseline emission summary'!AX55*CO2toC*Ggtot,"NO")</f>
        <v>68535.410614285807</v>
      </c>
      <c r="AZ96" s="45">
        <f>IF('[4]Baseline emission summary'!AY55*CO2toC*Ggtot&gt;0,'[4]Baseline emission summary'!AY55*CO2toC*Ggtot,"NO")</f>
        <v>68535.410614285807</v>
      </c>
      <c r="BA96" s="45">
        <f>IF('[4]Baseline emission summary'!AZ55*CO2toC*Ggtot&gt;0,'[4]Baseline emission summary'!AZ55*CO2toC*Ggtot,"NO")</f>
        <v>68535.410614285807</v>
      </c>
      <c r="BB96" s="45">
        <f>IF('[4]Baseline emission summary'!BA55*CO2toC*Ggtot&gt;0,'[4]Baseline emission summary'!BA55*CO2toC*Ggtot,"NO")</f>
        <v>68535.410614285807</v>
      </c>
      <c r="BC96" s="45">
        <f>IF('[4]Baseline emission summary'!BB55*CO2toC*Ggtot&gt;0,'[4]Baseline emission summary'!BB55*CO2toC*Ggtot,"NO")</f>
        <v>68535.410614285807</v>
      </c>
      <c r="BD96" s="45">
        <f>IF('[4]Baseline emission summary'!BC55*CO2toC*Ggtot&gt;0,'[4]Baseline emission summary'!BC55*CO2toC*Ggtot,"NO")</f>
        <v>68535.410614285807</v>
      </c>
      <c r="BE96" s="45">
        <f>IF('[4]Baseline emission summary'!BD55*CO2toC*Ggtot&gt;0,'[4]Baseline emission summary'!BD55*CO2toC*Ggtot,"NO")</f>
        <v>68535.410614285807</v>
      </c>
      <c r="BF96" s="45">
        <f>IF('[4]Baseline emission summary'!BE55*CO2toC*Ggtot&gt;0,'[4]Baseline emission summary'!BE55*CO2toC*Ggtot,"NO")</f>
        <v>68535.410614285807</v>
      </c>
      <c r="BG96" s="45">
        <f>IF('[4]Baseline emission summary'!BF55*CO2toC*Ggtot&gt;0,'[4]Baseline emission summary'!BF55*CO2toC*Ggtot,"NO")</f>
        <v>68535.410614285807</v>
      </c>
      <c r="BH96" s="45">
        <f>IF('[4]Baseline emission summary'!BG55*CO2toC*Ggtot&gt;0,'[4]Baseline emission summary'!BG55*CO2toC*Ggtot,"NO")</f>
        <v>68535.410614285807</v>
      </c>
      <c r="BI96" s="45">
        <f>IF('[4]Baseline emission summary'!BH55*CO2toC*Ggtot&gt;0,'[4]Baseline emission summary'!BH55*CO2toC*Ggtot,"NO")</f>
        <v>68535.410614285807</v>
      </c>
      <c r="BJ96" s="45">
        <f>IF('[4]Baseline emission summary'!BI55*CO2toC*Ggtot&gt;0,'[4]Baseline emission summary'!BI55*CO2toC*Ggtot,"NO")</f>
        <v>68535.410614285807</v>
      </c>
      <c r="BK96" s="45">
        <f>IF('[4]Baseline emission summary'!BJ55*CO2toC*Ggtot&gt;0,'[4]Baseline emission summary'!BJ55*CO2toC*Ggtot,"NO")</f>
        <v>68535.410614285807</v>
      </c>
      <c r="BL96" s="45">
        <f>IF('[4]Baseline emission summary'!BK55*CO2toC*Ggtot&gt;0,'[4]Baseline emission summary'!BK55*CO2toC*Ggtot,"NO")</f>
        <v>68535.410614285807</v>
      </c>
      <c r="BM96" s="45">
        <f>IF('[4]Baseline emission summary'!BL55*CO2toC*Ggtot&gt;0,'[4]Baseline emission summary'!BL55*CO2toC*Ggtot,"NO")</f>
        <v>68535.410614285807</v>
      </c>
      <c r="BN96" s="45">
        <f>IF('[4]Baseline emission summary'!BM55*CO2toC*Ggtot&gt;0,'[4]Baseline emission summary'!BM55*CO2toC*Ggtot,"NO")</f>
        <v>68535.410614285807</v>
      </c>
      <c r="BO96" s="45">
        <f>IF('[4]Baseline emission summary'!BN55*CO2toC*Ggtot&gt;0,'[4]Baseline emission summary'!BN55*CO2toC*Ggtot,"NO")</f>
        <v>68535.410614285807</v>
      </c>
      <c r="BP96" s="45">
        <f>IF('[4]Baseline emission summary'!BO55*CO2toC*Ggtot&gt;0,'[4]Baseline emission summary'!BO55*CO2toC*Ggtot,"NO")</f>
        <v>68535.410614285807</v>
      </c>
      <c r="BQ96" s="82"/>
    </row>
    <row r="97" spans="1:69" x14ac:dyDescent="0.25">
      <c r="A97" t="str">
        <f>A95</f>
        <v>3C Aggregated and non-CO2 emissions on land</v>
      </c>
      <c r="B97" t="str">
        <f>B95</f>
        <v>3C4 Direct N2O from managed soils (N2O)</v>
      </c>
      <c r="C97" t="s">
        <v>60</v>
      </c>
      <c r="D97" t="s">
        <v>110</v>
      </c>
      <c r="F97" t="s">
        <v>719</v>
      </c>
      <c r="H97" s="21" t="str">
        <f>IF('[4]Baseline emission summary'!G63*CO2toC*Ggtot&gt;0,'[4]Baseline emission summary'!G63*CO2toC*Ggtot,"NO")</f>
        <v>NO</v>
      </c>
      <c r="I97" s="21" t="str">
        <f>IF('[4]Baseline emission summary'!H63*CO2toC*Ggtot&gt;0,'[4]Baseline emission summary'!H63*CO2toC*Ggtot,"NO")</f>
        <v>NO</v>
      </c>
      <c r="J97" s="21" t="str">
        <f>IF('[4]Baseline emission summary'!I63*CO2toC*Ggtot&gt;0,'[4]Baseline emission summary'!I63*CO2toC*Ggtot,"NO")</f>
        <v>NO</v>
      </c>
      <c r="K97" s="21" t="str">
        <f>IF('[4]Baseline emission summary'!J63*CO2toC*Ggtot&gt;0,'[4]Baseline emission summary'!J63*CO2toC*Ggtot,"NO")</f>
        <v>NO</v>
      </c>
      <c r="L97" s="21" t="str">
        <f>IF('[4]Baseline emission summary'!K63*CO2toC*Ggtot&gt;0,'[4]Baseline emission summary'!K63*CO2toC*Ggtot,"NO")</f>
        <v>NO</v>
      </c>
      <c r="M97" s="21" t="str">
        <f>IF('[4]Baseline emission summary'!L63*CO2toC*Ggtot&gt;0,'[4]Baseline emission summary'!L63*CO2toC*Ggtot,"NO")</f>
        <v>NO</v>
      </c>
      <c r="N97" s="21" t="str">
        <f>IF('[4]Baseline emission summary'!M63*CO2toC*Ggtot&gt;0,'[4]Baseline emission summary'!M63*CO2toC*Ggtot,"NO")</f>
        <v>NO</v>
      </c>
      <c r="O97" s="21" t="str">
        <f>IF('[4]Baseline emission summary'!N63*CO2toC*Ggtot&gt;0,'[4]Baseline emission summary'!N63*CO2toC*Ggtot,"NO")</f>
        <v>NO</v>
      </c>
      <c r="P97" s="21" t="str">
        <f>IF('[4]Baseline emission summary'!O63*CO2toC*Ggtot&gt;0,'[4]Baseline emission summary'!O63*CO2toC*Ggtot,"NO")</f>
        <v>NO</v>
      </c>
      <c r="Q97" s="21" t="str">
        <f>IF('[4]Baseline emission summary'!P63*CO2toC*Ggtot&gt;0,'[4]Baseline emission summary'!P63*CO2toC*Ggtot,"NO")</f>
        <v>NO</v>
      </c>
      <c r="R97" s="21" t="str">
        <f>IF('[4]Baseline emission summary'!Q63*CO2toC*Ggtot&gt;0,'[4]Baseline emission summary'!Q63*CO2toC*Ggtot,"NO")</f>
        <v>NO</v>
      </c>
      <c r="S97" s="21" t="str">
        <f>IF('[4]Baseline emission summary'!R63*CO2toC*Ggtot&gt;0,'[4]Baseline emission summary'!R63*CO2toC*Ggtot,"NO")</f>
        <v>NO</v>
      </c>
      <c r="T97" s="21" t="str">
        <f>IF('[4]Baseline emission summary'!S63*CO2toC*Ggtot&gt;0,'[4]Baseline emission summary'!S63*CO2toC*Ggtot,"NO")</f>
        <v>NO</v>
      </c>
      <c r="U97" s="21" t="str">
        <f>IF('[4]Baseline emission summary'!T63*CO2toC*Ggtot&gt;0,'[4]Baseline emission summary'!T63*CO2toC*Ggtot,"NO")</f>
        <v>NO</v>
      </c>
      <c r="V97" s="21" t="str">
        <f>IF('[4]Baseline emission summary'!U63*CO2toC*Ggtot&gt;0,'[4]Baseline emission summary'!U63*CO2toC*Ggtot,"NO")</f>
        <v>NO</v>
      </c>
      <c r="W97" s="21" t="str">
        <f>IF('[4]Baseline emission summary'!V63*CO2toC*Ggtot&gt;0,'[4]Baseline emission summary'!V63*CO2toC*Ggtot,"NO")</f>
        <v>NO</v>
      </c>
      <c r="X97" s="21" t="str">
        <f>IF('[4]Baseline emission summary'!W63*CO2toC*Ggtot&gt;0,'[4]Baseline emission summary'!W63*CO2toC*Ggtot,"NO")</f>
        <v>NO</v>
      </c>
      <c r="Y97" s="21" t="str">
        <f>IF('[4]Baseline emission summary'!X63*CO2toC*Ggtot&gt;0,'[4]Baseline emission summary'!X63*CO2toC*Ggtot,"NO")</f>
        <v>NO</v>
      </c>
      <c r="Z97" s="21" t="str">
        <f>IF('[4]Baseline emission summary'!Y63*CO2toC*Ggtot&gt;0,'[4]Baseline emission summary'!Y63*CO2toC*Ggtot,"NO")</f>
        <v>NO</v>
      </c>
      <c r="AA97" s="21" t="str">
        <f>IF('[4]Baseline emission summary'!Z63*CO2toC*Ggtot&gt;0,'[4]Baseline emission summary'!Z63*CO2toC*Ggtot,"NO")</f>
        <v>NO</v>
      </c>
      <c r="AB97" s="21" t="str">
        <f>IF('[4]Baseline emission summary'!AA63*CO2toC*Ggtot&gt;0,'[4]Baseline emission summary'!AA63*CO2toC*Ggtot,"NO")</f>
        <v>NO</v>
      </c>
      <c r="AC97" s="21" t="str">
        <f>IF('[4]Baseline emission summary'!AB63*CO2toC*Ggtot&gt;0,'[4]Baseline emission summary'!AB63*CO2toC*Ggtot,"NO")</f>
        <v>NO</v>
      </c>
      <c r="AD97" s="45" t="str">
        <f>IF('[4]Baseline emission summary'!AC63*CO2toC*Ggtot&gt;0,'[4]Baseline emission summary'!AC63*CO2toC*Ggtot,"NO")</f>
        <v>NO</v>
      </c>
      <c r="AE97" s="45" t="str">
        <f>IF('[4]Baseline emission summary'!AD63*CO2toC*Ggtot&gt;0,'[4]Baseline emission summary'!AD63*CO2toC*Ggtot,"NO")</f>
        <v>NO</v>
      </c>
      <c r="AF97" s="45" t="str">
        <f>IF('[4]Baseline emission summary'!AE63*CO2toC*Ggtot&gt;0,'[4]Baseline emission summary'!AE63*CO2toC*Ggtot,"NO")</f>
        <v>NO</v>
      </c>
      <c r="AG97" s="45" t="str">
        <f>IF('[4]Baseline emission summary'!AF63*CO2toC*Ggtot&gt;0,'[4]Baseline emission summary'!AF63*CO2toC*Ggtot,"NO")</f>
        <v>NO</v>
      </c>
      <c r="AH97" s="45" t="str">
        <f>IF('[4]Baseline emission summary'!AG63*CO2toC*Ggtot&gt;0,'[4]Baseline emission summary'!AG63*CO2toC*Ggtot,"NO")</f>
        <v>NO</v>
      </c>
      <c r="AI97" s="45" t="str">
        <f>IF('[4]Baseline emission summary'!AH63*CO2toC*Ggtot&gt;0,'[4]Baseline emission summary'!AH63*CO2toC*Ggtot,"NO")</f>
        <v>NO</v>
      </c>
      <c r="AJ97" s="45" t="str">
        <f>IF('[4]Baseline emission summary'!AI63*CO2toC*Ggtot&gt;0,'[4]Baseline emission summary'!AI63*CO2toC*Ggtot,"NO")</f>
        <v>NO</v>
      </c>
      <c r="AK97" s="45" t="str">
        <f>IF('[4]Baseline emission summary'!AJ63*CO2toC*Ggtot&gt;0,'[4]Baseline emission summary'!AJ63*CO2toC*Ggtot,"NO")</f>
        <v>NO</v>
      </c>
      <c r="AL97" s="45" t="str">
        <f>IF('[4]Baseline emission summary'!AK63*CO2toC*Ggtot&gt;0,'[4]Baseline emission summary'!AK63*CO2toC*Ggtot,"NO")</f>
        <v>NO</v>
      </c>
      <c r="AM97" s="45" t="str">
        <f>IF('[4]Baseline emission summary'!AL63*CO2toC*Ggtot&gt;0,'[4]Baseline emission summary'!AL63*CO2toC*Ggtot,"NO")</f>
        <v>NO</v>
      </c>
      <c r="AN97" s="45" t="str">
        <f>IF('[4]Baseline emission summary'!AM63*CO2toC*Ggtot&gt;0,'[4]Baseline emission summary'!AM63*CO2toC*Ggtot,"NO")</f>
        <v>NO</v>
      </c>
      <c r="AO97" s="45" t="str">
        <f>IF('[4]Baseline emission summary'!AN63*CO2toC*Ggtot&gt;0,'[4]Baseline emission summary'!AN63*CO2toC*Ggtot,"NO")</f>
        <v>NO</v>
      </c>
      <c r="AP97" s="45" t="str">
        <f>IF('[4]Baseline emission summary'!AO63*CO2toC*Ggtot&gt;0,'[4]Baseline emission summary'!AO63*CO2toC*Ggtot,"NO")</f>
        <v>NO</v>
      </c>
      <c r="AQ97" s="45" t="str">
        <f>IF('[4]Baseline emission summary'!AP63*CO2toC*Ggtot&gt;0,'[4]Baseline emission summary'!AP63*CO2toC*Ggtot,"NO")</f>
        <v>NO</v>
      </c>
      <c r="AR97" s="45" t="str">
        <f>IF('[4]Baseline emission summary'!AQ63*CO2toC*Ggtot&gt;0,'[4]Baseline emission summary'!AQ63*CO2toC*Ggtot,"NO")</f>
        <v>NO</v>
      </c>
      <c r="AS97" s="45" t="str">
        <f>IF('[4]Baseline emission summary'!AR63*CO2toC*Ggtot&gt;0,'[4]Baseline emission summary'!AR63*CO2toC*Ggtot,"NO")</f>
        <v>NO</v>
      </c>
      <c r="AT97" s="45" t="str">
        <f>IF('[4]Baseline emission summary'!AS63*CO2toC*Ggtot&gt;0,'[4]Baseline emission summary'!AS63*CO2toC*Ggtot,"NO")</f>
        <v>NO</v>
      </c>
      <c r="AU97" s="45" t="str">
        <f>IF('[4]Baseline emission summary'!AT63*CO2toC*Ggtot&gt;0,'[4]Baseline emission summary'!AT63*CO2toC*Ggtot,"NO")</f>
        <v>NO</v>
      </c>
      <c r="AV97" s="45" t="str">
        <f>IF('[4]Baseline emission summary'!AU63*CO2toC*Ggtot&gt;0,'[4]Baseline emission summary'!AU63*CO2toC*Ggtot,"NO")</f>
        <v>NO</v>
      </c>
      <c r="AW97" s="45" t="str">
        <f>IF('[4]Baseline emission summary'!AV63*CO2toC*Ggtot&gt;0,'[4]Baseline emission summary'!AV63*CO2toC*Ggtot,"NO")</f>
        <v>NO</v>
      </c>
      <c r="AX97" s="45" t="str">
        <f>IF('[4]Baseline emission summary'!AW63*CO2toC*Ggtot&gt;0,'[4]Baseline emission summary'!AW63*CO2toC*Ggtot,"NO")</f>
        <v>NO</v>
      </c>
      <c r="AY97" s="45" t="str">
        <f>IF('[4]Baseline emission summary'!AX63*CO2toC*Ggtot&gt;0,'[4]Baseline emission summary'!AX63*CO2toC*Ggtot,"NO")</f>
        <v>NO</v>
      </c>
      <c r="AZ97" s="45" t="str">
        <f>IF('[4]Baseline emission summary'!AY63*CO2toC*Ggtot&gt;0,'[4]Baseline emission summary'!AY63*CO2toC*Ggtot,"NO")</f>
        <v>NO</v>
      </c>
      <c r="BA97" s="45" t="str">
        <f>IF('[4]Baseline emission summary'!AZ63*CO2toC*Ggtot&gt;0,'[4]Baseline emission summary'!AZ63*CO2toC*Ggtot,"NO")</f>
        <v>NO</v>
      </c>
      <c r="BB97" s="45" t="str">
        <f>IF('[4]Baseline emission summary'!BA63*CO2toC*Ggtot&gt;0,'[4]Baseline emission summary'!BA63*CO2toC*Ggtot,"NO")</f>
        <v>NO</v>
      </c>
      <c r="BC97" s="45" t="str">
        <f>IF('[4]Baseline emission summary'!BB63*CO2toC*Ggtot&gt;0,'[4]Baseline emission summary'!BB63*CO2toC*Ggtot,"NO")</f>
        <v>NO</v>
      </c>
      <c r="BD97" s="45" t="str">
        <f>IF('[4]Baseline emission summary'!BC63*CO2toC*Ggtot&gt;0,'[4]Baseline emission summary'!BC63*CO2toC*Ggtot,"NO")</f>
        <v>NO</v>
      </c>
      <c r="BE97" s="45" t="str">
        <f>IF('[4]Baseline emission summary'!BD63*CO2toC*Ggtot&gt;0,'[4]Baseline emission summary'!BD63*CO2toC*Ggtot,"NO")</f>
        <v>NO</v>
      </c>
      <c r="BF97" s="45" t="str">
        <f>IF('[4]Baseline emission summary'!BE63*CO2toC*Ggtot&gt;0,'[4]Baseline emission summary'!BE63*CO2toC*Ggtot,"NO")</f>
        <v>NO</v>
      </c>
      <c r="BG97" s="45" t="str">
        <f>IF('[4]Baseline emission summary'!BF63*CO2toC*Ggtot&gt;0,'[4]Baseline emission summary'!BF63*CO2toC*Ggtot,"NO")</f>
        <v>NO</v>
      </c>
      <c r="BH97" s="45" t="str">
        <f>IF('[4]Baseline emission summary'!BG63*CO2toC*Ggtot&gt;0,'[4]Baseline emission summary'!BG63*CO2toC*Ggtot,"NO")</f>
        <v>NO</v>
      </c>
      <c r="BI97" s="45" t="str">
        <f>IF('[4]Baseline emission summary'!BH63*CO2toC*Ggtot&gt;0,'[4]Baseline emission summary'!BH63*CO2toC*Ggtot,"NO")</f>
        <v>NO</v>
      </c>
      <c r="BJ97" s="45" t="str">
        <f>IF('[4]Baseline emission summary'!BI63*CO2toC*Ggtot&gt;0,'[4]Baseline emission summary'!BI63*CO2toC*Ggtot,"NO")</f>
        <v>NO</v>
      </c>
      <c r="BK97" s="45" t="str">
        <f>IF('[4]Baseline emission summary'!BJ63*CO2toC*Ggtot&gt;0,'[4]Baseline emission summary'!BJ63*CO2toC*Ggtot,"NO")</f>
        <v>NO</v>
      </c>
      <c r="BL97" s="45" t="str">
        <f>IF('[4]Baseline emission summary'!BK63*CO2toC*Ggtot&gt;0,'[4]Baseline emission summary'!BK63*CO2toC*Ggtot,"NO")</f>
        <v>NO</v>
      </c>
      <c r="BM97" s="45" t="str">
        <f>IF('[4]Baseline emission summary'!BL63*CO2toC*Ggtot&gt;0,'[4]Baseline emission summary'!BL63*CO2toC*Ggtot,"NO")</f>
        <v>NO</v>
      </c>
      <c r="BN97" s="45" t="str">
        <f>IF('[4]Baseline emission summary'!BM63*CO2toC*Ggtot&gt;0,'[4]Baseline emission summary'!BM63*CO2toC*Ggtot,"NO")</f>
        <v>NO</v>
      </c>
      <c r="BO97" s="45" t="str">
        <f>IF('[4]Baseline emission summary'!BN63*CO2toC*Ggtot&gt;0,'[4]Baseline emission summary'!BN63*CO2toC*Ggtot,"NO")</f>
        <v>NO</v>
      </c>
      <c r="BP97" s="45" t="str">
        <f>IF('[4]Baseline emission summary'!BO63*CO2toC*Ggtot&gt;0,'[4]Baseline emission summary'!BO63*CO2toC*Ggtot,"NO")</f>
        <v>NO</v>
      </c>
      <c r="BQ97" s="82"/>
    </row>
    <row r="98" spans="1:69" x14ac:dyDescent="0.25">
      <c r="C98" t="s">
        <v>60</v>
      </c>
      <c r="D98" t="s">
        <v>795</v>
      </c>
      <c r="F98" t="s">
        <v>719</v>
      </c>
      <c r="H98" s="21">
        <v>0</v>
      </c>
      <c r="I98" s="21">
        <v>3670187.5070967684</v>
      </c>
      <c r="J98" s="21">
        <v>3670187.5070967684</v>
      </c>
      <c r="K98" s="21">
        <v>3670187.5070967684</v>
      </c>
      <c r="L98" s="21">
        <v>3670187.5070967684</v>
      </c>
      <c r="M98" s="21">
        <v>3670187.5070967684</v>
      </c>
      <c r="N98" s="21">
        <v>3670187.5070967684</v>
      </c>
      <c r="O98" s="21">
        <v>3670187.5070967684</v>
      </c>
      <c r="P98" s="21">
        <v>3670187.5070967684</v>
      </c>
      <c r="Q98" s="21">
        <v>3670187.5070967684</v>
      </c>
      <c r="R98" s="21">
        <v>3670187.5070967684</v>
      </c>
      <c r="S98" s="21">
        <v>3670187.5070967684</v>
      </c>
      <c r="T98" s="21">
        <v>3670187.5070967684</v>
      </c>
      <c r="U98" s="21">
        <v>3670187.5070967684</v>
      </c>
      <c r="V98" s="21">
        <v>3670187.5070967684</v>
      </c>
      <c r="W98" s="21">
        <v>3670187.5070967684</v>
      </c>
      <c r="X98" s="21">
        <v>3670187.5070967684</v>
      </c>
      <c r="Y98" s="21">
        <v>3670187.5070967684</v>
      </c>
      <c r="Z98" s="21">
        <v>3670187.5070967684</v>
      </c>
      <c r="AA98" s="21">
        <v>3670187.5070967684</v>
      </c>
      <c r="AB98" s="21">
        <v>3670187.5070967684</v>
      </c>
      <c r="AC98" s="21">
        <v>3670187.5070967684</v>
      </c>
      <c r="AD98" s="45">
        <f>IF('[4]Baseline emission summary'!AC68*CO2toC*Ggtot&gt;0,'[4]Baseline emission summary'!AC68*CO2toC*Ggtot,"NO")</f>
        <v>2928692.0062794536</v>
      </c>
      <c r="AE98" s="45">
        <f>IF('[4]Baseline emission summary'!AD68*CO2toC*Ggtot&gt;0,'[4]Baseline emission summary'!AD68*CO2toC*Ggtot,"NO")</f>
        <v>2928692.0062794536</v>
      </c>
      <c r="AF98" s="45">
        <f>IF('[4]Baseline emission summary'!AE68*CO2toC*Ggtot&gt;0,'[4]Baseline emission summary'!AE68*CO2toC*Ggtot,"NO")</f>
        <v>2928692.0062794536</v>
      </c>
      <c r="AG98" s="45">
        <f>IF('[4]Baseline emission summary'!AF68*CO2toC*Ggtot&gt;0,'[4]Baseline emission summary'!AF68*CO2toC*Ggtot,"NO")</f>
        <v>2928692.0062794536</v>
      </c>
      <c r="AH98" s="45">
        <f>IF('[4]Baseline emission summary'!AG68*CO2toC*Ggtot&gt;0,'[4]Baseline emission summary'!AG68*CO2toC*Ggtot,"NO")</f>
        <v>2928692.0062794536</v>
      </c>
      <c r="AI98" s="45">
        <f>IF('[4]Baseline emission summary'!AH68*CO2toC*Ggtot&gt;0,'[4]Baseline emission summary'!AH68*CO2toC*Ggtot,"NO")</f>
        <v>2928692.0062794536</v>
      </c>
      <c r="AJ98" s="45">
        <f>IF('[4]Baseline emission summary'!AI68*CO2toC*Ggtot&gt;0,'[4]Baseline emission summary'!AI68*CO2toC*Ggtot,"NO")</f>
        <v>2928692.0062794536</v>
      </c>
      <c r="AK98" s="45">
        <f>IF('[4]Baseline emission summary'!AJ68*CO2toC*Ggtot&gt;0,'[4]Baseline emission summary'!AJ68*CO2toC*Ggtot,"NO")</f>
        <v>2928692.0062794536</v>
      </c>
      <c r="AL98" s="45">
        <f>IF('[4]Baseline emission summary'!AK68*CO2toC*Ggtot&gt;0,'[4]Baseline emission summary'!AK68*CO2toC*Ggtot,"NO")</f>
        <v>2928692.0062794536</v>
      </c>
      <c r="AM98" s="45">
        <f>IF('[4]Baseline emission summary'!AL68*CO2toC*Ggtot&gt;0,'[4]Baseline emission summary'!AL68*CO2toC*Ggtot,"NO")</f>
        <v>2928692.0062794536</v>
      </c>
      <c r="AN98" s="45">
        <f>IF('[4]Baseline emission summary'!AM68*CO2toC*Ggtot&gt;0,'[4]Baseline emission summary'!AM68*CO2toC*Ggtot,"NO")</f>
        <v>2928692.0062794536</v>
      </c>
      <c r="AO98" s="45">
        <f>IF('[4]Baseline emission summary'!AN68*CO2toC*Ggtot&gt;0,'[4]Baseline emission summary'!AN68*CO2toC*Ggtot,"NO")</f>
        <v>2928692.0062794536</v>
      </c>
      <c r="AP98" s="45">
        <f>IF('[4]Baseline emission summary'!AO68*CO2toC*Ggtot&gt;0,'[4]Baseline emission summary'!AO68*CO2toC*Ggtot,"NO")</f>
        <v>2928692.0062794536</v>
      </c>
      <c r="AQ98" s="45">
        <f>IF('[4]Baseline emission summary'!AP68*CO2toC*Ggtot&gt;0,'[4]Baseline emission summary'!AP68*CO2toC*Ggtot,"NO")</f>
        <v>2928692.0062794536</v>
      </c>
      <c r="AR98" s="45">
        <f>IF('[4]Baseline emission summary'!AQ68*CO2toC*Ggtot&gt;0,'[4]Baseline emission summary'!AQ68*CO2toC*Ggtot,"NO")</f>
        <v>2928692.0062794536</v>
      </c>
      <c r="AS98" s="45">
        <f>IF('[4]Baseline emission summary'!AR68*CO2toC*Ggtot&gt;0,'[4]Baseline emission summary'!AR68*CO2toC*Ggtot,"NO")</f>
        <v>2928692.0062794536</v>
      </c>
      <c r="AT98" s="45">
        <f>IF('[4]Baseline emission summary'!AS68*CO2toC*Ggtot&gt;0,'[4]Baseline emission summary'!AS68*CO2toC*Ggtot,"NO")</f>
        <v>2928692.0062794536</v>
      </c>
      <c r="AU98" s="45">
        <f>IF('[4]Baseline emission summary'!AT68*CO2toC*Ggtot&gt;0,'[4]Baseline emission summary'!AT68*CO2toC*Ggtot,"NO")</f>
        <v>2928692.0062794536</v>
      </c>
      <c r="AV98" s="45">
        <f>IF('[4]Baseline emission summary'!AU68*CO2toC*Ggtot&gt;0,'[4]Baseline emission summary'!AU68*CO2toC*Ggtot,"NO")</f>
        <v>2928692.0062794536</v>
      </c>
      <c r="AW98" s="45">
        <f>IF('[4]Baseline emission summary'!AV68*CO2toC*Ggtot&gt;0,'[4]Baseline emission summary'!AV68*CO2toC*Ggtot,"NO")</f>
        <v>2928692.0062794536</v>
      </c>
      <c r="AX98" s="45">
        <f>IF('[4]Baseline emission summary'!AW68*CO2toC*Ggtot&gt;0,'[4]Baseline emission summary'!AW68*CO2toC*Ggtot,"NO")</f>
        <v>2928692.0062794536</v>
      </c>
      <c r="AY98" s="45">
        <f>IF('[4]Baseline emission summary'!AX68*CO2toC*Ggtot&gt;0,'[4]Baseline emission summary'!AX68*CO2toC*Ggtot,"NO")</f>
        <v>2928692.0062794536</v>
      </c>
      <c r="AZ98" s="45">
        <f>IF('[4]Baseline emission summary'!AY68*CO2toC*Ggtot&gt;0,'[4]Baseline emission summary'!AY68*CO2toC*Ggtot,"NO")</f>
        <v>2928692.0062794536</v>
      </c>
      <c r="BA98" s="45">
        <f>IF('[4]Baseline emission summary'!AZ68*CO2toC*Ggtot&gt;0,'[4]Baseline emission summary'!AZ68*CO2toC*Ggtot,"NO")</f>
        <v>2928692.0062794536</v>
      </c>
      <c r="BB98" s="45">
        <f>IF('[4]Baseline emission summary'!BA68*CO2toC*Ggtot&gt;0,'[4]Baseline emission summary'!BA68*CO2toC*Ggtot,"NO")</f>
        <v>2928692.0062794536</v>
      </c>
      <c r="BC98" s="45">
        <f>IF('[4]Baseline emission summary'!BB68*CO2toC*Ggtot&gt;0,'[4]Baseline emission summary'!BB68*CO2toC*Ggtot,"NO")</f>
        <v>2928692.0062794536</v>
      </c>
      <c r="BD98" s="45">
        <f>IF('[4]Baseline emission summary'!BC68*CO2toC*Ggtot&gt;0,'[4]Baseline emission summary'!BC68*CO2toC*Ggtot,"NO")</f>
        <v>2928692.0062794536</v>
      </c>
      <c r="BE98" s="45">
        <f>IF('[4]Baseline emission summary'!BD68*CO2toC*Ggtot&gt;0,'[4]Baseline emission summary'!BD68*CO2toC*Ggtot,"NO")</f>
        <v>2928692.0062794536</v>
      </c>
      <c r="BF98" s="45">
        <f>IF('[4]Baseline emission summary'!BE68*CO2toC*Ggtot&gt;0,'[4]Baseline emission summary'!BE68*CO2toC*Ggtot,"NO")</f>
        <v>2928692.0062794536</v>
      </c>
      <c r="BG98" s="45">
        <f>IF('[4]Baseline emission summary'!BF68*CO2toC*Ggtot&gt;0,'[4]Baseline emission summary'!BF68*CO2toC*Ggtot,"NO")</f>
        <v>2928692.0062794536</v>
      </c>
      <c r="BH98" s="45">
        <f>IF('[4]Baseline emission summary'!BG68*CO2toC*Ggtot&gt;0,'[4]Baseline emission summary'!BG68*CO2toC*Ggtot,"NO")</f>
        <v>2928692.0062794536</v>
      </c>
      <c r="BI98" s="45">
        <f>IF('[4]Baseline emission summary'!BH68*CO2toC*Ggtot&gt;0,'[4]Baseline emission summary'!BH68*CO2toC*Ggtot,"NO")</f>
        <v>2928692.0062794536</v>
      </c>
      <c r="BJ98" s="45">
        <f>IF('[4]Baseline emission summary'!BI68*CO2toC*Ggtot&gt;0,'[4]Baseline emission summary'!BI68*CO2toC*Ggtot,"NO")</f>
        <v>2928692.0062794536</v>
      </c>
      <c r="BK98" s="45">
        <f>IF('[4]Baseline emission summary'!BJ68*CO2toC*Ggtot&gt;0,'[4]Baseline emission summary'!BJ68*CO2toC*Ggtot,"NO")</f>
        <v>2928692.0062794536</v>
      </c>
      <c r="BL98" s="45">
        <f>IF('[4]Baseline emission summary'!BK68*CO2toC*Ggtot&gt;0,'[4]Baseline emission summary'!BK68*CO2toC*Ggtot,"NO")</f>
        <v>2928692.0062794536</v>
      </c>
      <c r="BM98" s="45">
        <f>IF('[4]Baseline emission summary'!BL68*CO2toC*Ggtot&gt;0,'[4]Baseline emission summary'!BL68*CO2toC*Ggtot,"NO")</f>
        <v>2928692.0062794536</v>
      </c>
      <c r="BN98" s="45">
        <f>IF('[4]Baseline emission summary'!BM68*CO2toC*Ggtot&gt;0,'[4]Baseline emission summary'!BM68*CO2toC*Ggtot,"NO")</f>
        <v>2928692.0062794536</v>
      </c>
      <c r="BO98" s="45">
        <f>IF('[4]Baseline emission summary'!BN68*CO2toC*Ggtot&gt;0,'[4]Baseline emission summary'!BN68*CO2toC*Ggtot,"NO")</f>
        <v>2928692.0062794536</v>
      </c>
      <c r="BP98" s="45">
        <f>IF('[4]Baseline emission summary'!BO68*CO2toC*Ggtot&gt;0,'[4]Baseline emission summary'!BO68*CO2toC*Ggtot,"NO")</f>
        <v>2928692.0062794536</v>
      </c>
      <c r="BQ98" s="23"/>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O221"/>
  <sheetViews>
    <sheetView workbookViewId="0">
      <selection activeCell="I54" sqref="I54"/>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753</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61.771690572163472</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771</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138"/>
  <sheetViews>
    <sheetView workbookViewId="0">
      <pane xSplit="1" topLeftCell="H1" activePane="topRight" state="frozen"/>
      <selection pane="topRight" activeCell="T5" sqref="T5"/>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181104.56017404376</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1647614.4691212452</v>
      </c>
      <c r="G30" s="22">
        <f t="shared" ref="G30:G34" si="20">F30/SUM($F$29:$F$34)</f>
        <v>0.24158569928464005</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3372697.9232430048</v>
      </c>
      <c r="G31" s="22">
        <f t="shared" si="20"/>
        <v>0.49453048727903298</v>
      </c>
      <c r="H31" s="22">
        <f t="shared" si="18"/>
        <v>36.150178620097307</v>
      </c>
      <c r="J31" t="str">
        <f t="shared" si="13"/>
        <v>Manure management</v>
      </c>
      <c r="K31" t="str">
        <f t="shared" si="14"/>
        <v>CH4</v>
      </c>
      <c r="L31" s="21">
        <v>1.4999999999999999E-2</v>
      </c>
      <c r="M31" t="s">
        <v>144</v>
      </c>
      <c r="N31" s="22">
        <f t="shared" si="2"/>
        <v>7.4179573091854942E-3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903215.00779438682</v>
      </c>
      <c r="G32" s="22">
        <f t="shared" si="20"/>
        <v>0.13243621815166962</v>
      </c>
      <c r="H32" s="22">
        <f t="shared" si="18"/>
        <v>8.2772636344793504</v>
      </c>
      <c r="J32" t="str">
        <f t="shared" si="13"/>
        <v>Manure management</v>
      </c>
      <c r="K32" t="str">
        <f t="shared" si="14"/>
        <v>CH4</v>
      </c>
      <c r="L32" s="21">
        <v>1.2999999999999999E-2</v>
      </c>
      <c r="M32" t="s">
        <v>144</v>
      </c>
      <c r="N32" s="22">
        <f t="shared" si="2"/>
        <v>1.7216708359717049E-3</v>
      </c>
      <c r="P32" t="str">
        <f t="shared" si="15"/>
        <v>Manure management</v>
      </c>
      <c r="Q32" t="str">
        <f t="shared" si="16"/>
        <v>N2O</v>
      </c>
      <c r="R32" s="21">
        <v>48.979350000000004</v>
      </c>
      <c r="S32" t="s">
        <v>311</v>
      </c>
      <c r="T32" s="22">
        <f t="shared" si="3"/>
        <v>6.4866398815269797</v>
      </c>
    </row>
    <row r="33" spans="1:20" x14ac:dyDescent="0.25">
      <c r="A33" s="14" t="s">
        <v>183</v>
      </c>
      <c r="B33" t="str">
        <f t="shared" si="11"/>
        <v>Enteric fermentation</v>
      </c>
      <c r="C33" t="str">
        <f t="shared" si="12"/>
        <v>CH4</v>
      </c>
      <c r="D33" s="21">
        <v>72.599999999999994</v>
      </c>
      <c r="E33" t="s">
        <v>144</v>
      </c>
      <c r="F33" s="21">
        <v>192402.23052057408</v>
      </c>
      <c r="G33" s="22">
        <f t="shared" si="20"/>
        <v>2.8211470750817313E-2</v>
      </c>
      <c r="H33" s="22">
        <f t="shared" si="18"/>
        <v>2.0481527765093368</v>
      </c>
      <c r="J33" t="str">
        <f t="shared" si="13"/>
        <v>Manure management</v>
      </c>
      <c r="K33" t="str">
        <f t="shared" si="14"/>
        <v>CH4</v>
      </c>
      <c r="L33" s="21">
        <v>1.4999999999999999E-2</v>
      </c>
      <c r="M33" t="s">
        <v>144</v>
      </c>
      <c r="N33" s="22">
        <f t="shared" si="2"/>
        <v>4.2317206126225968E-4</v>
      </c>
      <c r="P33" t="str">
        <f t="shared" si="15"/>
        <v>Manure management</v>
      </c>
      <c r="Q33" t="str">
        <f t="shared" si="16"/>
        <v>N2O</v>
      </c>
      <c r="R33" s="21">
        <v>92.209950000000006</v>
      </c>
      <c r="S33" t="s">
        <v>311</v>
      </c>
      <c r="T33" s="22">
        <f t="shared" si="3"/>
        <v>2.6013783073593273</v>
      </c>
    </row>
    <row r="34" spans="1:20" x14ac:dyDescent="0.25">
      <c r="A34" s="14" t="s">
        <v>184</v>
      </c>
      <c r="B34" t="str">
        <f t="shared" si="11"/>
        <v>Enteric fermentation</v>
      </c>
      <c r="C34" t="str">
        <f t="shared" si="12"/>
        <v>CH4</v>
      </c>
      <c r="D34" s="21">
        <v>41.6</v>
      </c>
      <c r="E34" t="s">
        <v>144</v>
      </c>
      <c r="F34" s="21">
        <v>522965.80914674513</v>
      </c>
      <c r="G34" s="22">
        <f t="shared" si="20"/>
        <v>7.6681203687206032E-2</v>
      </c>
      <c r="H34" s="22">
        <f t="shared" si="18"/>
        <v>3.1899380733877711</v>
      </c>
      <c r="J34" t="str">
        <f t="shared" si="13"/>
        <v>Manure management</v>
      </c>
      <c r="K34" t="str">
        <f t="shared" si="14"/>
        <v>CH4</v>
      </c>
      <c r="L34" s="21">
        <v>0.01</v>
      </c>
      <c r="M34" t="s">
        <v>144</v>
      </c>
      <c r="N34" s="22">
        <f t="shared" si="2"/>
        <v>7.6681203687206038E-4</v>
      </c>
      <c r="P34" t="str">
        <f t="shared" si="15"/>
        <v>Manure management</v>
      </c>
      <c r="Q34" t="str">
        <f t="shared" si="16"/>
        <v>N2O</v>
      </c>
      <c r="R34" s="21">
        <v>68.984999999999999</v>
      </c>
      <c r="S34" t="s">
        <v>311</v>
      </c>
      <c r="T34" s="22">
        <f t="shared" si="3"/>
        <v>5.2898528363619084</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V188"/>
  <sheetViews>
    <sheetView topLeftCell="F1" workbookViewId="0">
      <pane ySplit="3" topLeftCell="A65" activePane="bottomLeft" state="frozen"/>
      <selection activeCell="D1" sqref="D1"/>
      <selection pane="bottomLeft" activeCell="Y86" sqref="Y86"/>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47.13883072860915</v>
      </c>
      <c r="I4" s="28">
        <f>IF(('Activity data'!I5*EF!$H4)*kgtoGg=0,"NO",('Activity data'!I5*EF!$H4)*kgtoGg)</f>
        <v>53.995387925497752</v>
      </c>
      <c r="J4" s="28">
        <f>IF(('Activity data'!J5*EF!$H4)*kgtoGg=0,"NO",('Activity data'!J5*EF!$H4)*kgtoGg)</f>
        <v>46.710295903803612</v>
      </c>
      <c r="K4" s="28">
        <f>IF(('Activity data'!K5*EF!$H4)*kgtoGg=0,"NO",('Activity data'!K5*EF!$H4)*kgtoGg)</f>
        <v>49.281504852636843</v>
      </c>
      <c r="L4" s="28">
        <f>IF(('Activity data'!L5*EF!$H4)*kgtoGg=0,"NO",('Activity data'!L5*EF!$H4)*kgtoGg)</f>
        <v>44.996156604581458</v>
      </c>
      <c r="M4" s="28">
        <f>IF(('Activity data'!M5*EF!$H4)*kgtoGg=0,"NO",('Activity data'!M5*EF!$H4)*kgtoGg)</f>
        <v>48.424435203025766</v>
      </c>
      <c r="N4" s="28">
        <f>IF(('Activity data'!N5*EF!$H4)*kgtoGg=0,"NO",('Activity data'!N5*EF!$H4)*kgtoGg)</f>
        <v>48.852970027831297</v>
      </c>
      <c r="O4" s="28">
        <f>IF(('Activity data'!O5*EF!$H4)*kgtoGg=0,"NO",('Activity data'!O5*EF!$H4)*kgtoGg)</f>
        <v>47.13883072860915</v>
      </c>
      <c r="P4" s="28">
        <f>IF(('Activity data'!P5*EF!$H4)*kgtoGg=0,"NO",('Activity data'!P5*EF!$H4)*kgtoGg)</f>
        <v>45.853226254192535</v>
      </c>
      <c r="Q4" s="28">
        <f>IF(('Activity data'!Q5*EF!$H4)*kgtoGg=0,"NO",('Activity data'!Q5*EF!$H4)*kgtoGg)</f>
        <v>46.281761078998073</v>
      </c>
      <c r="R4" s="28">
        <f>IF(('Activity data'!R5*EF!$H4)*kgtoGg=0,"NO",('Activity data'!R5*EF!$H4)*kgtoGg)</f>
        <v>58.709270998358662</v>
      </c>
      <c r="S4" s="28">
        <f>IF(('Activity data'!S5*EF!$H4)*kgtoGg=0,"NO",('Activity data'!S5*EF!$H4)*kgtoGg)</f>
        <v>58.280736173553123</v>
      </c>
      <c r="T4" s="28">
        <f>IF(('Activity data'!T5*EF!$H4)*kgtoGg=0,"NO",('Activity data'!T5*EF!$H4)*kgtoGg)</f>
        <v>51.852713801470067</v>
      </c>
      <c r="U4" s="28">
        <f>IF(('Activity data'!U5*EF!$H4)*kgtoGg=0,"NO",('Activity data'!U5*EF!$H4)*kgtoGg)</f>
        <v>45.853226254192535</v>
      </c>
      <c r="V4" s="28">
        <f>IF(('Activity data'!V5*EF!$H4)*kgtoGg=0,"NO",('Activity data'!V5*EF!$H4)*kgtoGg)</f>
        <v>43.710552130164849</v>
      </c>
      <c r="W4" s="28">
        <f>IF(('Activity data'!W5*EF!$H4)*kgtoGg=0,"NO",('Activity data'!W5*EF!$H4)*kgtoGg)</f>
        <v>47.13883072860915</v>
      </c>
      <c r="X4" s="28">
        <f>IF(('Activity data'!X5*EF!$H4)*kgtoGg=0,"NO",('Activity data'!X5*EF!$H4)*kgtoGg)</f>
        <v>46.281761078998073</v>
      </c>
      <c r="Y4" s="28">
        <f>IF(('Activity data'!Y5*EF!$H4)*kgtoGg=0,"NO",('Activity data'!Y5*EF!$H4)*kgtoGg)</f>
        <v>46.281761078998073</v>
      </c>
      <c r="Z4" s="28">
        <f>IF(('Activity data'!Z5*EF!$H4)*kgtoGg=0,"NO",('Activity data'!Z5*EF!$H4)*kgtoGg)</f>
        <v>55.709527224719899</v>
      </c>
      <c r="AA4" s="28">
        <f>IF(('Activity data'!AA5*EF!$H4)*kgtoGg=0,"NO",('Activity data'!AA5*EF!$H4)*kgtoGg)</f>
        <v>57.423666523942053</v>
      </c>
      <c r="AB4" s="28">
        <f>IF(('Activity data'!AB5*EF!$H4)*kgtoGg=0,"NO",('Activity data'!AB5*EF!$H4)*kgtoGg)</f>
        <v>57.423666523942053</v>
      </c>
      <c r="AC4" s="28">
        <f>IF(('Activity data'!AC5*EF!$H4)*kgtoGg=0,"NO",('Activity data'!AC5*EF!$H4)*kgtoGg)</f>
        <v>54.852457575108829</v>
      </c>
      <c r="AD4" s="28">
        <f>IF(('Activity data'!AD5*EF!$H4)*kgtoGg=0,"NO",('Activity data'!AD5*EF!$H4)*kgtoGg)</f>
        <v>54.003425845065038</v>
      </c>
      <c r="AE4" s="28">
        <f>IF(('Activity data'!AE5*EF!$H4)*kgtoGg=0,"NO",('Activity data'!AE5*EF!$H4)*kgtoGg)</f>
        <v>54.366372242106152</v>
      </c>
      <c r="AF4" s="28">
        <f>IF(('Activity data'!AF5*EF!$H4)*kgtoGg=0,"NO",('Activity data'!AF5*EF!$H4)*kgtoGg)</f>
        <v>54.630412768299117</v>
      </c>
      <c r="AG4" s="28">
        <f>IF(('Activity data'!AG5*EF!$H4)*kgtoGg=0,"NO",('Activity data'!AG5*EF!$H4)*kgtoGg)</f>
        <v>54.787260674885097</v>
      </c>
      <c r="AH4" s="28">
        <f>IF(('Activity data'!AH5*EF!$H4)*kgtoGg=0,"NO",('Activity data'!AH5*EF!$H4)*kgtoGg)</f>
        <v>54.8624967988017</v>
      </c>
      <c r="AI4" s="28">
        <f>IF(('Activity data'!AI5*EF!$H4)*kgtoGg=0,"NO",('Activity data'!AI5*EF!$H4)*kgtoGg)</f>
        <v>55.053502503521251</v>
      </c>
      <c r="AJ4" s="28">
        <f>IF(('Activity data'!AJ5*EF!$H4)*kgtoGg=0,"NO",('Activity data'!AJ5*EF!$H4)*kgtoGg)</f>
        <v>55.22256347824856</v>
      </c>
      <c r="AK4" s="28">
        <f>IF(('Activity data'!AK5*EF!$H4)*kgtoGg=0,"NO",('Activity data'!AK5*EF!$H4)*kgtoGg)</f>
        <v>55.372086008064684</v>
      </c>
      <c r="AL4" s="28">
        <f>IF(('Activity data'!AL5*EF!$H4)*kgtoGg=0,"NO",('Activity data'!AL5*EF!$H4)*kgtoGg)</f>
        <v>53.63433618423187</v>
      </c>
      <c r="AM4" s="28">
        <f>IF(('Activity data'!AM5*EF!$H4)*kgtoGg=0,"NO",('Activity data'!AM5*EF!$H4)*kgtoGg)</f>
        <v>54.016725186074211</v>
      </c>
      <c r="AN4" s="28">
        <f>IF(('Activity data'!AN5*EF!$H4)*kgtoGg=0,"NO",('Activity data'!AN5*EF!$H4)*kgtoGg)</f>
        <v>54.387017702277205</v>
      </c>
      <c r="AO4" s="28">
        <f>IF(('Activity data'!AO5*EF!$H4)*kgtoGg=0,"NO",('Activity data'!AO5*EF!$H4)*kgtoGg)</f>
        <v>54.769035280612293</v>
      </c>
      <c r="AP4" s="28">
        <f>IF(('Activity data'!AP5*EF!$H4)*kgtoGg=0,"NO",('Activity data'!AP5*EF!$H4)*kgtoGg)</f>
        <v>55.141349239995705</v>
      </c>
      <c r="AQ4" s="28">
        <f>IF(('Activity data'!AQ5*EF!$H4)*kgtoGg=0,"NO",('Activity data'!AQ5*EF!$H4)*kgtoGg)</f>
        <v>55.538669573355612</v>
      </c>
      <c r="AR4" s="28">
        <f>IF(('Activity data'!AR5*EF!$H4)*kgtoGg=0,"NO",('Activity data'!AR5*EF!$H4)*kgtoGg)</f>
        <v>55.994629830177551</v>
      </c>
      <c r="AS4" s="28">
        <f>IF(('Activity data'!AS5*EF!$H4)*kgtoGg=0,"NO",('Activity data'!AS5*EF!$H4)*kgtoGg)</f>
        <v>56.449779024445611</v>
      </c>
      <c r="AT4" s="28">
        <f>IF(('Activity data'!AT5*EF!$H4)*kgtoGg=0,"NO",('Activity data'!AT5*EF!$H4)*kgtoGg)</f>
        <v>56.93401406229588</v>
      </c>
      <c r="AU4" s="28">
        <f>IF(('Activity data'!AU5*EF!$H4)*kgtoGg=0,"NO",('Activity data'!AU5*EF!$H4)*kgtoGg)</f>
        <v>57.440286550775305</v>
      </c>
      <c r="AV4" s="28">
        <f>IF(('Activity data'!AV5*EF!$H4)*kgtoGg=0,"NO",('Activity data'!AV5*EF!$H4)*kgtoGg)</f>
        <v>57.96949959709638</v>
      </c>
      <c r="AW4" s="28">
        <f>IF(('Activity data'!AW5*EF!$H4)*kgtoGg=0,"NO",('Activity data'!AW5*EF!$H4)*kgtoGg)</f>
        <v>58.593144016841585</v>
      </c>
      <c r="AX4" s="28">
        <f>IF(('Activity data'!AX5*EF!$H4)*kgtoGg=0,"NO",('Activity data'!AX5*EF!$H4)*kgtoGg)</f>
        <v>59.185198211315516</v>
      </c>
      <c r="AY4" s="28">
        <f>IF(('Activity data'!AY5*EF!$H4)*kgtoGg=0,"NO",('Activity data'!AY5*EF!$H4)*kgtoGg)</f>
        <v>59.852219871776938</v>
      </c>
      <c r="AZ4" s="28">
        <f>IF(('Activity data'!AZ5*EF!$H4)*kgtoGg=0,"NO",('Activity data'!AZ5*EF!$H4)*kgtoGg)</f>
        <v>60.571442723380706</v>
      </c>
      <c r="BA4" s="28">
        <f>IF(('Activity data'!BA5*EF!$H4)*kgtoGg=0,"NO",('Activity data'!BA5*EF!$H4)*kgtoGg)</f>
        <v>61.344741971190558</v>
      </c>
      <c r="BB4" s="28">
        <f>IF(('Activity data'!BB5*EF!$H4)*kgtoGg=0,"NO",('Activity data'!BB5*EF!$H4)*kgtoGg)</f>
        <v>62.117967112400159</v>
      </c>
      <c r="BC4" s="28">
        <f>IF(('Activity data'!BC5*EF!$H4)*kgtoGg=0,"NO",('Activity data'!BC5*EF!$H4)*kgtoGg)</f>
        <v>62.926934809662541</v>
      </c>
      <c r="BD4" s="28">
        <f>IF(('Activity data'!BD5*EF!$H4)*kgtoGg=0,"NO",('Activity data'!BD5*EF!$H4)*kgtoGg)</f>
        <v>63.749040405613599</v>
      </c>
      <c r="BE4" s="28">
        <f>IF(('Activity data'!BE5*EF!$H4)*kgtoGg=0,"NO",('Activity data'!BE5*EF!$H4)*kgtoGg)</f>
        <v>64.607027924483191</v>
      </c>
      <c r="BF4" s="28">
        <f>IF(('Activity data'!BF5*EF!$H4)*kgtoGg=0,"NO",('Activity data'!BF5*EF!$H4)*kgtoGg)</f>
        <v>65.520807721491323</v>
      </c>
      <c r="BG4" s="28">
        <f>IF(('Activity data'!BG5*EF!$H4)*kgtoGg=0,"NO",('Activity data'!BG5*EF!$H4)*kgtoGg)</f>
        <v>66.450978065297264</v>
      </c>
      <c r="BH4" s="28">
        <f>IF(('Activity data'!BH5*EF!$H4)*kgtoGg=0,"NO",('Activity data'!BH5*EF!$H4)*kgtoGg)</f>
        <v>67.42269613151835</v>
      </c>
      <c r="BI4" s="28">
        <f>IF(('Activity data'!BI5*EF!$H4)*kgtoGg=0,"NO",('Activity data'!BI5*EF!$H4)*kgtoGg)</f>
        <v>68.433169887719529</v>
      </c>
      <c r="BJ4" s="28">
        <f>IF(('Activity data'!BJ5*EF!$H4)*kgtoGg=0,"NO",('Activity data'!BJ5*EF!$H4)*kgtoGg)</f>
        <v>69.487666012809058</v>
      </c>
      <c r="BK4" s="28">
        <f>IF(('Activity data'!BK5*EF!$H4)*kgtoGg=0,"NO",('Activity data'!BK5*EF!$H4)*kgtoGg)</f>
        <v>70.610901888226536</v>
      </c>
      <c r="BL4" s="28">
        <f>IF(('Activity data'!BL5*EF!$H4)*kgtoGg=0,"NO",('Activity data'!BL5*EF!$H4)*kgtoGg)</f>
        <v>71.7672219359401</v>
      </c>
      <c r="BM4" s="28">
        <f>IF(('Activity data'!BM5*EF!$H4)*kgtoGg=0,"NO",('Activity data'!BM5*EF!$H4)*kgtoGg)</f>
        <v>72.980895722484135</v>
      </c>
      <c r="BN4" s="28">
        <f>IF(('Activity data'!BN5*EF!$H4)*kgtoGg=0,"NO",('Activity data'!BN5*EF!$H4)*kgtoGg)</f>
        <v>74.205994549279964</v>
      </c>
      <c r="BO4" s="28">
        <f>IF(('Activity data'!BO5*EF!$H4)*kgtoGg=0,"NO",('Activity data'!BO5*EF!$H4)*kgtoGg)</f>
        <v>75.492893703940624</v>
      </c>
      <c r="BP4" s="28">
        <f>IF(('Activity data'!BP5*EF!$H4)*kgtoGg=0,"NO",('Activity data'!BP5*EF!$H4)*kgtoGg)</f>
        <v>76.846880890704981</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37.702417184043391</v>
      </c>
      <c r="I5" s="28">
        <f>IF(('Activity data'!I6*EF!$H5)*kgtoGg=0,"NO",('Activity data'!I6*EF!$H5)*kgtoGg)</f>
        <v>43.186405138086073</v>
      </c>
      <c r="J5" s="28">
        <f>IF(('Activity data'!J6*EF!$H5)*kgtoGg=0,"NO",('Activity data'!J6*EF!$H5)*kgtoGg)</f>
        <v>37.359667936915727</v>
      </c>
      <c r="K5" s="28">
        <f>IF(('Activity data'!K6*EF!$H5)*kgtoGg=0,"NO",('Activity data'!K6*EF!$H5)*kgtoGg)</f>
        <v>39.416163419681723</v>
      </c>
      <c r="L5" s="28">
        <f>IF(('Activity data'!L6*EF!$H5)*kgtoGg=0,"NO",('Activity data'!L6*EF!$H5)*kgtoGg)</f>
        <v>35.988670948405058</v>
      </c>
      <c r="M5" s="28">
        <f>IF(('Activity data'!M6*EF!$H5)*kgtoGg=0,"NO",('Activity data'!M6*EF!$H5)*kgtoGg)</f>
        <v>38.730664925426389</v>
      </c>
      <c r="N5" s="28">
        <f>IF(('Activity data'!N6*EF!$H5)*kgtoGg=0,"NO",('Activity data'!N6*EF!$H5)*kgtoGg)</f>
        <v>39.07341417255406</v>
      </c>
      <c r="O5" s="28">
        <f>IF(('Activity data'!O6*EF!$H5)*kgtoGg=0,"NO",('Activity data'!O6*EF!$H5)*kgtoGg)</f>
        <v>37.702417184043391</v>
      </c>
      <c r="P5" s="28">
        <f>IF(('Activity data'!P6*EF!$H5)*kgtoGg=0,"NO",('Activity data'!P6*EF!$H5)*kgtoGg)</f>
        <v>36.674169442660393</v>
      </c>
      <c r="Q5" s="28">
        <f>IF(('Activity data'!Q6*EF!$H5)*kgtoGg=0,"NO",('Activity data'!Q6*EF!$H5)*kgtoGg)</f>
        <v>37.016918689788056</v>
      </c>
      <c r="R5" s="28">
        <f>IF(('Activity data'!R6*EF!$H5)*kgtoGg=0,"NO",('Activity data'!R6*EF!$H5)*kgtoGg)</f>
        <v>46.956646856490408</v>
      </c>
      <c r="S5" s="28">
        <f>IF(('Activity data'!S6*EF!$H5)*kgtoGg=0,"NO",('Activity data'!S6*EF!$H5)*kgtoGg)</f>
        <v>46.613897609362745</v>
      </c>
      <c r="T5" s="28">
        <f>IF(('Activity data'!T6*EF!$H5)*kgtoGg=0,"NO",('Activity data'!T6*EF!$H5)*kgtoGg)</f>
        <v>41.472658902447733</v>
      </c>
      <c r="U5" s="28">
        <f>IF(('Activity data'!U6*EF!$H5)*kgtoGg=0,"NO",('Activity data'!U6*EF!$H5)*kgtoGg)</f>
        <v>36.674169442660393</v>
      </c>
      <c r="V5" s="28">
        <f>IF(('Activity data'!V6*EF!$H5)*kgtoGg=0,"NO",('Activity data'!V6*EF!$H5)*kgtoGg)</f>
        <v>34.960423207022053</v>
      </c>
      <c r="W5" s="28">
        <f>IF(('Activity data'!W6*EF!$H5)*kgtoGg=0,"NO",('Activity data'!W6*EF!$H5)*kgtoGg)</f>
        <v>37.702417184043391</v>
      </c>
      <c r="X5" s="28">
        <f>IF(('Activity data'!X6*EF!$H5)*kgtoGg=0,"NO",('Activity data'!X6*EF!$H5)*kgtoGg)</f>
        <v>37.016918689788056</v>
      </c>
      <c r="Y5" s="28">
        <f>IF(('Activity data'!Y6*EF!$H5)*kgtoGg=0,"NO",('Activity data'!Y6*EF!$H5)*kgtoGg)</f>
        <v>37.016918689788056</v>
      </c>
      <c r="Z5" s="28">
        <f>IF(('Activity data'!Z6*EF!$H5)*kgtoGg=0,"NO",('Activity data'!Z6*EF!$H5)*kgtoGg)</f>
        <v>44.557402126596742</v>
      </c>
      <c r="AA5" s="28">
        <f>IF(('Activity data'!AA6*EF!$H5)*kgtoGg=0,"NO",('Activity data'!AA6*EF!$H5)*kgtoGg)</f>
        <v>45.92839911510741</v>
      </c>
      <c r="AB5" s="28">
        <f>IF(('Activity data'!AB6*EF!$H5)*kgtoGg=0,"NO",('Activity data'!AB6*EF!$H5)*kgtoGg)</f>
        <v>45.92839911510741</v>
      </c>
      <c r="AC5" s="28">
        <f>IF(('Activity data'!AC6*EF!$H5)*kgtoGg=0,"NO",('Activity data'!AC6*EF!$H5)*kgtoGg)</f>
        <v>43.871903632341407</v>
      </c>
      <c r="AD5" s="28">
        <f>IF(('Activity data'!AD6*EF!$H5)*kgtoGg=0,"NO",('Activity data'!AD6*EF!$H5)*kgtoGg)</f>
        <v>43.192833999221001</v>
      </c>
      <c r="AE5" s="28">
        <f>IF(('Activity data'!AE6*EF!$H5)*kgtoGg=0,"NO",('Activity data'!AE6*EF!$H5)*kgtoGg)</f>
        <v>43.483124536028583</v>
      </c>
      <c r="AF5" s="28">
        <f>IF(('Activity data'!AF6*EF!$H5)*kgtoGg=0,"NO",('Activity data'!AF6*EF!$H5)*kgtoGg)</f>
        <v>43.694308519978776</v>
      </c>
      <c r="AG5" s="28">
        <f>IF(('Activity data'!AG6*EF!$H5)*kgtoGg=0,"NO",('Activity data'!AG6*EF!$H5)*kgtoGg)</f>
        <v>43.819758072229966</v>
      </c>
      <c r="AH5" s="28">
        <f>IF(('Activity data'!AH6*EF!$H5)*kgtoGg=0,"NO",('Activity data'!AH6*EF!$H5)*kgtoGg)</f>
        <v>43.879933169646897</v>
      </c>
      <c r="AI5" s="28">
        <f>IF(('Activity data'!AI6*EF!$H5)*kgtoGg=0,"NO",('Activity data'!AI6*EF!$H5)*kgtoGg)</f>
        <v>44.032702694316043</v>
      </c>
      <c r="AJ5" s="28">
        <f>IF(('Activity data'!AJ6*EF!$H5)*kgtoGg=0,"NO",('Activity data'!AJ6*EF!$H5)*kgtoGg)</f>
        <v>44.167920460649839</v>
      </c>
      <c r="AK5" s="28">
        <f>IF(('Activity data'!AK6*EF!$H5)*kgtoGg=0,"NO",('Activity data'!AK6*EF!$H5)*kgtoGg)</f>
        <v>44.287511055291375</v>
      </c>
      <c r="AL5" s="28">
        <f>IF(('Activity data'!AL6*EF!$H5)*kgtoGg=0,"NO",('Activity data'!AL6*EF!$H5)*kgtoGg)</f>
        <v>42.897629978332894</v>
      </c>
      <c r="AM5" s="28">
        <f>IF(('Activity data'!AM6*EF!$H5)*kgtoGg=0,"NO",('Activity data'!AM6*EF!$H5)*kgtoGg)</f>
        <v>43.203471032326206</v>
      </c>
      <c r="AN5" s="28">
        <f>IF(('Activity data'!AN6*EF!$H5)*kgtoGg=0,"NO",('Activity data'!AN6*EF!$H5)*kgtoGg)</f>
        <v>43.499637116851964</v>
      </c>
      <c r="AO5" s="28">
        <f>IF(('Activity data'!AO6*EF!$H5)*kgtoGg=0,"NO",('Activity data'!AO6*EF!$H5)*kgtoGg)</f>
        <v>43.805181100175375</v>
      </c>
      <c r="AP5" s="28">
        <f>IF(('Activity data'!AP6*EF!$H5)*kgtoGg=0,"NO",('Activity data'!AP6*EF!$H5)*kgtoGg)</f>
        <v>44.102963968421129</v>
      </c>
      <c r="AQ5" s="28">
        <f>IF(('Activity data'!AQ6*EF!$H5)*kgtoGg=0,"NO",('Activity data'!AQ6*EF!$H5)*kgtoGg)</f>
        <v>44.420747348545298</v>
      </c>
      <c r="AR5" s="28">
        <f>IF(('Activity data'!AR6*EF!$H5)*kgtoGg=0,"NO",('Activity data'!AR6*EF!$H5)*kgtoGg)</f>
        <v>44.785431910218378</v>
      </c>
      <c r="AS5" s="28">
        <f>IF(('Activity data'!AS6*EF!$H5)*kgtoGg=0,"NO",('Activity data'!AS6*EF!$H5)*kgtoGg)</f>
        <v>45.149467770634004</v>
      </c>
      <c r="AT5" s="28">
        <f>IF(('Activity data'!AT6*EF!$H5)*kgtoGg=0,"NO",('Activity data'!AT6*EF!$H5)*kgtoGg)</f>
        <v>45.53676697025292</v>
      </c>
      <c r="AU5" s="28">
        <f>IF(('Activity data'!AU6*EF!$H5)*kgtoGg=0,"NO",('Activity data'!AU6*EF!$H5)*kgtoGg)</f>
        <v>45.941692087707523</v>
      </c>
      <c r="AV5" s="28">
        <f>IF(('Activity data'!AV6*EF!$H5)*kgtoGg=0,"NO",('Activity data'!AV6*EF!$H5)*kgtoGg)</f>
        <v>46.364965443097013</v>
      </c>
      <c r="AW5" s="28">
        <f>IF(('Activity data'!AW6*EF!$H5)*kgtoGg=0,"NO",('Activity data'!AW6*EF!$H5)*kgtoGg)</f>
        <v>46.863766574230382</v>
      </c>
      <c r="AX5" s="28">
        <f>IF(('Activity data'!AX6*EF!$H5)*kgtoGg=0,"NO",('Activity data'!AX6*EF!$H5)*kgtoGg)</f>
        <v>47.337301320226352</v>
      </c>
      <c r="AY5" s="28">
        <f>IF(('Activity data'!AY6*EF!$H5)*kgtoGg=0,"NO",('Activity data'!AY6*EF!$H5)*kgtoGg)</f>
        <v>47.870796286580003</v>
      </c>
      <c r="AZ5" s="28">
        <f>IF(('Activity data'!AZ6*EF!$H5)*kgtoGg=0,"NO",('Activity data'!AZ6*EF!$H5)*kgtoGg)</f>
        <v>48.446042629782255</v>
      </c>
      <c r="BA5" s="28">
        <f>IF(('Activity data'!BA6*EF!$H5)*kgtoGg=0,"NO",('Activity data'!BA6*EF!$H5)*kgtoGg)</f>
        <v>49.064540169886484</v>
      </c>
      <c r="BB5" s="28">
        <f>IF(('Activity data'!BB6*EF!$H5)*kgtoGg=0,"NO",('Activity data'!BB6*EF!$H5)*kgtoGg)</f>
        <v>49.682978438305</v>
      </c>
      <c r="BC5" s="28">
        <f>IF(('Activity data'!BC6*EF!$H5)*kgtoGg=0,"NO",('Activity data'!BC6*EF!$H5)*kgtoGg)</f>
        <v>50.330004194760413</v>
      </c>
      <c r="BD5" s="28">
        <f>IF(('Activity data'!BD6*EF!$H5)*kgtoGg=0,"NO",('Activity data'!BD6*EF!$H5)*kgtoGg)</f>
        <v>50.987537860080444</v>
      </c>
      <c r="BE5" s="28">
        <f>IF(('Activity data'!BE6*EF!$H5)*kgtoGg=0,"NO",('Activity data'!BE6*EF!$H5)*kgtoGg)</f>
        <v>51.673770481363754</v>
      </c>
      <c r="BF5" s="28">
        <f>IF(('Activity data'!BF6*EF!$H5)*kgtoGg=0,"NO",('Activity data'!BF6*EF!$H5)*kgtoGg)</f>
        <v>52.404626690324456</v>
      </c>
      <c r="BG5" s="28">
        <f>IF(('Activity data'!BG6*EF!$H5)*kgtoGg=0,"NO",('Activity data'!BG6*EF!$H5)*kgtoGg)</f>
        <v>53.148592329953949</v>
      </c>
      <c r="BH5" s="28">
        <f>IF(('Activity data'!BH6*EF!$H5)*kgtoGg=0,"NO",('Activity data'!BH6*EF!$H5)*kgtoGg)</f>
        <v>53.925788525779502</v>
      </c>
      <c r="BI5" s="28">
        <f>IF(('Activity data'!BI6*EF!$H5)*kgtoGg=0,"NO",('Activity data'!BI6*EF!$H5)*kgtoGg)</f>
        <v>54.733982164038373</v>
      </c>
      <c r="BJ5" s="28">
        <f>IF(('Activity data'!BJ6*EF!$H5)*kgtoGg=0,"NO",('Activity data'!BJ6*EF!$H5)*kgtoGg)</f>
        <v>55.57738562170951</v>
      </c>
      <c r="BK5" s="28">
        <f>IF(('Activity data'!BK6*EF!$H5)*kgtoGg=0,"NO",('Activity data'!BK6*EF!$H5)*kgtoGg)</f>
        <v>56.475768269656086</v>
      </c>
      <c r="BL5" s="28">
        <f>IF(('Activity data'!BL6*EF!$H5)*kgtoGg=0,"NO",('Activity data'!BL6*EF!$H5)*kgtoGg)</f>
        <v>57.400612186302304</v>
      </c>
      <c r="BM5" s="28">
        <f>IF(('Activity data'!BM6*EF!$H5)*kgtoGg=0,"NO",('Activity data'!BM6*EF!$H5)*kgtoGg)</f>
        <v>58.371328572736758</v>
      </c>
      <c r="BN5" s="28">
        <f>IF(('Activity data'!BN6*EF!$H5)*kgtoGg=0,"NO",('Activity data'!BN6*EF!$H5)*kgtoGg)</f>
        <v>59.351182895502255</v>
      </c>
      <c r="BO5" s="28">
        <f>IF(('Activity data'!BO6*EF!$H5)*kgtoGg=0,"NO",('Activity data'!BO6*EF!$H5)*kgtoGg)</f>
        <v>60.380466143577436</v>
      </c>
      <c r="BP5" s="28">
        <f>IF(('Activity data'!BP6*EF!$H5)*kgtoGg=0,"NO",('Activity data'!BP6*EF!$H5)*kgtoGg)</f>
        <v>61.463407510348695</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17.046715707522761</v>
      </c>
      <c r="I6" s="28">
        <f>IF(('Activity data'!I7*EF!$H6)*kgtoGg=0,"NO",('Activity data'!I7*EF!$H6)*kgtoGg)</f>
        <v>19.526237992253343</v>
      </c>
      <c r="J6" s="28">
        <f>IF(('Activity data'!J7*EF!$H6)*kgtoGg=0,"NO",('Activity data'!J7*EF!$H6)*kgtoGg)</f>
        <v>16.891745564727096</v>
      </c>
      <c r="K6" s="28">
        <f>IF(('Activity data'!K7*EF!$H6)*kgtoGg=0,"NO",('Activity data'!K7*EF!$H6)*kgtoGg)</f>
        <v>17.821566421501064</v>
      </c>
      <c r="L6" s="28">
        <f>IF(('Activity data'!L7*EF!$H6)*kgtoGg=0,"NO",('Activity data'!L7*EF!$H6)*kgtoGg)</f>
        <v>16.271864993544455</v>
      </c>
      <c r="M6" s="28">
        <f>IF(('Activity data'!M7*EF!$H6)*kgtoGg=0,"NO",('Activity data'!M7*EF!$H6)*kgtoGg)</f>
        <v>17.511626135909744</v>
      </c>
      <c r="N6" s="28">
        <f>IF(('Activity data'!N7*EF!$H6)*kgtoGg=0,"NO",('Activity data'!N7*EF!$H6)*kgtoGg)</f>
        <v>17.666596278705406</v>
      </c>
      <c r="O6" s="28">
        <f>IF(('Activity data'!O7*EF!$H6)*kgtoGg=0,"NO",('Activity data'!O7*EF!$H6)*kgtoGg)</f>
        <v>17.046715707522761</v>
      </c>
      <c r="P6" s="28">
        <f>IF(('Activity data'!P7*EF!$H6)*kgtoGg=0,"NO",('Activity data'!P7*EF!$H6)*kgtoGg)</f>
        <v>16.581805279135775</v>
      </c>
      <c r="Q6" s="28">
        <f>IF(('Activity data'!Q7*EF!$H6)*kgtoGg=0,"NO",('Activity data'!Q7*EF!$H6)*kgtoGg)</f>
        <v>16.736775421931437</v>
      </c>
      <c r="R6" s="28">
        <f>IF(('Activity data'!R7*EF!$H6)*kgtoGg=0,"NO",('Activity data'!R7*EF!$H6)*kgtoGg)</f>
        <v>21.230909563005618</v>
      </c>
      <c r="S6" s="28">
        <f>IF(('Activity data'!S7*EF!$H6)*kgtoGg=0,"NO",('Activity data'!S7*EF!$H6)*kgtoGg)</f>
        <v>21.075939420209959</v>
      </c>
      <c r="T6" s="28">
        <f>IF(('Activity data'!T7*EF!$H6)*kgtoGg=0,"NO",('Activity data'!T7*EF!$H6)*kgtoGg)</f>
        <v>18.751387278275036</v>
      </c>
      <c r="U6" s="28">
        <f>IF(('Activity data'!U7*EF!$H6)*kgtoGg=0,"NO",('Activity data'!U7*EF!$H6)*kgtoGg)</f>
        <v>16.581805279135775</v>
      </c>
      <c r="V6" s="28">
        <f>IF(('Activity data'!V7*EF!$H6)*kgtoGg=0,"NO",('Activity data'!V7*EF!$H6)*kgtoGg)</f>
        <v>15.806954565157469</v>
      </c>
      <c r="W6" s="28">
        <f>IF(('Activity data'!W7*EF!$H6)*kgtoGg=0,"NO",('Activity data'!W7*EF!$H6)*kgtoGg)</f>
        <v>17.046715707522761</v>
      </c>
      <c r="X6" s="28">
        <f>IF(('Activity data'!X7*EF!$H6)*kgtoGg=0,"NO",('Activity data'!X7*EF!$H6)*kgtoGg)</f>
        <v>16.736775421931437</v>
      </c>
      <c r="Y6" s="28">
        <f>IF(('Activity data'!Y7*EF!$H6)*kgtoGg=0,"NO",('Activity data'!Y7*EF!$H6)*kgtoGg)</f>
        <v>16.736775421931437</v>
      </c>
      <c r="Z6" s="28">
        <f>IF(('Activity data'!Z7*EF!$H6)*kgtoGg=0,"NO",('Activity data'!Z7*EF!$H6)*kgtoGg)</f>
        <v>20.146118563435991</v>
      </c>
      <c r="AA6" s="28">
        <f>IF(('Activity data'!AA7*EF!$H6)*kgtoGg=0,"NO",('Activity data'!AA7*EF!$H6)*kgtoGg)</f>
        <v>20.765999134618635</v>
      </c>
      <c r="AB6" s="28">
        <f>IF(('Activity data'!AB7*EF!$H6)*kgtoGg=0,"NO",('Activity data'!AB7*EF!$H6)*kgtoGg)</f>
        <v>20.765999134618635</v>
      </c>
      <c r="AC6" s="28">
        <f>IF(('Activity data'!AC7*EF!$H6)*kgtoGg=0,"NO",('Activity data'!AC7*EF!$H6)*kgtoGg)</f>
        <v>19.836178277844667</v>
      </c>
      <c r="AD6" s="28">
        <f>IF(('Activity data'!AD7*EF!$H6)*kgtoGg=0,"NO",('Activity data'!AD7*EF!$H6)*kgtoGg)</f>
        <v>19.529144728114748</v>
      </c>
      <c r="AE6" s="28">
        <f>IF(('Activity data'!AE7*EF!$H6)*kgtoGg=0,"NO",('Activity data'!AE7*EF!$H6)*kgtoGg)</f>
        <v>19.660396266428247</v>
      </c>
      <c r="AF6" s="28">
        <f>IF(('Activity data'!AF7*EF!$H6)*kgtoGg=0,"NO",('Activity data'!AF7*EF!$H6)*kgtoGg)</f>
        <v>19.755880683748433</v>
      </c>
      <c r="AG6" s="28">
        <f>IF(('Activity data'!AG7*EF!$H6)*kgtoGg=0,"NO",('Activity data'!AG7*EF!$H6)*kgtoGg)</f>
        <v>19.812601260639379</v>
      </c>
      <c r="AH6" s="28">
        <f>IF(('Activity data'!AH7*EF!$H6)*kgtoGg=0,"NO",('Activity data'!AH7*EF!$H6)*kgtoGg)</f>
        <v>19.839808741086362</v>
      </c>
      <c r="AI6" s="28">
        <f>IF(('Activity data'!AI7*EF!$H6)*kgtoGg=0,"NO",('Activity data'!AI7*EF!$H6)*kgtoGg)</f>
        <v>19.908881730308671</v>
      </c>
      <c r="AJ6" s="28">
        <f>IF(('Activity data'!AJ7*EF!$H6)*kgtoGg=0,"NO",('Activity data'!AJ7*EF!$H6)*kgtoGg)</f>
        <v>19.970018893213812</v>
      </c>
      <c r="AK6" s="28">
        <f>IF(('Activity data'!AK7*EF!$H6)*kgtoGg=0,"NO",('Activity data'!AK7*EF!$H6)*kgtoGg)</f>
        <v>20.024090409588915</v>
      </c>
      <c r="AL6" s="28">
        <f>IF(('Activity data'!AL7*EF!$H6)*kgtoGg=0,"NO",('Activity data'!AL7*EF!$H6)*kgtoGg)</f>
        <v>19.39567161430265</v>
      </c>
      <c r="AM6" s="28">
        <f>IF(('Activity data'!AM7*EF!$H6)*kgtoGg=0,"NO",('Activity data'!AM7*EF!$H6)*kgtoGg)</f>
        <v>19.533954140689826</v>
      </c>
      <c r="AN6" s="28">
        <f>IF(('Activity data'!AN7*EF!$H6)*kgtoGg=0,"NO",('Activity data'!AN7*EF!$H6)*kgtoGg)</f>
        <v>19.667862240546555</v>
      </c>
      <c r="AO6" s="28">
        <f>IF(('Activity data'!AO7*EF!$H6)*kgtoGg=0,"NO",('Activity data'!AO7*EF!$H6)*kgtoGg)</f>
        <v>19.806010449835973</v>
      </c>
      <c r="AP6" s="28">
        <f>IF(('Activity data'!AP7*EF!$H6)*kgtoGg=0,"NO",('Activity data'!AP7*EF!$H6)*kgtoGg)</f>
        <v>19.94064955991681</v>
      </c>
      <c r="AQ6" s="28">
        <f>IF(('Activity data'!AQ7*EF!$H6)*kgtoGg=0,"NO",('Activity data'!AQ7*EF!$H6)*kgtoGg)</f>
        <v>20.084331672156686</v>
      </c>
      <c r="AR6" s="28">
        <f>IF(('Activity data'!AR7*EF!$H6)*kgtoGg=0,"NO",('Activity data'!AR7*EF!$H6)*kgtoGg)</f>
        <v>20.249219615956605</v>
      </c>
      <c r="AS6" s="28">
        <f>IF(('Activity data'!AS7*EF!$H6)*kgtoGg=0,"NO",('Activity data'!AS7*EF!$H6)*kgtoGg)</f>
        <v>20.4138142569197</v>
      </c>
      <c r="AT6" s="28">
        <f>IF(('Activity data'!AT7*EF!$H6)*kgtoGg=0,"NO",('Activity data'!AT7*EF!$H6)*kgtoGg)</f>
        <v>20.588927150011578</v>
      </c>
      <c r="AU6" s="28">
        <f>IF(('Activity data'!AU7*EF!$H6)*kgtoGg=0,"NO",('Activity data'!AU7*EF!$H6)*kgtoGg)</f>
        <v>20.772009399788534</v>
      </c>
      <c r="AV6" s="28">
        <f>IF(('Activity data'!AV7*EF!$H6)*kgtoGg=0,"NO",('Activity data'!AV7*EF!$H6)*kgtoGg)</f>
        <v>20.963387595002708</v>
      </c>
      <c r="AW6" s="28">
        <f>IF(('Activity data'!AW7*EF!$H6)*kgtoGg=0,"NO",('Activity data'!AW7*EF!$H6)*kgtoGg)</f>
        <v>21.188914808165574</v>
      </c>
      <c r="AX6" s="28">
        <f>IF(('Activity data'!AX7*EF!$H6)*kgtoGg=0,"NO",('Activity data'!AX7*EF!$H6)*kgtoGg)</f>
        <v>21.403018114943571</v>
      </c>
      <c r="AY6" s="28">
        <f>IF(('Activity data'!AY7*EF!$H6)*kgtoGg=0,"NO",('Activity data'!AY7*EF!$H6)*kgtoGg)</f>
        <v>21.644231747969574</v>
      </c>
      <c r="AZ6" s="28">
        <f>IF(('Activity data'!AZ7*EF!$H6)*kgtoGg=0,"NO",('Activity data'!AZ7*EF!$H6)*kgtoGg)</f>
        <v>21.904322787397973</v>
      </c>
      <c r="BA6" s="28">
        <f>IF(('Activity data'!BA7*EF!$H6)*kgtoGg=0,"NO",('Activity data'!BA7*EF!$H6)*kgtoGg)</f>
        <v>22.183969359671885</v>
      </c>
      <c r="BB6" s="28">
        <f>IF(('Activity data'!BB7*EF!$H6)*kgtoGg=0,"NO",('Activity data'!BB7*EF!$H6)*kgtoGg)</f>
        <v>22.463589132932608</v>
      </c>
      <c r="BC6" s="28">
        <f>IF(('Activity data'!BC7*EF!$H6)*kgtoGg=0,"NO",('Activity data'!BC7*EF!$H6)*kgtoGg)</f>
        <v>22.756134411180923</v>
      </c>
      <c r="BD6" s="28">
        <f>IF(('Activity data'!BD7*EF!$H6)*kgtoGg=0,"NO",('Activity data'!BD7*EF!$H6)*kgtoGg)</f>
        <v>23.053430719959231</v>
      </c>
      <c r="BE6" s="28">
        <f>IF(('Activity data'!BE7*EF!$H6)*kgtoGg=0,"NO",('Activity data'!BE7*EF!$H6)*kgtoGg)</f>
        <v>23.36370293267019</v>
      </c>
      <c r="BF6" s="28">
        <f>IF(('Activity data'!BF7*EF!$H6)*kgtoGg=0,"NO",('Activity data'!BF7*EF!$H6)*kgtoGg)</f>
        <v>23.69415118898262</v>
      </c>
      <c r="BG6" s="28">
        <f>IF(('Activity data'!BG7*EF!$H6)*kgtoGg=0,"NO",('Activity data'!BG7*EF!$H6)*kgtoGg)</f>
        <v>24.030526724084829</v>
      </c>
      <c r="BH6" s="28">
        <f>IF(('Activity data'!BH7*EF!$H6)*kgtoGg=0,"NO",('Activity data'!BH7*EF!$H6)*kgtoGg)</f>
        <v>24.38192707421446</v>
      </c>
      <c r="BI6" s="28">
        <f>IF(('Activity data'!BI7*EF!$H6)*kgtoGg=0,"NO",('Activity data'!BI7*EF!$H6)*kgtoGg)</f>
        <v>24.747342562584215</v>
      </c>
      <c r="BJ6" s="28">
        <f>IF(('Activity data'!BJ7*EF!$H6)*kgtoGg=0,"NO",('Activity data'!BJ7*EF!$H6)*kgtoGg)</f>
        <v>25.12867776715424</v>
      </c>
      <c r="BK6" s="28">
        <f>IF(('Activity data'!BK7*EF!$H6)*kgtoGg=0,"NO",('Activity data'!BK7*EF!$H6)*kgtoGg)</f>
        <v>25.534871182323347</v>
      </c>
      <c r="BL6" s="28">
        <f>IF(('Activity data'!BL7*EF!$H6)*kgtoGg=0,"NO",('Activity data'!BL7*EF!$H6)*kgtoGg)</f>
        <v>25.953028756781787</v>
      </c>
      <c r="BM6" s="28">
        <f>IF(('Activity data'!BM7*EF!$H6)*kgtoGg=0,"NO",('Activity data'!BM7*EF!$H6)*kgtoGg)</f>
        <v>26.391927042570885</v>
      </c>
      <c r="BN6" s="28">
        <f>IF(('Activity data'!BN7*EF!$H6)*kgtoGg=0,"NO",('Activity data'!BN7*EF!$H6)*kgtoGg)</f>
        <v>26.834956941514335</v>
      </c>
      <c r="BO6" s="28">
        <f>IF(('Activity data'!BO7*EF!$H6)*kgtoGg=0,"NO",('Activity data'!BO7*EF!$H6)*kgtoGg)</f>
        <v>27.300335562381093</v>
      </c>
      <c r="BP6" s="28">
        <f>IF(('Activity data'!BP7*EF!$H6)*kgtoGg=0,"NO",('Activity data'!BP7*EF!$H6)*kgtoGg)</f>
        <v>27.789975086477142</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591.98810834370386</v>
      </c>
      <c r="I7" s="28">
        <f>IF(('Activity data'!I8*EF!$H7)*kgtoGg=0,"NO",('Activity data'!I8*EF!$H7)*kgtoGg)</f>
        <v>573.31831254837027</v>
      </c>
      <c r="J7" s="28">
        <f>IF(('Activity data'!J8*EF!$H7)*kgtoGg=0,"NO",('Activity data'!J8*EF!$H7)*kgtoGg)</f>
        <v>568.65086359953682</v>
      </c>
      <c r="K7" s="28">
        <f>IF(('Activity data'!K8*EF!$H7)*kgtoGg=0,"NO",('Activity data'!K8*EF!$H7)*kgtoGg)</f>
        <v>537.53453727398085</v>
      </c>
      <c r="L7" s="28">
        <f>IF(('Activity data'!L8*EF!$H7)*kgtoGg=0,"NO",('Activity data'!L8*EF!$H7)*kgtoGg)</f>
        <v>549.20315964606436</v>
      </c>
      <c r="M7" s="28">
        <f>IF(('Activity data'!M8*EF!$H7)*kgtoGg=0,"NO",('Activity data'!M8*EF!$H7)*kgtoGg)</f>
        <v>562.42759833442562</v>
      </c>
      <c r="N7" s="28">
        <f>IF(('Activity data'!N8*EF!$H7)*kgtoGg=0,"NO",('Activity data'!N8*EF!$H7)*kgtoGg)</f>
        <v>583.43111860417605</v>
      </c>
      <c r="O7" s="28">
        <f>IF(('Activity data'!O8*EF!$H7)*kgtoGg=0,"NO",('Activity data'!O8*EF!$H7)*kgtoGg)</f>
        <v>602.10091439950963</v>
      </c>
      <c r="P7" s="28">
        <f>IF(('Activity data'!P8*EF!$H7)*kgtoGg=0,"NO",('Activity data'!P8*EF!$H7)*kgtoGg)</f>
        <v>605.9904551902041</v>
      </c>
      <c r="Q7" s="28">
        <f>IF(('Activity data'!Q8*EF!$H7)*kgtoGg=0,"NO",('Activity data'!Q8*EF!$H7)*kgtoGg)</f>
        <v>597.43346545067618</v>
      </c>
      <c r="R7" s="28">
        <f>IF(('Activity data'!R8*EF!$H7)*kgtoGg=0,"NO",('Activity data'!R8*EF!$H7)*kgtoGg)</f>
        <v>568.65086359953682</v>
      </c>
      <c r="S7" s="28">
        <f>IF(('Activity data'!S8*EF!$H7)*kgtoGg=0,"NO",('Activity data'!S8*EF!$H7)*kgtoGg)</f>
        <v>570.98458807395355</v>
      </c>
      <c r="T7" s="28">
        <f>IF(('Activity data'!T8*EF!$H7)*kgtoGg=0,"NO",('Activity data'!T8*EF!$H7)*kgtoGg)</f>
        <v>532.86708832514739</v>
      </c>
      <c r="U7" s="28">
        <f>IF(('Activity data'!U8*EF!$H7)*kgtoGg=0,"NO",('Activity data'!U8*EF!$H7)*kgtoGg)</f>
        <v>541.42407806467531</v>
      </c>
      <c r="V7" s="28">
        <f>IF(('Activity data'!V8*EF!$H7)*kgtoGg=0,"NO",('Activity data'!V8*EF!$H7)*kgtoGg)</f>
        <v>544.53571069723091</v>
      </c>
      <c r="W7" s="28">
        <f>IF(('Activity data'!W8*EF!$H7)*kgtoGg=0,"NO",('Activity data'!W8*EF!$H7)*kgtoGg)</f>
        <v>550.75897596234211</v>
      </c>
      <c r="X7" s="28">
        <f>IF(('Activity data'!X8*EF!$H7)*kgtoGg=0,"NO",('Activity data'!X8*EF!$H7)*kgtoGg)</f>
        <v>539.09035359025859</v>
      </c>
      <c r="Y7" s="28">
        <f>IF(('Activity data'!Y8*EF!$H7)*kgtoGg=0,"NO",('Activity data'!Y8*EF!$H7)*kgtoGg)</f>
        <v>553.09270043675883</v>
      </c>
      <c r="Z7" s="28">
        <f>IF(('Activity data'!Z8*EF!$H7)*kgtoGg=0,"NO",('Activity data'!Z8*EF!$H7)*kgtoGg)</f>
        <v>542.97989438095317</v>
      </c>
      <c r="AA7" s="28">
        <f>IF(('Activity data'!AA8*EF!$H7)*kgtoGg=0,"NO",('Activity data'!AA8*EF!$H7)*kgtoGg)</f>
        <v>536.75662911584186</v>
      </c>
      <c r="AB7" s="28">
        <f>IF(('Activity data'!AB8*EF!$H7)*kgtoGg=0,"NO",('Activity data'!AB8*EF!$H7)*kgtoGg)</f>
        <v>535.20081279956412</v>
      </c>
      <c r="AC7" s="28">
        <f>IF(('Activity data'!AC8*EF!$H7)*kgtoGg=0,"NO",('Activity data'!AC8*EF!$H7)*kgtoGg)</f>
        <v>536.75662911584186</v>
      </c>
      <c r="AD7" s="28">
        <f>IF(('Activity data'!AD8*EF!$H7)*kgtoGg=0,"NO",('Activity data'!AD8*EF!$H7)*kgtoGg)</f>
        <v>531.92211638181004</v>
      </c>
      <c r="AE7" s="28">
        <f>IF(('Activity data'!AE8*EF!$H7)*kgtoGg=0,"NO",('Activity data'!AE8*EF!$H7)*kgtoGg)</f>
        <v>531.66053505651132</v>
      </c>
      <c r="AF7" s="28">
        <f>IF(('Activity data'!AF8*EF!$H7)*kgtoGg=0,"NO",('Activity data'!AF8*EF!$H7)*kgtoGg)</f>
        <v>527.62920526162179</v>
      </c>
      <c r="AG7" s="28">
        <f>IF(('Activity data'!AG8*EF!$H7)*kgtoGg=0,"NO",('Activity data'!AG8*EF!$H7)*kgtoGg)</f>
        <v>519.85428411039857</v>
      </c>
      <c r="AH7" s="28">
        <f>IF(('Activity data'!AH8*EF!$H7)*kgtoGg=0,"NO",('Activity data'!AH8*EF!$H7)*kgtoGg)</f>
        <v>509.29970989364153</v>
      </c>
      <c r="AI7" s="28">
        <f>IF(('Activity data'!AI8*EF!$H7)*kgtoGg=0,"NO",('Activity data'!AI8*EF!$H7)*kgtoGg)</f>
        <v>501.59409978562155</v>
      </c>
      <c r="AJ7" s="28">
        <f>IF(('Activity data'!AJ8*EF!$H7)*kgtoGg=0,"NO",('Activity data'!AJ8*EF!$H7)*kgtoGg)</f>
        <v>493.08595306306404</v>
      </c>
      <c r="AK7" s="28">
        <f>IF(('Activity data'!AK8*EF!$H7)*kgtoGg=0,"NO",('Activity data'!AK8*EF!$H7)*kgtoGg)</f>
        <v>483.87808495098744</v>
      </c>
      <c r="AL7" s="28">
        <f>IF(('Activity data'!AL8*EF!$H7)*kgtoGg=0,"NO",('Activity data'!AL8*EF!$H7)*kgtoGg)</f>
        <v>425.83253320971517</v>
      </c>
      <c r="AM7" s="28">
        <f>IF(('Activity data'!AM8*EF!$H7)*kgtoGg=0,"NO",('Activity data'!AM8*EF!$H7)*kgtoGg)</f>
        <v>427.04232305382885</v>
      </c>
      <c r="AN7" s="28">
        <f>IF(('Activity data'!AN8*EF!$H7)*kgtoGg=0,"NO",('Activity data'!AN8*EF!$H7)*kgtoGg)</f>
        <v>427.56928374767091</v>
      </c>
      <c r="AO7" s="28">
        <f>IF(('Activity data'!AO8*EF!$H7)*kgtoGg=0,"NO",('Activity data'!AO8*EF!$H7)*kgtoGg)</f>
        <v>428.01988519774966</v>
      </c>
      <c r="AP7" s="28">
        <f>IF(('Activity data'!AP8*EF!$H7)*kgtoGg=0,"NO",('Activity data'!AP8*EF!$H7)*kgtoGg)</f>
        <v>427.89703469965343</v>
      </c>
      <c r="AQ7" s="28">
        <f>IF(('Activity data'!AQ8*EF!$H7)*kgtoGg=0,"NO",('Activity data'!AQ8*EF!$H7)*kgtoGg)</f>
        <v>428.05270486507442</v>
      </c>
      <c r="AR7" s="28">
        <f>IF(('Activity data'!AR8*EF!$H7)*kgtoGg=0,"NO",('Activity data'!AR8*EF!$H7)*kgtoGg)</f>
        <v>430.12364608649307</v>
      </c>
      <c r="AS7" s="28">
        <f>IF(('Activity data'!AS8*EF!$H7)*kgtoGg=0,"NO",('Activity data'!AS8*EF!$H7)*kgtoGg)</f>
        <v>431.80039475084845</v>
      </c>
      <c r="AT7" s="28">
        <f>IF(('Activity data'!AT8*EF!$H7)*kgtoGg=0,"NO",('Activity data'!AT8*EF!$H7)*kgtoGg)</f>
        <v>433.78556267859028</v>
      </c>
      <c r="AU7" s="28">
        <f>IF(('Activity data'!AU8*EF!$H7)*kgtoGg=0,"NO",('Activity data'!AU8*EF!$H7)*kgtoGg)</f>
        <v>435.88969027518669</v>
      </c>
      <c r="AV7" s="28">
        <f>IF(('Activity data'!AV8*EF!$H7)*kgtoGg=0,"NO",('Activity data'!AV8*EF!$H7)*kgtoGg)</f>
        <v>438.12952788884724</v>
      </c>
      <c r="AW7" s="28">
        <f>IF(('Activity data'!AW8*EF!$H7)*kgtoGg=0,"NO",('Activity data'!AW8*EF!$H7)*kgtoGg)</f>
        <v>440.77234344035082</v>
      </c>
      <c r="AX7" s="28">
        <f>IF(('Activity data'!AX8*EF!$H7)*kgtoGg=0,"NO",('Activity data'!AX8*EF!$H7)*kgtoGg)</f>
        <v>442.24110265057169</v>
      </c>
      <c r="AY7" s="28">
        <f>IF(('Activity data'!AY8*EF!$H7)*kgtoGg=0,"NO",('Activity data'!AY8*EF!$H7)*kgtoGg)</f>
        <v>444.74653999754292</v>
      </c>
      <c r="AZ7" s="28">
        <f>IF(('Activity data'!AZ8*EF!$H7)*kgtoGg=0,"NO",('Activity data'!AZ8*EF!$H7)*kgtoGg)</f>
        <v>447.73919090598207</v>
      </c>
      <c r="BA7" s="28">
        <f>IF(('Activity data'!BA8*EF!$H7)*kgtoGg=0,"NO",('Activity data'!BA8*EF!$H7)*kgtoGg)</f>
        <v>451.21344513954341</v>
      </c>
      <c r="BB7" s="28">
        <f>IF(('Activity data'!BB8*EF!$H7)*kgtoGg=0,"NO",('Activity data'!BB8*EF!$H7)*kgtoGg)</f>
        <v>454.62425282422168</v>
      </c>
      <c r="BC7" s="28">
        <f>IF(('Activity data'!BC8*EF!$H7)*kgtoGg=0,"NO",('Activity data'!BC8*EF!$H7)*kgtoGg)</f>
        <v>458.09247691616451</v>
      </c>
      <c r="BD7" s="28">
        <f>IF(('Activity data'!BD8*EF!$H7)*kgtoGg=0,"NO",('Activity data'!BD8*EF!$H7)*kgtoGg)</f>
        <v>461.17022109808016</v>
      </c>
      <c r="BE7" s="28">
        <f>IF(('Activity data'!BE8*EF!$H7)*kgtoGg=0,"NO",('Activity data'!BE8*EF!$H7)*kgtoGg)</f>
        <v>464.26409997602752</v>
      </c>
      <c r="BF7" s="28">
        <f>IF(('Activity data'!BF8*EF!$H7)*kgtoGg=0,"NO",('Activity data'!BF8*EF!$H7)*kgtoGg)</f>
        <v>467.6803778241283</v>
      </c>
      <c r="BG7" s="28">
        <f>IF(('Activity data'!BG8*EF!$H7)*kgtoGg=0,"NO",('Activity data'!BG8*EF!$H7)*kgtoGg)</f>
        <v>480.75417766402524</v>
      </c>
      <c r="BH7" s="28">
        <f>IF(('Activity data'!BH8*EF!$H7)*kgtoGg=0,"NO",('Activity data'!BH8*EF!$H7)*kgtoGg)</f>
        <v>494.36560400637887</v>
      </c>
      <c r="BI7" s="28">
        <f>IF(('Activity data'!BI8*EF!$H7)*kgtoGg=0,"NO",('Activity data'!BI8*EF!$H7)*kgtoGg)</f>
        <v>508.45645901884916</v>
      </c>
      <c r="BJ7" s="28">
        <f>IF(('Activity data'!BJ8*EF!$H7)*kgtoGg=0,"NO",('Activity data'!BJ8*EF!$H7)*kgtoGg)</f>
        <v>523.1150296148644</v>
      </c>
      <c r="BK7" s="28">
        <f>IF(('Activity data'!BK8*EF!$H7)*kgtoGg=0,"NO",('Activity data'!BK8*EF!$H7)*kgtoGg)</f>
        <v>538.73361986910868</v>
      </c>
      <c r="BL7" s="28">
        <f>IF(('Activity data'!BL8*EF!$H7)*kgtoGg=0,"NO",('Activity data'!BL8*EF!$H7)*kgtoGg)</f>
        <v>555.17134315866872</v>
      </c>
      <c r="BM7" s="28">
        <f>IF(('Activity data'!BM8*EF!$H7)*kgtoGg=0,"NO",('Activity data'!BM8*EF!$H7)*kgtoGg)</f>
        <v>572.36230310783731</v>
      </c>
      <c r="BN7" s="28">
        <f>IF(('Activity data'!BN8*EF!$H7)*kgtoGg=0,"NO",('Activity data'!BN8*EF!$H7)*kgtoGg)</f>
        <v>589.55252243633618</v>
      </c>
      <c r="BO7" s="28">
        <f>IF(('Activity data'!BO8*EF!$H7)*kgtoGg=0,"NO",('Activity data'!BO8*EF!$H7)*kgtoGg)</f>
        <v>607.56827838236632</v>
      </c>
      <c r="BP7" s="28">
        <f>IF(('Activity data'!BP8*EF!$H7)*kgtoGg=0,"NO",('Activity data'!BP8*EF!$H7)*kgtoGg)</f>
        <v>626.47457382867606</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325.53680931530147</v>
      </c>
      <c r="I8" s="28">
        <f>IF(('Activity data'!I9*EF!$H8)*kgtoGg=0,"NO",('Activity data'!I9*EF!$H8)*kgtoGg)</f>
        <v>352.7163531670534</v>
      </c>
      <c r="J8" s="28">
        <f>IF(('Activity data'!J9*EF!$H8)*kgtoGg=0,"NO",('Activity data'!J9*EF!$H8)*kgtoGg)</f>
        <v>356.42265460138321</v>
      </c>
      <c r="K8" s="28">
        <f>IF(('Activity data'!K9*EF!$H8)*kgtoGg=0,"NO",('Activity data'!K9*EF!$H8)*kgtoGg)</f>
        <v>356.42265460138321</v>
      </c>
      <c r="L8" s="28">
        <f>IF(('Activity data'!L9*EF!$H8)*kgtoGg=0,"NO",('Activity data'!L9*EF!$H8)*kgtoGg)</f>
        <v>310.09388667226062</v>
      </c>
      <c r="M8" s="28">
        <f>IF(('Activity data'!M9*EF!$H8)*kgtoGg=0,"NO",('Activity data'!M9*EF!$H8)*kgtoGg)</f>
        <v>305.76986833220917</v>
      </c>
      <c r="N8" s="28">
        <f>IF(('Activity data'!N9*EF!$H8)*kgtoGg=0,"NO",('Activity data'!N9*EF!$H8)*kgtoGg)</f>
        <v>313.80018810659044</v>
      </c>
      <c r="O8" s="28">
        <f>IF(('Activity data'!O9*EF!$H8)*kgtoGg=0,"NO",('Activity data'!O9*EF!$H8)*kgtoGg)</f>
        <v>323.68365859813662</v>
      </c>
      <c r="P8" s="28">
        <f>IF(('Activity data'!P9*EF!$H8)*kgtoGg=0,"NO",('Activity data'!P9*EF!$H8)*kgtoGg)</f>
        <v>339.1265812411774</v>
      </c>
      <c r="Q8" s="28">
        <f>IF(('Activity data'!Q9*EF!$H8)*kgtoGg=0,"NO",('Activity data'!Q9*EF!$H8)*kgtoGg)</f>
        <v>352.09863626133176</v>
      </c>
      <c r="R8" s="28">
        <f>IF(('Activity data'!R9*EF!$H8)*kgtoGg=0,"NO",('Activity data'!R9*EF!$H8)*kgtoGg)</f>
        <v>362.59982365859952</v>
      </c>
      <c r="S8" s="28">
        <f>IF(('Activity data'!S9*EF!$H8)*kgtoGg=0,"NO",('Activity data'!S9*EF!$H8)*kgtoGg)</f>
        <v>354.56950388421831</v>
      </c>
      <c r="T8" s="28">
        <f>IF(('Activity data'!T9*EF!$H8)*kgtoGg=0,"NO",('Activity data'!T9*EF!$H8)*kgtoGg)</f>
        <v>384.83763226457836</v>
      </c>
      <c r="U8" s="28">
        <f>IF(('Activity data'!U9*EF!$H8)*kgtoGg=0,"NO",('Activity data'!U9*EF!$H8)*kgtoGg)</f>
        <v>384.21991535885678</v>
      </c>
      <c r="V8" s="28">
        <f>IF(('Activity data'!V9*EF!$H8)*kgtoGg=0,"NO",('Activity data'!V9*EF!$H8)*kgtoGg)</f>
        <v>375.57187867875388</v>
      </c>
      <c r="W8" s="28">
        <f>IF(('Activity data'!W9*EF!$H8)*kgtoGg=0,"NO",('Activity data'!W9*EF!$H8)*kgtoGg)</f>
        <v>370.63014343298084</v>
      </c>
      <c r="X8" s="28">
        <f>IF(('Activity data'!X9*EF!$H8)*kgtoGg=0,"NO",('Activity data'!X9*EF!$H8)*kgtoGg)</f>
        <v>379.89589701880533</v>
      </c>
      <c r="Y8" s="28">
        <f>IF(('Activity data'!Y9*EF!$H8)*kgtoGg=0,"NO",('Activity data'!Y9*EF!$H8)*kgtoGg)</f>
        <v>393.48566894468127</v>
      </c>
      <c r="Z8" s="28">
        <f>IF(('Activity data'!Z9*EF!$H8)*kgtoGg=0,"NO",('Activity data'!Z9*EF!$H8)*kgtoGg)</f>
        <v>403.29824097837326</v>
      </c>
      <c r="AA8" s="28">
        <f>IF(('Activity data'!AA9*EF!$H8)*kgtoGg=0,"NO",('Activity data'!AA9*EF!$H8)*kgtoGg)</f>
        <v>401.46537196627958</v>
      </c>
      <c r="AB8" s="28">
        <f>IF(('Activity data'!AB9*EF!$H8)*kgtoGg=0,"NO",('Activity data'!AB9*EF!$H8)*kgtoGg)</f>
        <v>396.5852282436478</v>
      </c>
      <c r="AC8" s="28">
        <f>IF(('Activity data'!AC9*EF!$H8)*kgtoGg=0,"NO",('Activity data'!AC9*EF!$H8)*kgtoGg)</f>
        <v>391.52131888920474</v>
      </c>
      <c r="AD8" s="28">
        <f>IF(('Activity data'!AD9*EF!$H8)*kgtoGg=0,"NO",('Activity data'!AD9*EF!$H8)*kgtoGg)</f>
        <v>374.56845311511358</v>
      </c>
      <c r="AE8" s="28">
        <f>IF(('Activity data'!AE9*EF!$H8)*kgtoGg=0,"NO",('Activity data'!AE9*EF!$H8)*kgtoGg)</f>
        <v>374.38425300505355</v>
      </c>
      <c r="AF8" s="28">
        <f>IF(('Activity data'!AF9*EF!$H8)*kgtoGg=0,"NO",('Activity data'!AF9*EF!$H8)*kgtoGg)</f>
        <v>371.54547469754522</v>
      </c>
      <c r="AG8" s="28">
        <f>IF(('Activity data'!AG9*EF!$H8)*kgtoGg=0,"NO",('Activity data'!AG9*EF!$H8)*kgtoGg)</f>
        <v>366.07053748584383</v>
      </c>
      <c r="AH8" s="28">
        <f>IF(('Activity data'!AH9*EF!$H8)*kgtoGg=0,"NO",('Activity data'!AH9*EF!$H8)*kgtoGg)</f>
        <v>358.63822659689117</v>
      </c>
      <c r="AI8" s="28">
        <f>IF(('Activity data'!AI9*EF!$H8)*kgtoGg=0,"NO",('Activity data'!AI9*EF!$H8)*kgtoGg)</f>
        <v>353.21209677528861</v>
      </c>
      <c r="AJ8" s="28">
        <f>IF(('Activity data'!AJ9*EF!$H8)*kgtoGg=0,"NO",('Activity data'!AJ9*EF!$H8)*kgtoGg)</f>
        <v>347.22083741870784</v>
      </c>
      <c r="AK8" s="28">
        <f>IF(('Activity data'!AK9*EF!$H8)*kgtoGg=0,"NO",('Activity data'!AK9*EF!$H8)*kgtoGg)</f>
        <v>340.73684886284786</v>
      </c>
      <c r="AL8" s="28">
        <f>IF(('Activity data'!AL9*EF!$H8)*kgtoGg=0,"NO",('Activity data'!AL9*EF!$H8)*kgtoGg)</f>
        <v>299.86238274018831</v>
      </c>
      <c r="AM8" s="28">
        <f>IF(('Activity data'!AM9*EF!$H8)*kgtoGg=0,"NO",('Activity data'!AM9*EF!$H8)*kgtoGg)</f>
        <v>300.71429150003905</v>
      </c>
      <c r="AN8" s="28">
        <f>IF(('Activity data'!AN9*EF!$H8)*kgtoGg=0,"NO",('Activity data'!AN9*EF!$H8)*kgtoGg)</f>
        <v>301.08536622294679</v>
      </c>
      <c r="AO8" s="28">
        <f>IF(('Activity data'!AO9*EF!$H8)*kgtoGg=0,"NO",('Activity data'!AO9*EF!$H8)*kgtoGg)</f>
        <v>301.40267036001762</v>
      </c>
      <c r="AP8" s="28">
        <f>IF(('Activity data'!AP9*EF!$H8)*kgtoGg=0,"NO",('Activity data'!AP9*EF!$H8)*kgtoGg)</f>
        <v>301.31616160315428</v>
      </c>
      <c r="AQ8" s="28">
        <f>IF(('Activity data'!AQ9*EF!$H8)*kgtoGg=0,"NO",('Activity data'!AQ9*EF!$H8)*kgtoGg)</f>
        <v>301.4257812847996</v>
      </c>
      <c r="AR8" s="28">
        <f>IF(('Activity data'!AR9*EF!$H8)*kgtoGg=0,"NO",('Activity data'!AR9*EF!$H8)*kgtoGg)</f>
        <v>302.88409487227665</v>
      </c>
      <c r="AS8" s="28">
        <f>IF(('Activity data'!AS9*EF!$H8)*kgtoGg=0,"NO",('Activity data'!AS9*EF!$H8)*kgtoGg)</f>
        <v>304.06482628788791</v>
      </c>
      <c r="AT8" s="28">
        <f>IF(('Activity data'!AT9*EF!$H8)*kgtoGg=0,"NO",('Activity data'!AT9*EF!$H8)*kgtoGg)</f>
        <v>305.4627401120506</v>
      </c>
      <c r="AU8" s="28">
        <f>IF(('Activity data'!AU9*EF!$H8)*kgtoGg=0,"NO",('Activity data'!AU9*EF!$H8)*kgtoGg)</f>
        <v>306.94442285232645</v>
      </c>
      <c r="AV8" s="28">
        <f>IF(('Activity data'!AV9*EF!$H8)*kgtoGg=0,"NO",('Activity data'!AV9*EF!$H8)*kgtoGg)</f>
        <v>308.52166975434409</v>
      </c>
      <c r="AW8" s="28">
        <f>IF(('Activity data'!AW9*EF!$H8)*kgtoGg=0,"NO",('Activity data'!AW9*EF!$H8)*kgtoGg)</f>
        <v>310.3826853100212</v>
      </c>
      <c r="AX8" s="28">
        <f>IF(('Activity data'!AX9*EF!$H8)*kgtoGg=0,"NO",('Activity data'!AX9*EF!$H8)*kgtoGg)</f>
        <v>311.41695489278118</v>
      </c>
      <c r="AY8" s="28">
        <f>IF(('Activity data'!AY9*EF!$H8)*kgtoGg=0,"NO",('Activity data'!AY9*EF!$H8)*kgtoGg)</f>
        <v>313.1812315839166</v>
      </c>
      <c r="AZ8" s="28">
        <f>IF(('Activity data'!AZ9*EF!$H8)*kgtoGg=0,"NO",('Activity data'!AZ9*EF!$H8)*kgtoGg)</f>
        <v>315.28859389686653</v>
      </c>
      <c r="BA8" s="28">
        <f>IF(('Activity data'!BA9*EF!$H8)*kgtoGg=0,"NO",('Activity data'!BA9*EF!$H8)*kgtoGg)</f>
        <v>317.73509122028224</v>
      </c>
      <c r="BB8" s="28">
        <f>IF(('Activity data'!BB9*EF!$H8)*kgtoGg=0,"NO",('Activity data'!BB9*EF!$H8)*kgtoGg)</f>
        <v>320.13691080810707</v>
      </c>
      <c r="BC8" s="28">
        <f>IF(('Activity data'!BC9*EF!$H8)*kgtoGg=0,"NO",('Activity data'!BC9*EF!$H8)*kgtoGg)</f>
        <v>322.5791618316444</v>
      </c>
      <c r="BD8" s="28">
        <f>IF(('Activity data'!BD9*EF!$H8)*kgtoGg=0,"NO",('Activity data'!BD9*EF!$H8)*kgtoGg)</f>
        <v>324.74644505187553</v>
      </c>
      <c r="BE8" s="28">
        <f>IF(('Activity data'!BE9*EF!$H8)*kgtoGg=0,"NO",('Activity data'!BE9*EF!$H8)*kgtoGg)</f>
        <v>326.92508998832039</v>
      </c>
      <c r="BF8" s="28">
        <f>IF(('Activity data'!BF9*EF!$H8)*kgtoGg=0,"NO",('Activity data'!BF9*EF!$H8)*kgtoGg)</f>
        <v>329.33076155106488</v>
      </c>
      <c r="BG8" s="28">
        <f>IF(('Activity data'!BG9*EF!$H8)*kgtoGg=0,"NO",('Activity data'!BG9*EF!$H8)*kgtoGg)</f>
        <v>338.53705854746909</v>
      </c>
      <c r="BH8" s="28">
        <f>IF(('Activity data'!BH9*EF!$H8)*kgtoGg=0,"NO",('Activity data'!BH9*EF!$H8)*kgtoGg)</f>
        <v>348.12194090661148</v>
      </c>
      <c r="BI8" s="28">
        <f>IF(('Activity data'!BI9*EF!$H8)*kgtoGg=0,"NO",('Activity data'!BI9*EF!$H8)*kgtoGg)</f>
        <v>358.0444269295499</v>
      </c>
      <c r="BJ8" s="28">
        <f>IF(('Activity data'!BJ9*EF!$H8)*kgtoGg=0,"NO",('Activity data'!BJ9*EF!$H8)*kgtoGg)</f>
        <v>368.36668641816834</v>
      </c>
      <c r="BK8" s="28">
        <f>IF(('Activity data'!BK9*EF!$H8)*kgtoGg=0,"NO",('Activity data'!BK9*EF!$H8)*kgtoGg)</f>
        <v>379.3649717144537</v>
      </c>
      <c r="BL8" s="28">
        <f>IF(('Activity data'!BL9*EF!$H8)*kgtoGg=0,"NO",('Activity data'!BL9*EF!$H8)*kgtoGg)</f>
        <v>390.94007339886139</v>
      </c>
      <c r="BM8" s="28">
        <f>IF(('Activity data'!BM9*EF!$H8)*kgtoGg=0,"NO",('Activity data'!BM9*EF!$H8)*kgtoGg)</f>
        <v>403.04558861887892</v>
      </c>
      <c r="BN8" s="28">
        <f>IF(('Activity data'!BN9*EF!$H8)*kgtoGg=0,"NO",('Activity data'!BN9*EF!$H8)*kgtoGg)</f>
        <v>415.15058230927758</v>
      </c>
      <c r="BO8" s="28">
        <f>IF(('Activity data'!BO9*EF!$H8)*kgtoGg=0,"NO",('Activity data'!BO9*EF!$H8)*kgtoGg)</f>
        <v>427.83690165675165</v>
      </c>
      <c r="BP8" s="28">
        <f>IF(('Activity data'!BP9*EF!$H8)*kgtoGg=0,"NO",('Activity data'!BP9*EF!$H8)*kgtoGg)</f>
        <v>441.15032033471908</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39.084154913111568</v>
      </c>
      <c r="AE9" s="28">
        <f>IF(('Activity data'!AE10*EF!$H9)*kgtoGg=0,"NO",('Activity data'!AE10*EF!$H9)*kgtoGg)</f>
        <v>40.467220476622494</v>
      </c>
      <c r="AF9" s="28">
        <f>IF(('Activity data'!AF10*EF!$H9)*kgtoGg=0,"NO",('Activity data'!AF10*EF!$H9)*kgtoGg)</f>
        <v>41.575311586132614</v>
      </c>
      <c r="AG9" s="28">
        <f>IF(('Activity data'!AG10*EF!$H9)*kgtoGg=0,"NO",('Activity data'!AG10*EF!$H9)*kgtoGg)</f>
        <v>42.382322045220981</v>
      </c>
      <c r="AH9" s="28">
        <f>IF(('Activity data'!AH10*EF!$H9)*kgtoGg=0,"NO",('Activity data'!AH10*EF!$H9)*kgtoGg)</f>
        <v>42.940149160968708</v>
      </c>
      <c r="AI9" s="28">
        <f>IF(('Activity data'!AI10*EF!$H9)*kgtoGg=0,"NO",('Activity data'!AI10*EF!$H9)*kgtoGg)</f>
        <v>43.716731404424664</v>
      </c>
      <c r="AJ9" s="28">
        <f>IF(('Activity data'!AJ10*EF!$H9)*kgtoGg=0,"NO",('Activity data'!AJ10*EF!$H9)*kgtoGg)</f>
        <v>44.408417362854358</v>
      </c>
      <c r="AK9" s="28">
        <f>IF(('Activity data'!AK10*EF!$H9)*kgtoGg=0,"NO",('Activity data'!AK10*EF!$H9)*kgtoGg)</f>
        <v>45.018349139814617</v>
      </c>
      <c r="AL9" s="28">
        <f>IF(('Activity data'!AL10*EF!$H9)*kgtoGg=0,"NO",('Activity data'!AL10*EF!$H9)*kgtoGg)</f>
        <v>40.915315741498851</v>
      </c>
      <c r="AM9" s="28">
        <f>IF(('Activity data'!AM10*EF!$H9)*kgtoGg=0,"NO",('Activity data'!AM10*EF!$H9)*kgtoGg)</f>
        <v>42.203183603070272</v>
      </c>
      <c r="AN9" s="28">
        <f>IF(('Activity data'!AN10*EF!$H9)*kgtoGg=0,"NO",('Activity data'!AN10*EF!$H9)*kgtoGg)</f>
        <v>43.450597367926569</v>
      </c>
      <c r="AO9" s="28">
        <f>IF(('Activity data'!AO10*EF!$H9)*kgtoGg=0,"NO",('Activity data'!AO10*EF!$H9)*kgtoGg)</f>
        <v>44.716593483106251</v>
      </c>
      <c r="AP9" s="28">
        <f>IF(('Activity data'!AP10*EF!$H9)*kgtoGg=0,"NO",('Activity data'!AP10*EF!$H9)*kgtoGg)</f>
        <v>45.948542299754934</v>
      </c>
      <c r="AQ9" s="28">
        <f>IF(('Activity data'!AQ10*EF!$H9)*kgtoGg=0,"NO",('Activity data'!AQ10*EF!$H9)*kgtoGg)</f>
        <v>47.236771106491737</v>
      </c>
      <c r="AR9" s="28">
        <f>IF(('Activity data'!AR10*EF!$H9)*kgtoGg=0,"NO",('Activity data'!AR10*EF!$H9)*kgtoGg)</f>
        <v>48.770737313707741</v>
      </c>
      <c r="AS9" s="28">
        <f>IF(('Activity data'!AS10*EF!$H9)*kgtoGg=0,"NO",('Activity data'!AS10*EF!$H9)*kgtoGg)</f>
        <v>50.300653921250181</v>
      </c>
      <c r="AT9" s="28">
        <f>IF(('Activity data'!AT10*EF!$H9)*kgtoGg=0,"NO",('Activity data'!AT10*EF!$H9)*kgtoGg)</f>
        <v>51.908704109916194</v>
      </c>
      <c r="AU9" s="28">
        <f>IF(('Activity data'!AU10*EF!$H9)*kgtoGg=0,"NO",('Activity data'!AU10*EF!$H9)*kgtoGg)</f>
        <v>53.576444623113581</v>
      </c>
      <c r="AV9" s="28">
        <f>IF(('Activity data'!AV10*EF!$H9)*kgtoGg=0,"NO",('Activity data'!AV10*EF!$H9)*kgtoGg)</f>
        <v>55.309156449492825</v>
      </c>
      <c r="AW9" s="28">
        <f>IF(('Activity data'!AW10*EF!$H9)*kgtoGg=0,"NO",('Activity data'!AW10*EF!$H9)*kgtoGg)</f>
        <v>57.462318811323904</v>
      </c>
      <c r="AX9" s="28">
        <f>IF(('Activity data'!AX10*EF!$H9)*kgtoGg=0,"NO",('Activity data'!AX10*EF!$H9)*kgtoGg)</f>
        <v>59.542993548957888</v>
      </c>
      <c r="AY9" s="28">
        <f>IF(('Activity data'!AY10*EF!$H9)*kgtoGg=0,"NO",('Activity data'!AY10*EF!$H9)*kgtoGg)</f>
        <v>61.847789383073255</v>
      </c>
      <c r="AZ9" s="28">
        <f>IF(('Activity data'!AZ10*EF!$H9)*kgtoGg=0,"NO",('Activity data'!AZ10*EF!$H9)*kgtoGg)</f>
        <v>64.316555688374407</v>
      </c>
      <c r="BA9" s="28">
        <f>IF(('Activity data'!BA10*EF!$H9)*kgtoGg=0,"NO",('Activity data'!BA10*EF!$H9)*kgtoGg)</f>
        <v>66.960773533557287</v>
      </c>
      <c r="BB9" s="28">
        <f>IF(('Activity data'!BB10*EF!$H9)*kgtoGg=0,"NO",('Activity data'!BB10*EF!$H9)*kgtoGg)</f>
        <v>69.710010672215674</v>
      </c>
      <c r="BC9" s="28">
        <f>IF(('Activity data'!BC10*EF!$H9)*kgtoGg=0,"NO",('Activity data'!BC10*EF!$H9)*kgtoGg)</f>
        <v>72.589178905517102</v>
      </c>
      <c r="BD9" s="28">
        <f>IF(('Activity data'!BD10*EF!$H9)*kgtoGg=0,"NO",('Activity data'!BD10*EF!$H9)*kgtoGg)</f>
        <v>75.533044793682024</v>
      </c>
      <c r="BE9" s="28">
        <f>IF(('Activity data'!BE10*EF!$H9)*kgtoGg=0,"NO",('Activity data'!BE10*EF!$H9)*kgtoGg)</f>
        <v>78.6117729410566</v>
      </c>
      <c r="BF9" s="28">
        <f>IF(('Activity data'!BF10*EF!$H9)*kgtoGg=0,"NO",('Activity data'!BF10*EF!$H9)*kgtoGg)</f>
        <v>81.887423742673661</v>
      </c>
      <c r="BG9" s="28">
        <f>IF(('Activity data'!BG10*EF!$H9)*kgtoGg=0,"NO",('Activity data'!BG10*EF!$H9)*kgtoGg)</f>
        <v>84.899438768730818</v>
      </c>
      <c r="BH9" s="28">
        <f>IF(('Activity data'!BH10*EF!$H9)*kgtoGg=0,"NO",('Activity data'!BH10*EF!$H9)*kgtoGg)</f>
        <v>88.042260803619271</v>
      </c>
      <c r="BI9" s="28">
        <f>IF(('Activity data'!BI10*EF!$H9)*kgtoGg=0,"NO",('Activity data'!BI10*EF!$H9)*kgtoGg)</f>
        <v>91.307726126312687</v>
      </c>
      <c r="BJ9" s="28">
        <f>IF(('Activity data'!BJ10*EF!$H9)*kgtoGg=0,"NO",('Activity data'!BJ10*EF!$H9)*kgtoGg)</f>
        <v>94.713834185113399</v>
      </c>
      <c r="BK9" s="28">
        <f>IF(('Activity data'!BK10*EF!$H9)*kgtoGg=0,"NO",('Activity data'!BK10*EF!$H9)*kgtoGg)</f>
        <v>98.334585645605557</v>
      </c>
      <c r="BL9" s="28">
        <f>IF(('Activity data'!BL10*EF!$H9)*kgtoGg=0,"NO",('Activity data'!BL10*EF!$H9)*kgtoGg)</f>
        <v>102.1481628975169</v>
      </c>
      <c r="BM9" s="28">
        <f>IF(('Activity data'!BM10*EF!$H9)*kgtoGg=0,"NO",('Activity data'!BM10*EF!$H9)*kgtoGg)</f>
        <v>106.14580655042624</v>
      </c>
      <c r="BN9" s="28">
        <f>IF(('Activity data'!BN10*EF!$H9)*kgtoGg=0,"NO",('Activity data'!BN10*EF!$H9)*kgtoGg)</f>
        <v>110.18975024924436</v>
      </c>
      <c r="BO9" s="28">
        <f>IF(('Activity data'!BO10*EF!$H9)*kgtoGg=0,"NO",('Activity data'!BO10*EF!$H9)*kgtoGg)</f>
        <v>114.43549289500989</v>
      </c>
      <c r="BP9" s="28">
        <f>IF(('Activity data'!BP10*EF!$H9)*kgtoGg=0,"NO",('Activity data'!BP10*EF!$H9)*kgtoGg)</f>
        <v>118.89882370616303</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132.58546096822408</v>
      </c>
      <c r="AE10" s="28">
        <f>IF(('Activity data'!AE11*EF!$H10)*kgtoGg=0,"NO",('Activity data'!AE11*EF!$H10)*kgtoGg)</f>
        <v>132.65905188046088</v>
      </c>
      <c r="AF10" s="28">
        <f>IF(('Activity data'!AF11*EF!$H10)*kgtoGg=0,"NO",('Activity data'!AF11*EF!$H10)*kgtoGg)</f>
        <v>132.8225852237816</v>
      </c>
      <c r="AG10" s="28">
        <f>IF(('Activity data'!AG11*EF!$H10)*kgtoGg=0,"NO",('Activity data'!AG11*EF!$H10)*kgtoGg)</f>
        <v>133.06994703452395</v>
      </c>
      <c r="AH10" s="28">
        <f>IF(('Activity data'!AH11*EF!$H10)*kgtoGg=0,"NO",('Activity data'!AH11*EF!$H10)*kgtoGg)</f>
        <v>133.39905561303564</v>
      </c>
      <c r="AI10" s="28">
        <f>IF(('Activity data'!AI11*EF!$H10)*kgtoGg=0,"NO",('Activity data'!AI11*EF!$H10)*kgtoGg)</f>
        <v>133.81279441711857</v>
      </c>
      <c r="AJ10" s="28">
        <f>IF(('Activity data'!AJ11*EF!$H10)*kgtoGg=0,"NO",('Activity data'!AJ11*EF!$H10)*kgtoGg)</f>
        <v>134.27104487302563</v>
      </c>
      <c r="AK10" s="28">
        <f>IF(('Activity data'!AK11*EF!$H10)*kgtoGg=0,"NO",('Activity data'!AK11*EF!$H10)*kgtoGg)</f>
        <v>134.77499673645008</v>
      </c>
      <c r="AL10" s="28">
        <f>IF(('Activity data'!AL11*EF!$H10)*kgtoGg=0,"NO",('Activity data'!AL11*EF!$H10)*kgtoGg)</f>
        <v>135.24417565587981</v>
      </c>
      <c r="AM10" s="28">
        <f>IF(('Activity data'!AM11*EF!$H10)*kgtoGg=0,"NO",('Activity data'!AM11*EF!$H10)*kgtoGg)</f>
        <v>135.43840479445782</v>
      </c>
      <c r="AN10" s="28">
        <f>IF(('Activity data'!AN11*EF!$H10)*kgtoGg=0,"NO",('Activity data'!AN11*EF!$H10)*kgtoGg)</f>
        <v>135.66392059408687</v>
      </c>
      <c r="AO10" s="28">
        <f>IF(('Activity data'!AO11*EF!$H10)*kgtoGg=0,"NO",('Activity data'!AO11*EF!$H10)*kgtoGg)</f>
        <v>135.92249845582108</v>
      </c>
      <c r="AP10" s="28">
        <f>IF(('Activity data'!AP11*EF!$H10)*kgtoGg=0,"NO",('Activity data'!AP11*EF!$H10)*kgtoGg)</f>
        <v>136.2098994829328</v>
      </c>
      <c r="AQ10" s="28">
        <f>IF(('Activity data'!AQ11*EF!$H10)*kgtoGg=0,"NO",('Activity data'!AQ11*EF!$H10)*kgtoGg)</f>
        <v>136.5258816828285</v>
      </c>
      <c r="AR10" s="28">
        <f>IF(('Activity data'!AR11*EF!$H10)*kgtoGg=0,"NO",('Activity data'!AR11*EF!$H10)*kgtoGg)</f>
        <v>136.72093983897355</v>
      </c>
      <c r="AS10" s="28">
        <f>IF(('Activity data'!AS11*EF!$H10)*kgtoGg=0,"NO",('Activity data'!AS11*EF!$H10)*kgtoGg)</f>
        <v>136.94075894684283</v>
      </c>
      <c r="AT10" s="28">
        <f>IF(('Activity data'!AT11*EF!$H10)*kgtoGg=0,"NO",('Activity data'!AT11*EF!$H10)*kgtoGg)</f>
        <v>137.18248959652394</v>
      </c>
      <c r="AU10" s="28">
        <f>IF(('Activity data'!AU11*EF!$H10)*kgtoGg=0,"NO",('Activity data'!AU11*EF!$H10)*kgtoGg)</f>
        <v>137.4475343855332</v>
      </c>
      <c r="AV10" s="28">
        <f>IF(('Activity data'!AV11*EF!$H10)*kgtoGg=0,"NO",('Activity data'!AV11*EF!$H10)*kgtoGg)</f>
        <v>137.73349052674229</v>
      </c>
      <c r="AW10" s="28">
        <f>IF(('Activity data'!AW11*EF!$H10)*kgtoGg=0,"NO",('Activity data'!AW11*EF!$H10)*kgtoGg)</f>
        <v>137.92294049077438</v>
      </c>
      <c r="AX10" s="28">
        <f>IF(('Activity data'!AX11*EF!$H10)*kgtoGg=0,"NO",('Activity data'!AX11*EF!$H10)*kgtoGg)</f>
        <v>138.12894229615728</v>
      </c>
      <c r="AY10" s="28">
        <f>IF(('Activity data'!AY11*EF!$H10)*kgtoGg=0,"NO",('Activity data'!AY11*EF!$H10)*kgtoGg)</f>
        <v>138.3537218453659</v>
      </c>
      <c r="AZ10" s="28">
        <f>IF(('Activity data'!AZ11*EF!$H10)*kgtoGg=0,"NO",('Activity data'!AZ11*EF!$H10)*kgtoGg)</f>
        <v>138.598356239065</v>
      </c>
      <c r="BA10" s="28">
        <f>IF(('Activity data'!BA11*EF!$H10)*kgtoGg=0,"NO",('Activity data'!BA11*EF!$H10)*kgtoGg)</f>
        <v>138.85949436878823</v>
      </c>
      <c r="BB10" s="28">
        <f>IF(('Activity data'!BB11*EF!$H10)*kgtoGg=0,"NO",('Activity data'!BB11*EF!$H10)*kgtoGg)</f>
        <v>139.02279960184296</v>
      </c>
      <c r="BC10" s="28">
        <f>IF(('Activity data'!BC11*EF!$H10)*kgtoGg=0,"NO",('Activity data'!BC11*EF!$H10)*kgtoGg)</f>
        <v>139.20020805111039</v>
      </c>
      <c r="BD10" s="28">
        <f>IF(('Activity data'!BD11*EF!$H10)*kgtoGg=0,"NO",('Activity data'!BD11*EF!$H10)*kgtoGg)</f>
        <v>139.39294492921971</v>
      </c>
      <c r="BE10" s="28">
        <f>IF(('Activity data'!BE11*EF!$H10)*kgtoGg=0,"NO",('Activity data'!BE11*EF!$H10)*kgtoGg)</f>
        <v>139.59873260019879</v>
      </c>
      <c r="BF10" s="28">
        <f>IF(('Activity data'!BF11*EF!$H10)*kgtoGg=0,"NO",('Activity data'!BF11*EF!$H10)*kgtoGg)</f>
        <v>139.81793049065109</v>
      </c>
      <c r="BG10" s="28">
        <f>IF(('Activity data'!BG11*EF!$H10)*kgtoGg=0,"NO",('Activity data'!BG11*EF!$H10)*kgtoGg)</f>
        <v>139.94577275610391</v>
      </c>
      <c r="BH10" s="28">
        <f>IF(('Activity data'!BH11*EF!$H10)*kgtoGg=0,"NO",('Activity data'!BH11*EF!$H10)*kgtoGg)</f>
        <v>140.08501419027183</v>
      </c>
      <c r="BI10" s="28">
        <f>IF(('Activity data'!BI11*EF!$H10)*kgtoGg=0,"NO",('Activity data'!BI11*EF!$H10)*kgtoGg)</f>
        <v>140.23647898984049</v>
      </c>
      <c r="BJ10" s="28">
        <f>IF(('Activity data'!BJ11*EF!$H10)*kgtoGg=0,"NO",('Activity data'!BJ11*EF!$H10)*kgtoGg)</f>
        <v>140.39869131197685</v>
      </c>
      <c r="BK10" s="28">
        <f>IF(('Activity data'!BK11*EF!$H10)*kgtoGg=0,"NO",('Activity data'!BK11*EF!$H10)*kgtoGg)</f>
        <v>140.57496534478182</v>
      </c>
      <c r="BL10" s="28">
        <f>IF(('Activity data'!BL11*EF!$H10)*kgtoGg=0,"NO",('Activity data'!BL11*EF!$H10)*kgtoGg)</f>
        <v>140.65337186265674</v>
      </c>
      <c r="BM10" s="28">
        <f>IF(('Activity data'!BM11*EF!$H10)*kgtoGg=0,"NO",('Activity data'!BM11*EF!$H10)*kgtoGg)</f>
        <v>140.74412446134474</v>
      </c>
      <c r="BN10" s="28">
        <f>IF(('Activity data'!BN11*EF!$H10)*kgtoGg=0,"NO",('Activity data'!BN11*EF!$H10)*kgtoGg)</f>
        <v>140.84371490062856</v>
      </c>
      <c r="BO10" s="28">
        <f>IF(('Activity data'!BO11*EF!$H10)*kgtoGg=0,"NO",('Activity data'!BO11*EF!$H10)*kgtoGg)</f>
        <v>140.95264225733177</v>
      </c>
      <c r="BP10" s="28">
        <f>IF(('Activity data'!BP11*EF!$H10)*kgtoGg=0,"NO",('Activity data'!BP11*EF!$H10)*kgtoGg)</f>
        <v>141.07346006234462</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14.368792373479375</v>
      </c>
      <c r="AE11" s="28">
        <f>IF(('Activity data'!AE12*EF!$H11)*kgtoGg=0,"NO",('Activity data'!AE12*EF!$H11)*kgtoGg)</f>
        <v>14.376767701473739</v>
      </c>
      <c r="AF11" s="28">
        <f>IF(('Activity data'!AF12*EF!$H11)*kgtoGg=0,"NO",('Activity data'!AF12*EF!$H11)*kgtoGg)</f>
        <v>14.394490433960067</v>
      </c>
      <c r="AG11" s="28">
        <f>IF(('Activity data'!AG12*EF!$H11)*kgtoGg=0,"NO",('Activity data'!AG12*EF!$H11)*kgtoGg)</f>
        <v>14.421297977364366</v>
      </c>
      <c r="AH11" s="28">
        <f>IF(('Activity data'!AH12*EF!$H11)*kgtoGg=0,"NO",('Activity data'!AH12*EF!$H11)*kgtoGg)</f>
        <v>14.456964729951201</v>
      </c>
      <c r="AI11" s="28">
        <f>IF(('Activity data'!AI12*EF!$H11)*kgtoGg=0,"NO",('Activity data'!AI12*EF!$H11)*kgtoGg)</f>
        <v>14.501803183046327</v>
      </c>
      <c r="AJ11" s="28">
        <f>IF(('Activity data'!AJ12*EF!$H11)*kgtoGg=0,"NO",('Activity data'!AJ12*EF!$H11)*kgtoGg)</f>
        <v>14.551465533713561</v>
      </c>
      <c r="AK11" s="28">
        <f>IF(('Activity data'!AK12*EF!$H11)*kgtoGg=0,"NO",('Activity data'!AK12*EF!$H11)*kgtoGg)</f>
        <v>14.606080720317689</v>
      </c>
      <c r="AL11" s="28">
        <f>IF(('Activity data'!AL12*EF!$H11)*kgtoGg=0,"NO",('Activity data'!AL12*EF!$H11)*kgtoGg)</f>
        <v>14.656927430281726</v>
      </c>
      <c r="AM11" s="28">
        <f>IF(('Activity data'!AM12*EF!$H11)*kgtoGg=0,"NO",('Activity data'!AM12*EF!$H11)*kgtoGg)</f>
        <v>14.677976783240387</v>
      </c>
      <c r="AN11" s="28">
        <f>IF(('Activity data'!AN12*EF!$H11)*kgtoGg=0,"NO",('Activity data'!AN12*EF!$H11)*kgtoGg)</f>
        <v>14.702416791052299</v>
      </c>
      <c r="AO11" s="28">
        <f>IF(('Activity data'!AO12*EF!$H11)*kgtoGg=0,"NO",('Activity data'!AO12*EF!$H11)*kgtoGg)</f>
        <v>14.730439860704919</v>
      </c>
      <c r="AP11" s="28">
        <f>IF(('Activity data'!AP12*EF!$H11)*kgtoGg=0,"NO",('Activity data'!AP12*EF!$H11)*kgtoGg)</f>
        <v>14.76158660678353</v>
      </c>
      <c r="AQ11" s="28">
        <f>IF(('Activity data'!AQ12*EF!$H11)*kgtoGg=0,"NO",('Activity data'!AQ12*EF!$H11)*kgtoGg)</f>
        <v>14.795830803627286</v>
      </c>
      <c r="AR11" s="28">
        <f>IF(('Activity data'!AR12*EF!$H11)*kgtoGg=0,"NO",('Activity data'!AR12*EF!$H11)*kgtoGg)</f>
        <v>14.81697000038336</v>
      </c>
      <c r="AS11" s="28">
        <f>IF(('Activity data'!AS12*EF!$H11)*kgtoGg=0,"NO",('Activity data'!AS12*EF!$H11)*kgtoGg)</f>
        <v>14.840792635969734</v>
      </c>
      <c r="AT11" s="28">
        <f>IF(('Activity data'!AT12*EF!$H11)*kgtoGg=0,"NO",('Activity data'!AT12*EF!$H11)*kgtoGg)</f>
        <v>14.86698990896037</v>
      </c>
      <c r="AU11" s="28">
        <f>IF(('Activity data'!AU12*EF!$H11)*kgtoGg=0,"NO",('Activity data'!AU12*EF!$H11)*kgtoGg)</f>
        <v>14.895713824200667</v>
      </c>
      <c r="AV11" s="28">
        <f>IF(('Activity data'!AV12*EF!$H11)*kgtoGg=0,"NO",('Activity data'!AV12*EF!$H11)*kgtoGg)</f>
        <v>14.926703982480081</v>
      </c>
      <c r="AW11" s="28">
        <f>IF(('Activity data'!AW12*EF!$H11)*kgtoGg=0,"NO",('Activity data'!AW12*EF!$H11)*kgtoGg)</f>
        <v>14.947235398055073</v>
      </c>
      <c r="AX11" s="28">
        <f>IF(('Activity data'!AX12*EF!$H11)*kgtoGg=0,"NO",('Activity data'!AX12*EF!$H11)*kgtoGg)</f>
        <v>14.96956059984185</v>
      </c>
      <c r="AY11" s="28">
        <f>IF(('Activity data'!AY12*EF!$H11)*kgtoGg=0,"NO",('Activity data'!AY12*EF!$H11)*kgtoGg)</f>
        <v>14.993920817386046</v>
      </c>
      <c r="AZ11" s="28">
        <f>IF(('Activity data'!AZ12*EF!$H11)*kgtoGg=0,"NO",('Activity data'!AZ12*EF!$H11)*kgtoGg)</f>
        <v>15.020432780197087</v>
      </c>
      <c r="BA11" s="28">
        <f>IF(('Activity data'!BA12*EF!$H11)*kgtoGg=0,"NO",('Activity data'!BA12*EF!$H11)*kgtoGg)</f>
        <v>15.048733315862091</v>
      </c>
      <c r="BB11" s="28">
        <f>IF(('Activity data'!BB12*EF!$H11)*kgtoGg=0,"NO",('Activity data'!BB12*EF!$H11)*kgtoGg)</f>
        <v>15.066431327168385</v>
      </c>
      <c r="BC11" s="28">
        <f>IF(('Activity data'!BC12*EF!$H11)*kgtoGg=0,"NO",('Activity data'!BC12*EF!$H11)*kgtoGg)</f>
        <v>15.085657757835886</v>
      </c>
      <c r="BD11" s="28">
        <f>IF(('Activity data'!BD12*EF!$H11)*kgtoGg=0,"NO",('Activity data'!BD12*EF!$H11)*kgtoGg)</f>
        <v>15.106545388832844</v>
      </c>
      <c r="BE11" s="28">
        <f>IF(('Activity data'!BE12*EF!$H11)*kgtoGg=0,"NO",('Activity data'!BE12*EF!$H11)*kgtoGg)</f>
        <v>15.128847384057108</v>
      </c>
      <c r="BF11" s="28">
        <f>IF(('Activity data'!BF12*EF!$H11)*kgtoGg=0,"NO",('Activity data'!BF12*EF!$H11)*kgtoGg)</f>
        <v>15.152602695941335</v>
      </c>
      <c r="BG11" s="28">
        <f>IF(('Activity data'!BG12*EF!$H11)*kgtoGg=0,"NO",('Activity data'!BG12*EF!$H11)*kgtoGg)</f>
        <v>15.166457450115978</v>
      </c>
      <c r="BH11" s="28">
        <f>IF(('Activity data'!BH12*EF!$H11)*kgtoGg=0,"NO",('Activity data'!BH12*EF!$H11)*kgtoGg)</f>
        <v>15.181547575705419</v>
      </c>
      <c r="BI11" s="28">
        <f>IF(('Activity data'!BI12*EF!$H11)*kgtoGg=0,"NO",('Activity data'!BI12*EF!$H11)*kgtoGg)</f>
        <v>15.197962394049748</v>
      </c>
      <c r="BJ11" s="28">
        <f>IF(('Activity data'!BJ12*EF!$H11)*kgtoGg=0,"NO",('Activity data'!BJ12*EF!$H11)*kgtoGg)</f>
        <v>15.215541962429091</v>
      </c>
      <c r="BK11" s="28">
        <f>IF(('Activity data'!BK12*EF!$H11)*kgtoGg=0,"NO",('Activity data'!BK12*EF!$H11)*kgtoGg)</f>
        <v>15.234645452055432</v>
      </c>
      <c r="BL11" s="28">
        <f>IF(('Activity data'!BL12*EF!$H11)*kgtoGg=0,"NO",('Activity data'!BL12*EF!$H11)*kgtoGg)</f>
        <v>15.243142665609959</v>
      </c>
      <c r="BM11" s="28">
        <f>IF(('Activity data'!BM12*EF!$H11)*kgtoGg=0,"NO",('Activity data'!BM12*EF!$H11)*kgtoGg)</f>
        <v>15.252977871056915</v>
      </c>
      <c r="BN11" s="28">
        <f>IF(('Activity data'!BN12*EF!$H11)*kgtoGg=0,"NO",('Activity data'!BN12*EF!$H11)*kgtoGg)</f>
        <v>15.26377086701592</v>
      </c>
      <c r="BO11" s="28">
        <f>IF(('Activity data'!BO12*EF!$H11)*kgtoGg=0,"NO",('Activity data'!BO12*EF!$H11)*kgtoGg)</f>
        <v>15.275575740346905</v>
      </c>
      <c r="BP11" s="28">
        <f>IF(('Activity data'!BP12*EF!$H11)*kgtoGg=0,"NO",('Activity data'!BP12*EF!$H11)*kgtoGg)</f>
        <v>15.288669226937154</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15.122529913904449</v>
      </c>
      <c r="AE12" s="28">
        <f>IF(('Activity data'!AE13*EF!$H12)*kgtoGg=0,"NO",('Activity data'!AE13*EF!$H12)*kgtoGg)</f>
        <v>15.16218944114185</v>
      </c>
      <c r="AF12" s="28">
        <f>IF(('Activity data'!AF13*EF!$H12)*kgtoGg=0,"NO",('Activity data'!AF13*EF!$H12)*kgtoGg)</f>
        <v>15.21500554461678</v>
      </c>
      <c r="AG12" s="28">
        <f>IF(('Activity data'!AG13*EF!$H12)*kgtoGg=0,"NO",('Activity data'!AG13*EF!$H12)*kgtoGg)</f>
        <v>15.280114401242404</v>
      </c>
      <c r="AH12" s="28">
        <f>IF(('Activity data'!AH13*EF!$H12)*kgtoGg=0,"NO",('Activity data'!AH13*EF!$H12)*kgtoGg)</f>
        <v>15.357332151080827</v>
      </c>
      <c r="AI12" s="28">
        <f>IF(('Activity data'!AI13*EF!$H12)*kgtoGg=0,"NO",('Activity data'!AI13*EF!$H12)*kgtoGg)</f>
        <v>15.447321728342562</v>
      </c>
      <c r="AJ12" s="28">
        <f>IF(('Activity data'!AJ13*EF!$H12)*kgtoGg=0,"NO",('Activity data'!AJ13*EF!$H12)*kgtoGg)</f>
        <v>15.543061544502351</v>
      </c>
      <c r="AK12" s="28">
        <f>IF(('Activity data'!AK13*EF!$H12)*kgtoGg=0,"NO",('Activity data'!AK13*EF!$H12)*kgtoGg)</f>
        <v>15.644905631020471</v>
      </c>
      <c r="AL12" s="28">
        <f>IF(('Activity data'!AL13*EF!$H12)*kgtoGg=0,"NO",('Activity data'!AL13*EF!$H12)*kgtoGg)</f>
        <v>15.738741196304661</v>
      </c>
      <c r="AM12" s="28">
        <f>IF(('Activity data'!AM13*EF!$H12)*kgtoGg=0,"NO",('Activity data'!AM13*EF!$H12)*kgtoGg)</f>
        <v>15.782418083642735</v>
      </c>
      <c r="AN12" s="28">
        <f>IF(('Activity data'!AN13*EF!$H12)*kgtoGg=0,"NO",('Activity data'!AN13*EF!$H12)*kgtoGg)</f>
        <v>15.830312481129601</v>
      </c>
      <c r="AO12" s="28">
        <f>IF(('Activity data'!AO13*EF!$H12)*kgtoGg=0,"NO",('Activity data'!AO13*EF!$H12)*kgtoGg)</f>
        <v>15.882805706547908</v>
      </c>
      <c r="AP12" s="28">
        <f>IF(('Activity data'!AP13*EF!$H12)*kgtoGg=0,"NO",('Activity data'!AP13*EF!$H12)*kgtoGg)</f>
        <v>15.939212081849879</v>
      </c>
      <c r="AQ12" s="28">
        <f>IF(('Activity data'!AQ13*EF!$H12)*kgtoGg=0,"NO",('Activity data'!AQ13*EF!$H12)*kgtoGg)</f>
        <v>15.999541697804871</v>
      </c>
      <c r="AR12" s="28">
        <f>IF(('Activity data'!AR13*EF!$H12)*kgtoGg=0,"NO",('Activity data'!AR13*EF!$H12)*kgtoGg)</f>
        <v>16.037788380792044</v>
      </c>
      <c r="AS12" s="28">
        <f>IF(('Activity data'!AS13*EF!$H12)*kgtoGg=0,"NO",('Activity data'!AS13*EF!$H12)*kgtoGg)</f>
        <v>16.07949339835481</v>
      </c>
      <c r="AT12" s="28">
        <f>IF(('Activity data'!AT13*EF!$H12)*kgtoGg=0,"NO",('Activity data'!AT13*EF!$H12)*kgtoGg)</f>
        <v>16.124194659855792</v>
      </c>
      <c r="AU12" s="28">
        <f>IF(('Activity data'!AU13*EF!$H12)*kgtoGg=0,"NO",('Activity data'!AU13*EF!$H12)*kgtoGg)</f>
        <v>16.172165435864489</v>
      </c>
      <c r="AV12" s="28">
        <f>IF(('Activity data'!AV13*EF!$H12)*kgtoGg=0,"NO",('Activity data'!AV13*EF!$H12)*kgtoGg)</f>
        <v>16.223015253102528</v>
      </c>
      <c r="AW12" s="28">
        <f>IF(('Activity data'!AW13*EF!$H12)*kgtoGg=0,"NO",('Activity data'!AW13*EF!$H12)*kgtoGg)</f>
        <v>16.256527563744147</v>
      </c>
      <c r="AX12" s="28">
        <f>IF(('Activity data'!AX13*EF!$H12)*kgtoGg=0,"NO",('Activity data'!AX13*EF!$H12)*kgtoGg)</f>
        <v>16.292294852488283</v>
      </c>
      <c r="AY12" s="28">
        <f>IF(('Activity data'!AY13*EF!$H12)*kgtoGg=0,"NO",('Activity data'!AY13*EF!$H12)*kgtoGg)</f>
        <v>16.330718520899875</v>
      </c>
      <c r="AZ12" s="28">
        <f>IF(('Activity data'!AZ13*EF!$H12)*kgtoGg=0,"NO",('Activity data'!AZ13*EF!$H12)*kgtoGg)</f>
        <v>16.37199756043168</v>
      </c>
      <c r="BA12" s="28">
        <f>IF(('Activity data'!BA13*EF!$H12)*kgtoGg=0,"NO",('Activity data'!BA13*EF!$H12)*kgtoGg)</f>
        <v>16.415570081376373</v>
      </c>
      <c r="BB12" s="28">
        <f>IF(('Activity data'!BB13*EF!$H12)*kgtoGg=0,"NO",('Activity data'!BB13*EF!$H12)*kgtoGg)</f>
        <v>16.441932806573895</v>
      </c>
      <c r="BC12" s="28">
        <f>IF(('Activity data'!BC13*EF!$H12)*kgtoGg=0,"NO",('Activity data'!BC13*EF!$H12)*kgtoGg)</f>
        <v>16.47027651588294</v>
      </c>
      <c r="BD12" s="28">
        <f>IF(('Activity data'!BD13*EF!$H12)*kgtoGg=0,"NO",('Activity data'!BD13*EF!$H12)*kgtoGg)</f>
        <v>16.500819217063341</v>
      </c>
      <c r="BE12" s="28">
        <f>IF(('Activity data'!BE13*EF!$H12)*kgtoGg=0,"NO",('Activity data'!BE13*EF!$H12)*kgtoGg)</f>
        <v>16.533181450438686</v>
      </c>
      <c r="BF12" s="28">
        <f>IF(('Activity data'!BF13*EF!$H12)*kgtoGg=0,"NO",('Activity data'!BF13*EF!$H12)*kgtoGg)</f>
        <v>16.567432176379253</v>
      </c>
      <c r="BG12" s="28">
        <f>IF(('Activity data'!BG13*EF!$H12)*kgtoGg=0,"NO",('Activity data'!BG13*EF!$H12)*kgtoGg)</f>
        <v>16.585857693999781</v>
      </c>
      <c r="BH12" s="28">
        <f>IF(('Activity data'!BH13*EF!$H12)*kgtoGg=0,"NO",('Activity data'!BH13*EF!$H12)*kgtoGg)</f>
        <v>16.605906119267068</v>
      </c>
      <c r="BI12" s="28">
        <f>IF(('Activity data'!BI13*EF!$H12)*kgtoGg=0,"NO",('Activity data'!BI13*EF!$H12)*kgtoGg)</f>
        <v>16.627721490239882</v>
      </c>
      <c r="BJ12" s="28">
        <f>IF(('Activity data'!BJ13*EF!$H12)*kgtoGg=0,"NO",('Activity data'!BJ13*EF!$H12)*kgtoGg)</f>
        <v>16.651059094454851</v>
      </c>
      <c r="BK12" s="28">
        <f>IF(('Activity data'!BK13*EF!$H12)*kgtoGg=0,"NO",('Activity data'!BK13*EF!$H12)*kgtoGg)</f>
        <v>16.67647988051916</v>
      </c>
      <c r="BL12" s="28">
        <f>IF(('Activity data'!BL13*EF!$H12)*kgtoGg=0,"NO",('Activity data'!BL13*EF!$H12)*kgtoGg)</f>
        <v>16.685212776604811</v>
      </c>
      <c r="BM12" s="28">
        <f>IF(('Activity data'!BM13*EF!$H12)*kgtoGg=0,"NO",('Activity data'!BM13*EF!$H12)*kgtoGg)</f>
        <v>16.695804019574528</v>
      </c>
      <c r="BN12" s="28">
        <f>IF(('Activity data'!BN13*EF!$H12)*kgtoGg=0,"NO",('Activity data'!BN13*EF!$H12)*kgtoGg)</f>
        <v>16.707667131611888</v>
      </c>
      <c r="BO12" s="28">
        <f>IF(('Activity data'!BO13*EF!$H12)*kgtoGg=0,"NO",('Activity data'!BO13*EF!$H12)*kgtoGg)</f>
        <v>16.720887811327625</v>
      </c>
      <c r="BP12" s="28">
        <f>IF(('Activity data'!BP13*EF!$H12)*kgtoGg=0,"NO",('Activity data'!BP13*EF!$H12)*kgtoGg)</f>
        <v>16.735893154749512</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22.379793038387554</v>
      </c>
      <c r="AE13" s="28">
        <f>IF(('Activity data'!AE14*EF!$H13)*kgtoGg=0,"NO",('Activity data'!AE14*EF!$H13)*kgtoGg)</f>
        <v>22.438485070516204</v>
      </c>
      <c r="AF13" s="28">
        <f>IF(('Activity data'!AF14*EF!$H13)*kgtoGg=0,"NO",('Activity data'!AF14*EF!$H13)*kgtoGg)</f>
        <v>22.516647485905192</v>
      </c>
      <c r="AG13" s="28">
        <f>IF(('Activity data'!AG14*EF!$H13)*kgtoGg=0,"NO",('Activity data'!AG14*EF!$H13)*kgtoGg)</f>
        <v>22.613001914994985</v>
      </c>
      <c r="AH13" s="28">
        <f>IF(('Activity data'!AH14*EF!$H13)*kgtoGg=0,"NO",('Activity data'!AH14*EF!$H13)*kgtoGg)</f>
        <v>22.727276263937416</v>
      </c>
      <c r="AI13" s="28">
        <f>IF(('Activity data'!AI14*EF!$H13)*kgtoGg=0,"NO",('Activity data'!AI14*EF!$H13)*kgtoGg)</f>
        <v>22.860451607361792</v>
      </c>
      <c r="AJ13" s="28">
        <f>IF(('Activity data'!AJ14*EF!$H13)*kgtoGg=0,"NO",('Activity data'!AJ14*EF!$H13)*kgtoGg)</f>
        <v>23.00213671450906</v>
      </c>
      <c r="AK13" s="28">
        <f>IF(('Activity data'!AK14*EF!$H13)*kgtoGg=0,"NO",('Activity data'!AK14*EF!$H13)*kgtoGg)</f>
        <v>23.152855515624704</v>
      </c>
      <c r="AL13" s="28">
        <f>IF(('Activity data'!AL14*EF!$H13)*kgtoGg=0,"NO",('Activity data'!AL14*EF!$H13)*kgtoGg)</f>
        <v>23.291722526809746</v>
      </c>
      <c r="AM13" s="28">
        <f>IF(('Activity data'!AM14*EF!$H13)*kgtoGg=0,"NO",('Activity data'!AM14*EF!$H13)*kgtoGg)</f>
        <v>23.356359839795871</v>
      </c>
      <c r="AN13" s="28">
        <f>IF(('Activity data'!AN14*EF!$H13)*kgtoGg=0,"NO",('Activity data'!AN14*EF!$H13)*kgtoGg)</f>
        <v>23.427238635179755</v>
      </c>
      <c r="AO13" s="28">
        <f>IF(('Activity data'!AO14*EF!$H13)*kgtoGg=0,"NO",('Activity data'!AO14*EF!$H13)*kgtoGg)</f>
        <v>23.504923224165022</v>
      </c>
      <c r="AP13" s="28">
        <f>IF(('Activity data'!AP14*EF!$H13)*kgtoGg=0,"NO",('Activity data'!AP14*EF!$H13)*kgtoGg)</f>
        <v>23.588398873576246</v>
      </c>
      <c r="AQ13" s="28">
        <f>IF(('Activity data'!AQ14*EF!$H13)*kgtoGg=0,"NO",('Activity data'!AQ14*EF!$H13)*kgtoGg)</f>
        <v>23.677680516716972</v>
      </c>
      <c r="AR13" s="28">
        <f>IF(('Activity data'!AR14*EF!$H13)*kgtoGg=0,"NO",('Activity data'!AR14*EF!$H13)*kgtoGg)</f>
        <v>23.73428168428158</v>
      </c>
      <c r="AS13" s="28">
        <f>IF(('Activity data'!AS14*EF!$H13)*kgtoGg=0,"NO",('Activity data'!AS14*EF!$H13)*kgtoGg)</f>
        <v>23.796000832270096</v>
      </c>
      <c r="AT13" s="28">
        <f>IF(('Activity data'!AT14*EF!$H13)*kgtoGg=0,"NO",('Activity data'!AT14*EF!$H13)*kgtoGg)</f>
        <v>23.86215411393939</v>
      </c>
      <c r="AU13" s="28">
        <f>IF(('Activity data'!AU14*EF!$H13)*kgtoGg=0,"NO",('Activity data'!AU14*EF!$H13)*kgtoGg)</f>
        <v>23.933145941700854</v>
      </c>
      <c r="AV13" s="28">
        <f>IF(('Activity data'!AV14*EF!$H13)*kgtoGg=0,"NO",('Activity data'!AV14*EF!$H13)*kgtoGg)</f>
        <v>24.008398455156335</v>
      </c>
      <c r="AW13" s="28">
        <f>IF(('Activity data'!AW14*EF!$H13)*kgtoGg=0,"NO",('Activity data'!AW14*EF!$H13)*kgtoGg)</f>
        <v>24.057993237290514</v>
      </c>
      <c r="AX13" s="28">
        <f>IF(('Activity data'!AX14*EF!$H13)*kgtoGg=0,"NO",('Activity data'!AX14*EF!$H13)*kgtoGg)</f>
        <v>24.110925155705964</v>
      </c>
      <c r="AY13" s="28">
        <f>IF(('Activity data'!AY14*EF!$H13)*kgtoGg=0,"NO",('Activity data'!AY14*EF!$H13)*kgtoGg)</f>
        <v>24.16778824354396</v>
      </c>
      <c r="AZ13" s="28">
        <f>IF(('Activity data'!AZ14*EF!$H13)*kgtoGg=0,"NO",('Activity data'!AZ14*EF!$H13)*kgtoGg)</f>
        <v>24.228876987742495</v>
      </c>
      <c r="BA13" s="28">
        <f>IF(('Activity data'!BA14*EF!$H13)*kgtoGg=0,"NO",('Activity data'!BA14*EF!$H13)*kgtoGg)</f>
        <v>24.293359849172077</v>
      </c>
      <c r="BB13" s="28">
        <f>IF(('Activity data'!BB14*EF!$H13)*kgtoGg=0,"NO",('Activity data'!BB14*EF!$H13)*kgtoGg)</f>
        <v>24.332373978236955</v>
      </c>
      <c r="BC13" s="28">
        <f>IF(('Activity data'!BC14*EF!$H13)*kgtoGg=0,"NO",('Activity data'!BC14*EF!$H13)*kgtoGg)</f>
        <v>24.374319760582093</v>
      </c>
      <c r="BD13" s="28">
        <f>IF(('Activity data'!BD14*EF!$H13)*kgtoGg=0,"NO",('Activity data'!BD14*EF!$H13)*kgtoGg)</f>
        <v>24.419519825329349</v>
      </c>
      <c r="BE13" s="28">
        <f>IF(('Activity data'!BE14*EF!$H13)*kgtoGg=0,"NO",('Activity data'!BE14*EF!$H13)*kgtoGg)</f>
        <v>24.467412611081699</v>
      </c>
      <c r="BF13" s="28">
        <f>IF(('Activity data'!BF14*EF!$H13)*kgtoGg=0,"NO",('Activity data'!BF14*EF!$H13)*kgtoGg)</f>
        <v>24.518100172113382</v>
      </c>
      <c r="BG13" s="28">
        <f>IF(('Activity data'!BG14*EF!$H13)*kgtoGg=0,"NO",('Activity data'!BG14*EF!$H13)*kgtoGg)</f>
        <v>24.54536804814472</v>
      </c>
      <c r="BH13" s="28">
        <f>IF(('Activity data'!BH14*EF!$H13)*kgtoGg=0,"NO",('Activity data'!BH14*EF!$H13)*kgtoGg)</f>
        <v>24.575037661019149</v>
      </c>
      <c r="BI13" s="28">
        <f>IF(('Activity data'!BI14*EF!$H13)*kgtoGg=0,"NO",('Activity data'!BI14*EF!$H13)*kgtoGg)</f>
        <v>24.607322172288544</v>
      </c>
      <c r="BJ13" s="28">
        <f>IF(('Activity data'!BJ14*EF!$H13)*kgtoGg=0,"NO",('Activity data'!BJ14*EF!$H13)*kgtoGg)</f>
        <v>24.641859432609159</v>
      </c>
      <c r="BK13" s="28">
        <f>IF(('Activity data'!BK14*EF!$H13)*kgtoGg=0,"NO",('Activity data'!BK14*EF!$H13)*kgtoGg)</f>
        <v>24.679479588378811</v>
      </c>
      <c r="BL13" s="28">
        <f>IF(('Activity data'!BL14*EF!$H13)*kgtoGg=0,"NO",('Activity data'!BL14*EF!$H13)*kgtoGg)</f>
        <v>24.692403378785265</v>
      </c>
      <c r="BM13" s="28">
        <f>IF(('Activity data'!BM14*EF!$H13)*kgtoGg=0,"NO",('Activity data'!BM14*EF!$H13)*kgtoGg)</f>
        <v>24.708077331955202</v>
      </c>
      <c r="BN13" s="28">
        <f>IF(('Activity data'!BN14*EF!$H13)*kgtoGg=0,"NO",('Activity data'!BN14*EF!$H13)*kgtoGg)</f>
        <v>24.725633520879864</v>
      </c>
      <c r="BO13" s="28">
        <f>IF(('Activity data'!BO14*EF!$H13)*kgtoGg=0,"NO",('Activity data'!BO14*EF!$H13)*kgtoGg)</f>
        <v>24.745198770712364</v>
      </c>
      <c r="BP13" s="28">
        <f>IF(('Activity data'!BP14*EF!$H13)*kgtoGg=0,"NO",('Activity data'!BP14*EF!$H13)*kgtoGg)</f>
        <v>24.767405139763287</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5.563548702014014</v>
      </c>
      <c r="AE14" s="28">
        <f>IF(('Activity data'!AE15*EF!$H14)*kgtoGg=0,"NO",('Activity data'!AE15*EF!$H14)*kgtoGg)</f>
        <v>5.6006986938023271</v>
      </c>
      <c r="AF14" s="28">
        <f>IF(('Activity data'!AF15*EF!$H14)*kgtoGg=0,"NO",('Activity data'!AF15*EF!$H14)*kgtoGg)</f>
        <v>5.6142202926445819</v>
      </c>
      <c r="AG14" s="28">
        <f>IF(('Activity data'!AG15*EF!$H14)*kgtoGg=0,"NO",('Activity data'!AG15*EF!$H14)*kgtoGg)</f>
        <v>5.6035564608915998</v>
      </c>
      <c r="AH14" s="28">
        <f>IF(('Activity data'!AH15*EF!$H14)*kgtoGg=0,"NO",('Activity data'!AH15*EF!$H14)*kgtoGg)</f>
        <v>5.5736225959821732</v>
      </c>
      <c r="AI14" s="28">
        <f>IF(('Activity data'!AI15*EF!$H14)*kgtoGg=0,"NO",('Activity data'!AI15*EF!$H14)*kgtoGg)</f>
        <v>5.5572847597204333</v>
      </c>
      <c r="AJ14" s="28">
        <f>IF(('Activity data'!AJ15*EF!$H14)*kgtoGg=0,"NO",('Activity data'!AJ15*EF!$H14)*kgtoGg)</f>
        <v>5.5347616275009957</v>
      </c>
      <c r="AK14" s="28">
        <f>IF(('Activity data'!AK15*EF!$H14)*kgtoGg=0,"NO",('Activity data'!AK15*EF!$H14)*kgtoGg)</f>
        <v>5.5064836169904536</v>
      </c>
      <c r="AL14" s="28">
        <f>IF(('Activity data'!AL15*EF!$H14)*kgtoGg=0,"NO",('Activity data'!AL15*EF!$H14)*kgtoGg)</f>
        <v>5.1788727917269766</v>
      </c>
      <c r="AM14" s="28">
        <f>IF(('Activity data'!AM15*EF!$H14)*kgtoGg=0,"NO",('Activity data'!AM15*EF!$H14)*kgtoGg)</f>
        <v>5.2150780976013875</v>
      </c>
      <c r="AN14" s="28">
        <f>IF(('Activity data'!AN15*EF!$H14)*kgtoGg=0,"NO",('Activity data'!AN15*EF!$H14)*kgtoGg)</f>
        <v>5.2470647423604175</v>
      </c>
      <c r="AO14" s="28">
        <f>IF(('Activity data'!AO15*EF!$H14)*kgtoGg=0,"NO",('Activity data'!AO15*EF!$H14)*kgtoGg)</f>
        <v>5.2784776449762969</v>
      </c>
      <c r="AP14" s="28">
        <f>IF(('Activity data'!AP15*EF!$H14)*kgtoGg=0,"NO",('Activity data'!AP15*EF!$H14)*kgtoGg)</f>
        <v>5.3062258493978893</v>
      </c>
      <c r="AQ14" s="28">
        <f>IF(('Activity data'!AQ15*EF!$H14)*kgtoGg=0,"NO",('Activity data'!AQ15*EF!$H14)*kgtoGg)</f>
        <v>5.3357583955101928</v>
      </c>
      <c r="AR14" s="28">
        <f>IF(('Activity data'!AR15*EF!$H14)*kgtoGg=0,"NO",('Activity data'!AR15*EF!$H14)*kgtoGg)</f>
        <v>5.3831677973368723</v>
      </c>
      <c r="AS14" s="28">
        <f>IF(('Activity data'!AS15*EF!$H14)*kgtoGg=0,"NO",('Activity data'!AS15*EF!$H14)*kgtoGg)</f>
        <v>5.4284633488069227</v>
      </c>
      <c r="AT14" s="28">
        <f>IF(('Activity data'!AT15*EF!$H14)*kgtoGg=0,"NO",('Activity data'!AT15*EF!$H14)*kgtoGg)</f>
        <v>5.4764336655254438</v>
      </c>
      <c r="AU14" s="28">
        <f>IF(('Activity data'!AU15*EF!$H14)*kgtoGg=0,"NO",('Activity data'!AU15*EF!$H14)*kgtoGg)</f>
        <v>5.5258189585502242</v>
      </c>
      <c r="AV14" s="28">
        <f>IF(('Activity data'!AV15*EF!$H14)*kgtoGg=0,"NO",('Activity data'!AV15*EF!$H14)*kgtoGg)</f>
        <v>5.5768714209318775</v>
      </c>
      <c r="AW14" s="28">
        <f>IF(('Activity data'!AW15*EF!$H14)*kgtoGg=0,"NO",('Activity data'!AW15*EF!$H14)*kgtoGg)</f>
        <v>5.6490873407050106</v>
      </c>
      <c r="AX14" s="28">
        <f>IF(('Activity data'!AX15*EF!$H14)*kgtoGg=0,"NO",('Activity data'!AX15*EF!$H14)*kgtoGg)</f>
        <v>5.7149234223701741</v>
      </c>
      <c r="AY14" s="28">
        <f>IF(('Activity data'!AY15*EF!$H14)*kgtoGg=0,"NO",('Activity data'!AY15*EF!$H14)*kgtoGg)</f>
        <v>5.7902592558530239</v>
      </c>
      <c r="AZ14" s="28">
        <f>IF(('Activity data'!AZ15*EF!$H14)*kgtoGg=0,"NO",('Activity data'!AZ15*EF!$H14)*kgtoGg)</f>
        <v>5.8714478316710199</v>
      </c>
      <c r="BA14" s="28">
        <f>IF(('Activity data'!BA15*EF!$H14)*kgtoGg=0,"NO",('Activity data'!BA15*EF!$H14)*kgtoGg)</f>
        <v>5.958903630586339</v>
      </c>
      <c r="BB14" s="28">
        <f>IF(('Activity data'!BB15*EF!$H14)*kgtoGg=0,"NO",('Activity data'!BB15*EF!$H14)*kgtoGg)</f>
        <v>6.0533152702980306</v>
      </c>
      <c r="BC14" s="28">
        <f>IF(('Activity data'!BC15*EF!$H14)*kgtoGg=0,"NO",('Activity data'!BC15*EF!$H14)*kgtoGg)</f>
        <v>6.1514579309798352</v>
      </c>
      <c r="BD14" s="28">
        <f>IF(('Activity data'!BD15*EF!$H14)*kgtoGg=0,"NO",('Activity data'!BD15*EF!$H14)*kgtoGg)</f>
        <v>6.2498265260818657</v>
      </c>
      <c r="BE14" s="28">
        <f>IF(('Activity data'!BE15*EF!$H14)*kgtoGg=0,"NO",('Activity data'!BE15*EF!$H14)*kgtoGg)</f>
        <v>6.351901848564288</v>
      </c>
      <c r="BF14" s="28">
        <f>IF(('Activity data'!BF15*EF!$H14)*kgtoGg=0,"NO",('Activity data'!BF15*EF!$H14)*kgtoGg)</f>
        <v>6.4604986301162253</v>
      </c>
      <c r="BG14" s="28">
        <f>IF(('Activity data'!BG15*EF!$H14)*kgtoGg=0,"NO",('Activity data'!BG15*EF!$H14)*kgtoGg)</f>
        <v>6.5783023769350883</v>
      </c>
      <c r="BH14" s="28">
        <f>IF(('Activity data'!BH15*EF!$H14)*kgtoGg=0,"NO",('Activity data'!BH15*EF!$H14)*kgtoGg)</f>
        <v>6.7007523406160061</v>
      </c>
      <c r="BI14" s="28">
        <f>IF(('Activity data'!BI15*EF!$H14)*kgtoGg=0,"NO",('Activity data'!BI15*EF!$H14)*kgtoGg)</f>
        <v>6.8273037880391518</v>
      </c>
      <c r="BJ14" s="28">
        <f>IF(('Activity data'!BJ15*EF!$H14)*kgtoGg=0,"NO",('Activity data'!BJ15*EF!$H14)*kgtoGg)</f>
        <v>6.9587755746835533</v>
      </c>
      <c r="BK14" s="28">
        <f>IF(('Activity data'!BK15*EF!$H14)*kgtoGg=0,"NO",('Activity data'!BK15*EF!$H14)*kgtoGg)</f>
        <v>7.0983867826072364</v>
      </c>
      <c r="BL14" s="28">
        <f>IF(('Activity data'!BL15*EF!$H14)*kgtoGg=0,"NO",('Activity data'!BL15*EF!$H14)*kgtoGg)</f>
        <v>7.2506658148940852</v>
      </c>
      <c r="BM14" s="28">
        <f>IF(('Activity data'!BM15*EF!$H14)*kgtoGg=0,"NO",('Activity data'!BM15*EF!$H14)*kgtoGg)</f>
        <v>7.4097014231689569</v>
      </c>
      <c r="BN14" s="28">
        <f>IF(('Activity data'!BN15*EF!$H14)*kgtoGg=0,"NO",('Activity data'!BN15*EF!$H14)*kgtoGg)</f>
        <v>7.5691129675620488</v>
      </c>
      <c r="BO14" s="28">
        <f>IF(('Activity data'!BO15*EF!$H14)*kgtoGg=0,"NO",('Activity data'!BO15*EF!$H14)*kgtoGg)</f>
        <v>7.7360647918174212</v>
      </c>
      <c r="BP14" s="28">
        <f>IF(('Activity data'!BP15*EF!$H14)*kgtoGg=0,"NO",('Activity data'!BP15*EF!$H14)*kgtoGg)</f>
        <v>7.9110034441329038</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1.8492308521700007</v>
      </c>
      <c r="AE16" s="28">
        <f>IF(('Activity data'!AE17*EF!$H16)*kgtoGg=0,"NO",('Activity data'!AE17*EF!$H16)*kgtoGg)</f>
        <v>1.8461129410625701</v>
      </c>
      <c r="AF16" s="28">
        <f>IF(('Activity data'!AF17*EF!$H16)*kgtoGg=0,"NO",('Activity data'!AF17*EF!$H16)*kgtoGg)</f>
        <v>1.8301928556154827</v>
      </c>
      <c r="AG16" s="28">
        <f>IF(('Activity data'!AG17*EF!$H16)*kgtoGg=0,"NO",('Activity data'!AG17*EF!$H16)*kgtoGg)</f>
        <v>1.8014324218890454</v>
      </c>
      <c r="AH16" s="28">
        <f>IF(('Activity data'!AH17*EF!$H16)*kgtoGg=0,"NO",('Activity data'!AH17*EF!$H16)*kgtoGg)</f>
        <v>1.7631450159079838</v>
      </c>
      <c r="AI16" s="28">
        <f>IF(('Activity data'!AI17*EF!$H16)*kgtoGg=0,"NO",('Activity data'!AI17*EF!$H16)*kgtoGg)</f>
        <v>1.735514067672757</v>
      </c>
      <c r="AJ16" s="28">
        <f>IF(('Activity data'!AJ17*EF!$H16)*kgtoGg=0,"NO",('Activity data'!AJ17*EF!$H16)*kgtoGg)</f>
        <v>1.7055066234475167</v>
      </c>
      <c r="AK16" s="28">
        <f>IF(('Activity data'!AK17*EF!$H16)*kgtoGg=0,"NO",('Activity data'!AK17*EF!$H16)*kgtoGg)</f>
        <v>1.6734010379959849</v>
      </c>
      <c r="AL16" s="28">
        <f>IF(('Activity data'!AL17*EF!$H16)*kgtoGg=0,"NO",('Activity data'!AL17*EF!$H16)*kgtoGg)</f>
        <v>1.4636902450696951</v>
      </c>
      <c r="AM16" s="28">
        <f>IF(('Activity data'!AM17*EF!$H16)*kgtoGg=0,"NO",('Activity data'!AM17*EF!$H16)*kgtoGg)</f>
        <v>1.467175037532382</v>
      </c>
      <c r="AN16" s="28">
        <f>IF(('Activity data'!AN17*EF!$H16)*kgtoGg=0,"NO",('Activity data'!AN17*EF!$H16)*kgtoGg)</f>
        <v>1.4685455749808984</v>
      </c>
      <c r="AO16" s="28">
        <f>IF(('Activity data'!AO17*EF!$H16)*kgtoGg=0,"NO",('Activity data'!AO17*EF!$H16)*kgtoGg)</f>
        <v>1.4699879800160407</v>
      </c>
      <c r="AP16" s="28">
        <f>IF(('Activity data'!AP17*EF!$H16)*kgtoGg=0,"NO",('Activity data'!AP17*EF!$H16)*kgtoGg)</f>
        <v>1.4696781826288023</v>
      </c>
      <c r="AQ16" s="28">
        <f>IF(('Activity data'!AQ17*EF!$H16)*kgtoGg=0,"NO",('Activity data'!AQ17*EF!$H16)*kgtoGg)</f>
        <v>1.4707247109973249</v>
      </c>
      <c r="AR16" s="28">
        <f>IF(('Activity data'!AR17*EF!$H16)*kgtoGg=0,"NO",('Activity data'!AR17*EF!$H16)*kgtoGg)</f>
        <v>1.4797650338181012</v>
      </c>
      <c r="AS16" s="28">
        <f>IF(('Activity data'!AS17*EF!$H16)*kgtoGg=0,"NO",('Activity data'!AS17*EF!$H16)*kgtoGg)</f>
        <v>1.4876887702436465</v>
      </c>
      <c r="AT16" s="28">
        <f>IF(('Activity data'!AT17*EF!$H16)*kgtoGg=0,"NO",('Activity data'!AT17*EF!$H16)*kgtoGg)</f>
        <v>1.497092530862038</v>
      </c>
      <c r="AU16" s="28">
        <f>IF(('Activity data'!AU17*EF!$H16)*kgtoGg=0,"NO",('Activity data'!AU17*EF!$H16)*kgtoGg)</f>
        <v>1.5072723343567607</v>
      </c>
      <c r="AV16" s="28">
        <f>IF(('Activity data'!AV17*EF!$H16)*kgtoGg=0,"NO",('Activity data'!AV17*EF!$H16)*kgtoGg)</f>
        <v>1.5183014962344283</v>
      </c>
      <c r="AW16" s="28">
        <f>IF(('Activity data'!AW17*EF!$H16)*kgtoGg=0,"NO",('Activity data'!AW17*EF!$H16)*kgtoGg)</f>
        <v>1.5385893113677669</v>
      </c>
      <c r="AX16" s="28">
        <f>IF(('Activity data'!AX17*EF!$H16)*kgtoGg=0,"NO",('Activity data'!AX17*EF!$H16)*kgtoGg)</f>
        <v>1.5551753090081308</v>
      </c>
      <c r="AY16" s="28">
        <f>IF(('Activity data'!AY17*EF!$H16)*kgtoGg=0,"NO",('Activity data'!AY17*EF!$H16)*kgtoGg)</f>
        <v>1.5763769121406697</v>
      </c>
      <c r="AZ16" s="28">
        <f>IF(('Activity data'!AZ17*EF!$H16)*kgtoGg=0,"NO",('Activity data'!AZ17*EF!$H16)*kgtoGg)</f>
        <v>1.6002038879095517</v>
      </c>
      <c r="BA16" s="28">
        <f>IF(('Activity data'!BA17*EF!$H16)*kgtoGg=0,"NO",('Activity data'!BA17*EF!$H16)*kgtoGg)</f>
        <v>1.6267245780912758</v>
      </c>
      <c r="BB16" s="28">
        <f>IF(('Activity data'!BB17*EF!$H16)*kgtoGg=0,"NO",('Activity data'!BB17*EF!$H16)*kgtoGg)</f>
        <v>1.6543047365529782</v>
      </c>
      <c r="BC16" s="28">
        <f>IF(('Activity data'!BC17*EF!$H16)*kgtoGg=0,"NO",('Activity data'!BC17*EF!$H16)*kgtoGg)</f>
        <v>1.6830490349372282</v>
      </c>
      <c r="BD16" s="28">
        <f>IF(('Activity data'!BD17*EF!$H16)*kgtoGg=0,"NO",('Activity data'!BD17*EF!$H16)*kgtoGg)</f>
        <v>1.7112316554998508</v>
      </c>
      <c r="BE16" s="28">
        <f>IF(('Activity data'!BE17*EF!$H16)*kgtoGg=0,"NO",('Activity data'!BE17*EF!$H16)*kgtoGg)</f>
        <v>1.7404944800042135</v>
      </c>
      <c r="BF16" s="28">
        <f>IF(('Activity data'!BF17*EF!$H16)*kgtoGg=0,"NO",('Activity data'!BF17*EF!$H16)*kgtoGg)</f>
        <v>1.7721289999475554</v>
      </c>
      <c r="BG16" s="28">
        <f>IF(('Activity data'!BG17*EF!$H16)*kgtoGg=0,"NO",('Activity data'!BG17*EF!$H16)*kgtoGg)</f>
        <v>1.8054341494336272</v>
      </c>
      <c r="BH16" s="28">
        <f>IF(('Activity data'!BH17*EF!$H16)*kgtoGg=0,"NO",('Activity data'!BH17*EF!$H16)*kgtoGg)</f>
        <v>1.8399324115295794</v>
      </c>
      <c r="BI16" s="28">
        <f>IF(('Activity data'!BI17*EF!$H16)*kgtoGg=0,"NO",('Activity data'!BI17*EF!$H16)*kgtoGg)</f>
        <v>1.8753304200140548</v>
      </c>
      <c r="BJ16" s="28">
        <f>IF(('Activity data'!BJ17*EF!$H16)*kgtoGg=0,"NO",('Activity data'!BJ17*EF!$H16)*kgtoGg)</f>
        <v>1.9119199417783341</v>
      </c>
      <c r="BK16" s="28">
        <f>IF(('Activity data'!BK17*EF!$H16)*kgtoGg=0,"NO",('Activity data'!BK17*EF!$H16)*kgtoGg)</f>
        <v>1.9511306781528179</v>
      </c>
      <c r="BL16" s="28">
        <f>IF(('Activity data'!BL17*EF!$H16)*kgtoGg=0,"NO",('Activity data'!BL17*EF!$H16)*kgtoGg)</f>
        <v>1.9926557661994944</v>
      </c>
      <c r="BM16" s="28">
        <f>IF(('Activity data'!BM17*EF!$H16)*kgtoGg=0,"NO",('Activity data'!BM17*EF!$H16)*kgtoGg)</f>
        <v>2.0358093900658467</v>
      </c>
      <c r="BN16" s="28">
        <f>IF(('Activity data'!BN17*EF!$H16)*kgtoGg=0,"NO",('Activity data'!BN17*EF!$H16)*kgtoGg)</f>
        <v>2.0777124564460214</v>
      </c>
      <c r="BO16" s="28">
        <f>IF(('Activity data'!BO17*EF!$H16)*kgtoGg=0,"NO",('Activity data'!BO17*EF!$H16)*kgtoGg)</f>
        <v>2.1214071911225969</v>
      </c>
      <c r="BP16" s="28">
        <f>IF(('Activity data'!BP17*EF!$H16)*kgtoGg=0,"NO",('Activity data'!BP17*EF!$H16)*kgtoGg)</f>
        <v>2.1670292689645092</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0.25623243126746226</v>
      </c>
      <c r="AE17" s="28">
        <f>IF(('Activity data'!AE18*EF!$H17)*kgtoGg=0,"NO",('Activity data'!AE18*EF!$H17)*kgtoGg)</f>
        <v>0.25580040843883856</v>
      </c>
      <c r="AF17" s="28">
        <f>IF(('Activity data'!AF18*EF!$H17)*kgtoGg=0,"NO",('Activity data'!AF18*EF!$H17)*kgtoGg)</f>
        <v>0.25359449553439717</v>
      </c>
      <c r="AG17" s="28">
        <f>IF(('Activity data'!AG18*EF!$H17)*kgtoGg=0,"NO",('Activity data'!AG18*EF!$H17)*kgtoGg)</f>
        <v>0.24960940311103422</v>
      </c>
      <c r="AH17" s="28">
        <f>IF(('Activity data'!AH18*EF!$H17)*kgtoGg=0,"NO",('Activity data'!AH18*EF!$H17)*kgtoGg)</f>
        <v>0.24430423793387979</v>
      </c>
      <c r="AI17" s="28">
        <f>IF(('Activity data'!AI18*EF!$H17)*kgtoGg=0,"NO",('Activity data'!AI18*EF!$H17)*kgtoGg)</f>
        <v>0.24047564885522066</v>
      </c>
      <c r="AJ17" s="28">
        <f>IF(('Activity data'!AJ18*EF!$H17)*kgtoGg=0,"NO",('Activity data'!AJ18*EF!$H17)*kgtoGg)</f>
        <v>0.23631776863116238</v>
      </c>
      <c r="AK17" s="28">
        <f>IF(('Activity data'!AK18*EF!$H17)*kgtoGg=0,"NO",('Activity data'!AK18*EF!$H17)*kgtoGg)</f>
        <v>0.23186916655000103</v>
      </c>
      <c r="AL17" s="28">
        <f>IF(('Activity data'!AL18*EF!$H17)*kgtoGg=0,"NO",('Activity data'!AL18*EF!$H17)*kgtoGg)</f>
        <v>0.20281129837119849</v>
      </c>
      <c r="AM17" s="28">
        <f>IF(('Activity data'!AM18*EF!$H17)*kgtoGg=0,"NO",('Activity data'!AM18*EF!$H17)*kgtoGg)</f>
        <v>0.20329415687646782</v>
      </c>
      <c r="AN17" s="28">
        <f>IF(('Activity data'!AN18*EF!$H17)*kgtoGg=0,"NO",('Activity data'!AN18*EF!$H17)*kgtoGg)</f>
        <v>0.20348406077200604</v>
      </c>
      <c r="AO17" s="28">
        <f>IF(('Activity data'!AO18*EF!$H17)*kgtoGg=0,"NO",('Activity data'!AO18*EF!$H17)*kgtoGg)</f>
        <v>0.20368392275710825</v>
      </c>
      <c r="AP17" s="28">
        <f>IF(('Activity data'!AP18*EF!$H17)*kgtoGg=0,"NO",('Activity data'!AP18*EF!$H17)*kgtoGg)</f>
        <v>0.2036409967278138</v>
      </c>
      <c r="AQ17" s="28">
        <f>IF(('Activity data'!AQ18*EF!$H17)*kgtoGg=0,"NO",('Activity data'!AQ18*EF!$H17)*kgtoGg)</f>
        <v>0.20378600539882005</v>
      </c>
      <c r="AR17" s="28">
        <f>IF(('Activity data'!AR18*EF!$H17)*kgtoGg=0,"NO",('Activity data'!AR18*EF!$H17)*kgtoGg)</f>
        <v>0.20503864721641249</v>
      </c>
      <c r="AS17" s="28">
        <f>IF(('Activity data'!AS18*EF!$H17)*kgtoGg=0,"NO",('Activity data'!AS18*EF!$H17)*kgtoGg)</f>
        <v>0.20613657300899677</v>
      </c>
      <c r="AT17" s="28">
        <f>IF(('Activity data'!AT18*EF!$H17)*kgtoGg=0,"NO",('Activity data'!AT18*EF!$H17)*kgtoGg)</f>
        <v>0.20743957335829341</v>
      </c>
      <c r="AU17" s="28">
        <f>IF(('Activity data'!AU18*EF!$H17)*kgtoGg=0,"NO",('Activity data'!AU18*EF!$H17)*kgtoGg)</f>
        <v>0.20885010346934851</v>
      </c>
      <c r="AV17" s="28">
        <f>IF(('Activity data'!AV18*EF!$H17)*kgtoGg=0,"NO",('Activity data'!AV18*EF!$H17)*kgtoGg)</f>
        <v>0.21037832205787191</v>
      </c>
      <c r="AW17" s="28">
        <f>IF(('Activity data'!AW18*EF!$H17)*kgtoGg=0,"NO",('Activity data'!AW18*EF!$H17)*kgtoGg)</f>
        <v>0.21318943468376172</v>
      </c>
      <c r="AX17" s="28">
        <f>IF(('Activity data'!AX18*EF!$H17)*kgtoGg=0,"NO",('Activity data'!AX18*EF!$H17)*kgtoGg)</f>
        <v>0.21548761746359141</v>
      </c>
      <c r="AY17" s="28">
        <f>IF(('Activity data'!AY18*EF!$H17)*kgtoGg=0,"NO",('Activity data'!AY18*EF!$H17)*kgtoGg)</f>
        <v>0.21842534603925484</v>
      </c>
      <c r="AZ17" s="28">
        <f>IF(('Activity data'!AZ18*EF!$H17)*kgtoGg=0,"NO",('Activity data'!AZ18*EF!$H17)*kgtoGg)</f>
        <v>0.22172685051277544</v>
      </c>
      <c r="BA17" s="28">
        <f>IF(('Activity data'!BA18*EF!$H17)*kgtoGg=0,"NO",('Activity data'!BA18*EF!$H17)*kgtoGg)</f>
        <v>0.22540160043173776</v>
      </c>
      <c r="BB17" s="28">
        <f>IF(('Activity data'!BB18*EF!$H17)*kgtoGg=0,"NO",('Activity data'!BB18*EF!$H17)*kgtoGg)</f>
        <v>0.22922315199686072</v>
      </c>
      <c r="BC17" s="28">
        <f>IF(('Activity data'!BC18*EF!$H17)*kgtoGg=0,"NO",('Activity data'!BC18*EF!$H17)*kgtoGg)</f>
        <v>0.23320600868099559</v>
      </c>
      <c r="BD17" s="28">
        <f>IF(('Activity data'!BD18*EF!$H17)*kgtoGg=0,"NO",('Activity data'!BD18*EF!$H17)*kgtoGg)</f>
        <v>0.23711103837362443</v>
      </c>
      <c r="BE17" s="28">
        <f>IF(('Activity data'!BE18*EF!$H17)*kgtoGg=0,"NO",('Activity data'!BE18*EF!$H17)*kgtoGg)</f>
        <v>0.24116574287939621</v>
      </c>
      <c r="BF17" s="28">
        <f>IF(('Activity data'!BF18*EF!$H17)*kgtoGg=0,"NO",('Activity data'!BF18*EF!$H17)*kgtoGg)</f>
        <v>0.24554907335841655</v>
      </c>
      <c r="BG17" s="28">
        <f>IF(('Activity data'!BG18*EF!$H17)*kgtoGg=0,"NO",('Activity data'!BG18*EF!$H17)*kgtoGg)</f>
        <v>0.25016388898110004</v>
      </c>
      <c r="BH17" s="28">
        <f>IF(('Activity data'!BH18*EF!$H17)*kgtoGg=0,"NO",('Activity data'!BH18*EF!$H17)*kgtoGg)</f>
        <v>0.25494402422542345</v>
      </c>
      <c r="BI17" s="28">
        <f>IF(('Activity data'!BI18*EF!$H17)*kgtoGg=0,"NO",('Activity data'!BI18*EF!$H17)*kgtoGg)</f>
        <v>0.25984882979113205</v>
      </c>
      <c r="BJ17" s="28">
        <f>IF(('Activity data'!BJ18*EF!$H17)*kgtoGg=0,"NO",('Activity data'!BJ18*EF!$H17)*kgtoGg)</f>
        <v>0.26491873337270661</v>
      </c>
      <c r="BK17" s="28">
        <f>IF(('Activity data'!BK18*EF!$H17)*kgtoGg=0,"NO",('Activity data'!BK18*EF!$H17)*kgtoGg)</f>
        <v>0.27035183670928126</v>
      </c>
      <c r="BL17" s="28">
        <f>IF(('Activity data'!BL18*EF!$H17)*kgtoGg=0,"NO",('Activity data'!BL18*EF!$H17)*kgtoGg)</f>
        <v>0.27610562037361369</v>
      </c>
      <c r="BM17" s="28">
        <f>IF(('Activity data'!BM18*EF!$H17)*kgtoGg=0,"NO",('Activity data'!BM18*EF!$H17)*kgtoGg)</f>
        <v>0.28208505660695454</v>
      </c>
      <c r="BN17" s="28">
        <f>IF(('Activity data'!BN18*EF!$H17)*kgtoGg=0,"NO",('Activity data'!BN18*EF!$H17)*kgtoGg)</f>
        <v>0.2878912135632668</v>
      </c>
      <c r="BO17" s="28">
        <f>IF(('Activity data'!BO18*EF!$H17)*kgtoGg=0,"NO",('Activity data'!BO18*EF!$H17)*kgtoGg)</f>
        <v>0.29394562698959886</v>
      </c>
      <c r="BP17" s="28">
        <f>IF(('Activity data'!BP18*EF!$H17)*kgtoGg=0,"NO",('Activity data'!BP18*EF!$H17)*kgtoGg)</f>
        <v>0.30026709621621761</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4.796567544423036</v>
      </c>
      <c r="I18" s="28">
        <f>IF(('Activity data'!I5*EF!$H18)*kgtoGg=0,"NO",('Activity data'!I5*EF!$H18)*kgtoGg)</f>
        <v>5.4942500963391137</v>
      </c>
      <c r="J18" s="28">
        <f>IF(('Activity data'!J5*EF!$H18)*kgtoGg=0,"NO",('Activity data'!J5*EF!$H18)*kgtoGg)</f>
        <v>4.7529623849282814</v>
      </c>
      <c r="K18" s="28">
        <f>IF(('Activity data'!K5*EF!$H18)*kgtoGg=0,"NO",('Activity data'!K5*EF!$H18)*kgtoGg)</f>
        <v>5.0145933418968101</v>
      </c>
      <c r="L18" s="28">
        <f>IF(('Activity data'!L5*EF!$H18)*kgtoGg=0,"NO",('Activity data'!L5*EF!$H18)*kgtoGg)</f>
        <v>4.578541746949262</v>
      </c>
      <c r="M18" s="28">
        <f>IF(('Activity data'!M5*EF!$H18)*kgtoGg=0,"NO",('Activity data'!M5*EF!$H18)*kgtoGg)</f>
        <v>4.9273830229073008</v>
      </c>
      <c r="N18" s="28">
        <f>IF(('Activity data'!N5*EF!$H18)*kgtoGg=0,"NO",('Activity data'!N5*EF!$H18)*kgtoGg)</f>
        <v>4.9709881824020554</v>
      </c>
      <c r="O18" s="28">
        <f>IF(('Activity data'!O5*EF!$H18)*kgtoGg=0,"NO",('Activity data'!O5*EF!$H18)*kgtoGg)</f>
        <v>4.796567544423036</v>
      </c>
      <c r="P18" s="28">
        <f>IF(('Activity data'!P5*EF!$H18)*kgtoGg=0,"NO",('Activity data'!P5*EF!$H18)*kgtoGg)</f>
        <v>4.6657520659387712</v>
      </c>
      <c r="Q18" s="28">
        <f>IF(('Activity data'!Q5*EF!$H18)*kgtoGg=0,"NO",('Activity data'!Q5*EF!$H18)*kgtoGg)</f>
        <v>4.7093572254335268</v>
      </c>
      <c r="R18" s="28">
        <f>IF(('Activity data'!R5*EF!$H18)*kgtoGg=0,"NO",('Activity data'!R5*EF!$H18)*kgtoGg)</f>
        <v>5.9739068507814173</v>
      </c>
      <c r="S18" s="28">
        <f>IF(('Activity data'!S5*EF!$H18)*kgtoGg=0,"NO",('Activity data'!S5*EF!$H18)*kgtoGg)</f>
        <v>5.9303016912866626</v>
      </c>
      <c r="T18" s="28">
        <f>IF(('Activity data'!T5*EF!$H18)*kgtoGg=0,"NO",('Activity data'!T5*EF!$H18)*kgtoGg)</f>
        <v>5.2762242988653396</v>
      </c>
      <c r="U18" s="28">
        <f>IF(('Activity data'!U5*EF!$H18)*kgtoGg=0,"NO",('Activity data'!U5*EF!$H18)*kgtoGg)</f>
        <v>4.6657520659387712</v>
      </c>
      <c r="V18" s="28">
        <f>IF(('Activity data'!V5*EF!$H18)*kgtoGg=0,"NO",('Activity data'!V5*EF!$H18)*kgtoGg)</f>
        <v>4.4477262684649972</v>
      </c>
      <c r="W18" s="28">
        <f>IF(('Activity data'!W5*EF!$H18)*kgtoGg=0,"NO",('Activity data'!W5*EF!$H18)*kgtoGg)</f>
        <v>4.796567544423036</v>
      </c>
      <c r="X18" s="28">
        <f>IF(('Activity data'!X5*EF!$H18)*kgtoGg=0,"NO",('Activity data'!X5*EF!$H18)*kgtoGg)</f>
        <v>4.7093572254335268</v>
      </c>
      <c r="Y18" s="28">
        <f>IF(('Activity data'!Y5*EF!$H18)*kgtoGg=0,"NO",('Activity data'!Y5*EF!$H18)*kgtoGg)</f>
        <v>4.7093572254335268</v>
      </c>
      <c r="Z18" s="28">
        <f>IF(('Activity data'!Z5*EF!$H18)*kgtoGg=0,"NO",('Activity data'!Z5*EF!$H18)*kgtoGg)</f>
        <v>5.6686707343181331</v>
      </c>
      <c r="AA18" s="28">
        <f>IF(('Activity data'!AA5*EF!$H18)*kgtoGg=0,"NO",('Activity data'!AA5*EF!$H18)*kgtoGg)</f>
        <v>5.8430913722971525</v>
      </c>
      <c r="AB18" s="28">
        <f>IF(('Activity data'!AB5*EF!$H18)*kgtoGg=0,"NO",('Activity data'!AB5*EF!$H18)*kgtoGg)</f>
        <v>5.8430913722971525</v>
      </c>
      <c r="AC18" s="28">
        <f>IF(('Activity data'!AC5*EF!$H18)*kgtoGg=0,"NO",('Activity data'!AC5*EF!$H18)*kgtoGg)</f>
        <v>5.5814604153286238</v>
      </c>
      <c r="AD18" s="28">
        <f>IF(('Activity data'!AD5*EF!$H18)*kgtoGg=0,"NO",('Activity data'!AD5*EF!$H18)*kgtoGg)</f>
        <v>5.4950679873119102</v>
      </c>
      <c r="AE18" s="28">
        <f>IF(('Activity data'!AE5*EF!$H18)*kgtoGg=0,"NO",('Activity data'!AE5*EF!$H18)*kgtoGg)</f>
        <v>5.5319992578059853</v>
      </c>
      <c r="AF18" s="28">
        <f>IF(('Activity data'!AF5*EF!$H18)*kgtoGg=0,"NO",('Activity data'!AF5*EF!$H18)*kgtoGg)</f>
        <v>5.5588664541019881</v>
      </c>
      <c r="AG18" s="28">
        <f>IF(('Activity data'!AG5*EF!$H18)*kgtoGg=0,"NO",('Activity data'!AG5*EF!$H18)*kgtoGg)</f>
        <v>5.5748263658459249</v>
      </c>
      <c r="AH18" s="28">
        <f>IF(('Activity data'!AH5*EF!$H18)*kgtoGg=0,"NO",('Activity data'!AH5*EF!$H18)*kgtoGg)</f>
        <v>5.5824819471271887</v>
      </c>
      <c r="AI18" s="28">
        <f>IF(('Activity data'!AI5*EF!$H18)*kgtoGg=0,"NO",('Activity data'!AI5*EF!$H18)*kgtoGg)</f>
        <v>5.6019175536090735</v>
      </c>
      <c r="AJ18" s="28">
        <f>IF(('Activity data'!AJ5*EF!$H18)*kgtoGg=0,"NO",('Activity data'!AJ5*EF!$H18)*kgtoGg)</f>
        <v>5.6191201946561993</v>
      </c>
      <c r="AK18" s="28">
        <f>IF(('Activity data'!AK5*EF!$H18)*kgtoGg=0,"NO",('Activity data'!AK5*EF!$H18)*kgtoGg)</f>
        <v>5.6343347195519309</v>
      </c>
      <c r="AL18" s="28">
        <f>IF(('Activity data'!AL5*EF!$H18)*kgtoGg=0,"NO",('Activity data'!AL5*EF!$H18)*kgtoGg)</f>
        <v>5.4575116147678626</v>
      </c>
      <c r="AM18" s="28">
        <f>IF(('Activity data'!AM5*EF!$H18)*kgtoGg=0,"NO",('Activity data'!AM5*EF!$H18)*kgtoGg)</f>
        <v>5.4964212492927622</v>
      </c>
      <c r="AN18" s="28">
        <f>IF(('Activity data'!AN5*EF!$H18)*kgtoGg=0,"NO",('Activity data'!AN5*EF!$H18)*kgtoGg)</f>
        <v>5.5341000172577051</v>
      </c>
      <c r="AO18" s="28">
        <f>IF(('Activity data'!AO5*EF!$H18)*kgtoGg=0,"NO",('Activity data'!AO5*EF!$H18)*kgtoGg)</f>
        <v>5.5729718579317069</v>
      </c>
      <c r="AP18" s="28">
        <f>IF(('Activity data'!AP5*EF!$H18)*kgtoGg=0,"NO",('Activity data'!AP5*EF!$H18)*kgtoGg)</f>
        <v>5.6108563159530691</v>
      </c>
      <c r="AQ18" s="28">
        <f>IF(('Activity data'!AQ5*EF!$H18)*kgtoGg=0,"NO",('Activity data'!AQ5*EF!$H18)*kgtoGg)</f>
        <v>5.6512852741235742</v>
      </c>
      <c r="AR18" s="28">
        <f>IF(('Activity data'!AR5*EF!$H18)*kgtoGg=0,"NO",('Activity data'!AR5*EF!$H18)*kgtoGg)</f>
        <v>5.6976810827512914</v>
      </c>
      <c r="AS18" s="28">
        <f>IF(('Activity data'!AS5*EF!$H18)*kgtoGg=0,"NO",('Activity data'!AS5*EF!$H18)*kgtoGg)</f>
        <v>5.7439943624689294</v>
      </c>
      <c r="AT18" s="28">
        <f>IF(('Activity data'!AT5*EF!$H18)*kgtoGg=0,"NO",('Activity data'!AT5*EF!$H18)*kgtoGg)</f>
        <v>5.7932672449423466</v>
      </c>
      <c r="AU18" s="28">
        <f>IF(('Activity data'!AU5*EF!$H18)*kgtoGg=0,"NO",('Activity data'!AU5*EF!$H18)*kgtoGg)</f>
        <v>5.8447825275520371</v>
      </c>
      <c r="AV18" s="28">
        <f>IF(('Activity data'!AV5*EF!$H18)*kgtoGg=0,"NO",('Activity data'!AV5*EF!$H18)*kgtoGg)</f>
        <v>5.8986321051260591</v>
      </c>
      <c r="AW18" s="28">
        <f>IF(('Activity data'!AW5*EF!$H18)*kgtoGg=0,"NO",('Activity data'!AW5*EF!$H18)*kgtoGg)</f>
        <v>5.9620904586060686</v>
      </c>
      <c r="AX18" s="28">
        <f>IF(('Activity data'!AX5*EF!$H18)*kgtoGg=0,"NO",('Activity data'!AX5*EF!$H18)*kgtoGg)</f>
        <v>6.0223343783185204</v>
      </c>
      <c r="AY18" s="28">
        <f>IF(('Activity data'!AY5*EF!$H18)*kgtoGg=0,"NO",('Activity data'!AY5*EF!$H18)*kgtoGg)</f>
        <v>6.0902065422764311</v>
      </c>
      <c r="AZ18" s="28">
        <f>IF(('Activity data'!AZ5*EF!$H18)*kgtoGg=0,"NO",('Activity data'!AZ5*EF!$H18)*kgtoGg)</f>
        <v>6.1633903895184527</v>
      </c>
      <c r="BA18" s="28">
        <f>IF(('Activity data'!BA5*EF!$H18)*kgtoGg=0,"NO",('Activity data'!BA5*EF!$H18)*kgtoGg)</f>
        <v>6.2420767297784874</v>
      </c>
      <c r="BB18" s="28">
        <f>IF(('Activity data'!BB5*EF!$H18)*kgtoGg=0,"NO",('Activity data'!BB5*EF!$H18)*kgtoGg)</f>
        <v>6.320755529390861</v>
      </c>
      <c r="BC18" s="28">
        <f>IF(('Activity data'!BC5*EF!$H18)*kgtoGg=0,"NO",('Activity data'!BC5*EF!$H18)*kgtoGg)</f>
        <v>6.4030712792980902</v>
      </c>
      <c r="BD18" s="28">
        <f>IF(('Activity data'!BD5*EF!$H18)*kgtoGg=0,"NO",('Activity data'!BD5*EF!$H18)*kgtoGg)</f>
        <v>6.4867238637741442</v>
      </c>
      <c r="BE18" s="28">
        <f>IF(('Activity data'!BE5*EF!$H18)*kgtoGg=0,"NO",('Activity data'!BE5*EF!$H18)*kgtoGg)</f>
        <v>6.5740275796898695</v>
      </c>
      <c r="BF18" s="28">
        <f>IF(('Activity data'!BF5*EF!$H18)*kgtoGg=0,"NO",('Activity data'!BF5*EF!$H18)*kgtoGg)</f>
        <v>6.6670083865815979</v>
      </c>
      <c r="BG18" s="28">
        <f>IF(('Activity data'!BG5*EF!$H18)*kgtoGg=0,"NO",('Activity data'!BG5*EF!$H18)*kgtoGg)</f>
        <v>6.7616569982022625</v>
      </c>
      <c r="BH18" s="28">
        <f>IF(('Activity data'!BH5*EF!$H18)*kgtoGg=0,"NO",('Activity data'!BH5*EF!$H18)*kgtoGg)</f>
        <v>6.860533259380647</v>
      </c>
      <c r="BI18" s="28">
        <f>IF(('Activity data'!BI5*EF!$H18)*kgtoGg=0,"NO",('Activity data'!BI5*EF!$H18)*kgtoGg)</f>
        <v>6.9633530694728858</v>
      </c>
      <c r="BJ18" s="28">
        <f>IF(('Activity data'!BJ5*EF!$H18)*kgtoGg=0,"NO",('Activity data'!BJ5*EF!$H18)*kgtoGg)</f>
        <v>7.0706523344556</v>
      </c>
      <c r="BK18" s="28">
        <f>IF(('Activity data'!BK5*EF!$H18)*kgtoGg=0,"NO",('Activity data'!BK5*EF!$H18)*kgtoGg)</f>
        <v>7.1849461483131671</v>
      </c>
      <c r="BL18" s="28">
        <f>IF(('Activity data'!BL5*EF!$H18)*kgtoGg=0,"NO",('Activity data'!BL5*EF!$H18)*kgtoGg)</f>
        <v>7.3026064111177424</v>
      </c>
      <c r="BM18" s="28">
        <f>IF(('Activity data'!BM5*EF!$H18)*kgtoGg=0,"NO",('Activity data'!BM5*EF!$H18)*kgtoGg)</f>
        <v>7.4261026498677003</v>
      </c>
      <c r="BN18" s="28">
        <f>IF(('Activity data'!BN5*EF!$H18)*kgtoGg=0,"NO",('Activity data'!BN5*EF!$H18)*kgtoGg)</f>
        <v>7.5507614328814521</v>
      </c>
      <c r="BO18" s="28">
        <f>IF(('Activity data'!BO5*EF!$H18)*kgtoGg=0,"NO",('Activity data'!BO5*EF!$H18)*kgtoGg)</f>
        <v>7.6817086503406333</v>
      </c>
      <c r="BP18" s="28">
        <f>IF(('Activity data'!BP5*EF!$H18)*kgtoGg=0,"NO",('Activity data'!BP5*EF!$H18)*kgtoGg)</f>
        <v>7.8194823476346773</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1.3665779704560053</v>
      </c>
      <c r="I19" s="28">
        <f>IF(('Activity data'!I6*EF!$H19)*kgtoGg=0,"NO",('Activity data'!I6*EF!$H19)*kgtoGg)</f>
        <v>1.5653529479768789</v>
      </c>
      <c r="J19" s="28">
        <f>IF(('Activity data'!J6*EF!$H19)*kgtoGg=0,"NO",('Activity data'!J6*EF!$H19)*kgtoGg)</f>
        <v>1.3541545343609507</v>
      </c>
      <c r="K19" s="28">
        <f>IF(('Activity data'!K6*EF!$H19)*kgtoGg=0,"NO",('Activity data'!K6*EF!$H19)*kgtoGg)</f>
        <v>1.4286951509312782</v>
      </c>
      <c r="L19" s="28">
        <f>IF(('Activity data'!L6*EF!$H19)*kgtoGg=0,"NO",('Activity data'!L6*EF!$H19)*kgtoGg)</f>
        <v>1.3044607899807323</v>
      </c>
      <c r="M19" s="28">
        <f>IF(('Activity data'!M6*EF!$H19)*kgtoGg=0,"NO",('Activity data'!M6*EF!$H19)*kgtoGg)</f>
        <v>1.403848278741169</v>
      </c>
      <c r="N19" s="28">
        <f>IF(('Activity data'!N6*EF!$H19)*kgtoGg=0,"NO",('Activity data'!N6*EF!$H19)*kgtoGg)</f>
        <v>1.4162717148362236</v>
      </c>
      <c r="O19" s="28">
        <f>IF(('Activity data'!O6*EF!$H19)*kgtoGg=0,"NO",('Activity data'!O6*EF!$H19)*kgtoGg)</f>
        <v>1.3665779704560053</v>
      </c>
      <c r="P19" s="28">
        <f>IF(('Activity data'!P6*EF!$H19)*kgtoGg=0,"NO",('Activity data'!P6*EF!$H19)*kgtoGg)</f>
        <v>1.3293076621708415</v>
      </c>
      <c r="Q19" s="28">
        <f>IF(('Activity data'!Q6*EF!$H19)*kgtoGg=0,"NO",('Activity data'!Q6*EF!$H19)*kgtoGg)</f>
        <v>1.3417310982658961</v>
      </c>
      <c r="R19" s="28">
        <f>IF(('Activity data'!R6*EF!$H19)*kgtoGg=0,"NO",('Activity data'!R6*EF!$H19)*kgtoGg)</f>
        <v>1.7020107450224791</v>
      </c>
      <c r="S19" s="28">
        <f>IF(('Activity data'!S6*EF!$H19)*kgtoGg=0,"NO",('Activity data'!S6*EF!$H19)*kgtoGg)</f>
        <v>1.6895873089274247</v>
      </c>
      <c r="T19" s="28">
        <f>IF(('Activity data'!T6*EF!$H19)*kgtoGg=0,"NO",('Activity data'!T6*EF!$H19)*kgtoGg)</f>
        <v>1.5032357675016059</v>
      </c>
      <c r="U19" s="28">
        <f>IF(('Activity data'!U6*EF!$H19)*kgtoGg=0,"NO",('Activity data'!U6*EF!$H19)*kgtoGg)</f>
        <v>1.3293076621708415</v>
      </c>
      <c r="V19" s="28">
        <f>IF(('Activity data'!V6*EF!$H19)*kgtoGg=0,"NO",('Activity data'!V6*EF!$H19)*kgtoGg)</f>
        <v>1.2671904816955686</v>
      </c>
      <c r="W19" s="28">
        <f>IF(('Activity data'!W6*EF!$H19)*kgtoGg=0,"NO",('Activity data'!W6*EF!$H19)*kgtoGg)</f>
        <v>1.3665779704560053</v>
      </c>
      <c r="X19" s="28">
        <f>IF(('Activity data'!X6*EF!$H19)*kgtoGg=0,"NO",('Activity data'!X6*EF!$H19)*kgtoGg)</f>
        <v>1.3417310982658961</v>
      </c>
      <c r="Y19" s="28">
        <f>IF(('Activity data'!Y6*EF!$H19)*kgtoGg=0,"NO",('Activity data'!Y6*EF!$H19)*kgtoGg)</f>
        <v>1.3417310982658961</v>
      </c>
      <c r="Z19" s="28">
        <f>IF(('Activity data'!Z6*EF!$H19)*kgtoGg=0,"NO",('Activity data'!Z6*EF!$H19)*kgtoGg)</f>
        <v>1.615046692357097</v>
      </c>
      <c r="AA19" s="28">
        <f>IF(('Activity data'!AA6*EF!$H19)*kgtoGg=0,"NO",('Activity data'!AA6*EF!$H19)*kgtoGg)</f>
        <v>1.6647404367373155</v>
      </c>
      <c r="AB19" s="28">
        <f>IF(('Activity data'!AB6*EF!$H19)*kgtoGg=0,"NO",('Activity data'!AB6*EF!$H19)*kgtoGg)</f>
        <v>1.6647404367373155</v>
      </c>
      <c r="AC19" s="28">
        <f>IF(('Activity data'!AC6*EF!$H19)*kgtoGg=0,"NO",('Activity data'!AC6*EF!$H19)*kgtoGg)</f>
        <v>1.590199820166988</v>
      </c>
      <c r="AD19" s="28">
        <f>IF(('Activity data'!AD6*EF!$H19)*kgtoGg=0,"NO",('Activity data'!AD6*EF!$H19)*kgtoGg)</f>
        <v>1.5655859712326357</v>
      </c>
      <c r="AE19" s="28">
        <f>IF(('Activity data'!AE6*EF!$H19)*kgtoGg=0,"NO",('Activity data'!AE6*EF!$H19)*kgtoGg)</f>
        <v>1.5761079664324811</v>
      </c>
      <c r="AF19" s="28">
        <f>IF(('Activity data'!AF6*EF!$H19)*kgtoGg=0,"NO",('Activity data'!AF6*EF!$H19)*kgtoGg)</f>
        <v>1.5837626316166966</v>
      </c>
      <c r="AG19" s="28">
        <f>IF(('Activity data'!AG6*EF!$H19)*kgtoGg=0,"NO",('Activity data'!AG6*EF!$H19)*kgtoGg)</f>
        <v>1.588309729848441</v>
      </c>
      <c r="AH19" s="28">
        <f>IF(('Activity data'!AH6*EF!$H19)*kgtoGg=0,"NO",('Activity data'!AH6*EF!$H19)*kgtoGg)</f>
        <v>1.5904908622171852</v>
      </c>
      <c r="AI19" s="28">
        <f>IF(('Activity data'!AI6*EF!$H19)*kgtoGg=0,"NO",('Activity data'!AI6*EF!$H19)*kgtoGg)</f>
        <v>1.5960282118770432</v>
      </c>
      <c r="AJ19" s="28">
        <f>IF(('Activity data'!AJ6*EF!$H19)*kgtoGg=0,"NO",('Activity data'!AJ6*EF!$H19)*kgtoGg)</f>
        <v>1.6009293729825504</v>
      </c>
      <c r="AK19" s="28">
        <f>IF(('Activity data'!AK6*EF!$H19)*kgtoGg=0,"NO",('Activity data'!AK6*EF!$H19)*kgtoGg)</f>
        <v>1.6052641049259448</v>
      </c>
      <c r="AL19" s="28">
        <f>IF(('Activity data'!AL6*EF!$H19)*kgtoGg=0,"NO",('Activity data'!AL6*EF!$H19)*kgtoGg)</f>
        <v>1.5548858797831553</v>
      </c>
      <c r="AM19" s="28">
        <f>IF(('Activity data'!AM6*EF!$H19)*kgtoGg=0,"NO",('Activity data'!AM6*EF!$H19)*kgtoGg)</f>
        <v>1.5659715256930198</v>
      </c>
      <c r="AN19" s="28">
        <f>IF(('Activity data'!AN6*EF!$H19)*kgtoGg=0,"NO",('Activity data'!AN6*EF!$H19)*kgtoGg)</f>
        <v>1.5767064885133983</v>
      </c>
      <c r="AO19" s="28">
        <f>IF(('Activity data'!AO6*EF!$H19)*kgtoGg=0,"NO",('Activity data'!AO6*EF!$H19)*kgtoGg)</f>
        <v>1.5877813666724536</v>
      </c>
      <c r="AP19" s="28">
        <f>IF(('Activity data'!AP6*EF!$H19)*kgtoGg=0,"NO",('Activity data'!AP6*EF!$H19)*kgtoGg)</f>
        <v>1.5985749321284131</v>
      </c>
      <c r="AQ19" s="28">
        <f>IF(('Activity data'!AQ6*EF!$H19)*kgtoGg=0,"NO",('Activity data'!AQ6*EF!$H19)*kgtoGg)</f>
        <v>1.6100934447090471</v>
      </c>
      <c r="AR19" s="28">
        <f>IF(('Activity data'!AR6*EF!$H19)*kgtoGg=0,"NO",('Activity data'!AR6*EF!$H19)*kgtoGg)</f>
        <v>1.6233119576153967</v>
      </c>
      <c r="AS19" s="28">
        <f>IF(('Activity data'!AS6*EF!$H19)*kgtoGg=0,"NO",('Activity data'!AS6*EF!$H19)*kgtoGg)</f>
        <v>1.6365069574179698</v>
      </c>
      <c r="AT19" s="28">
        <f>IF(('Activity data'!AT6*EF!$H19)*kgtoGg=0,"NO",('Activity data'!AT6*EF!$H19)*kgtoGg)</f>
        <v>1.6505451701827063</v>
      </c>
      <c r="AU19" s="28">
        <f>IF(('Activity data'!AU6*EF!$H19)*kgtoGg=0,"NO",('Activity data'!AU6*EF!$H19)*kgtoGg)</f>
        <v>1.6652222595188237</v>
      </c>
      <c r="AV19" s="28">
        <f>IF(('Activity data'!AV6*EF!$H19)*kgtoGg=0,"NO",('Activity data'!AV6*EF!$H19)*kgtoGg)</f>
        <v>1.6805644069501846</v>
      </c>
      <c r="AW19" s="28">
        <f>IF(('Activity data'!AW6*EF!$H19)*kgtoGg=0,"NO",('Activity data'!AW6*EF!$H19)*kgtoGg)</f>
        <v>1.6986441665082508</v>
      </c>
      <c r="AX19" s="28">
        <f>IF(('Activity data'!AX6*EF!$H19)*kgtoGg=0,"NO",('Activity data'!AX6*EF!$H19)*kgtoGg)</f>
        <v>1.7158081098428293</v>
      </c>
      <c r="AY19" s="28">
        <f>IF(('Activity data'!AY6*EF!$H19)*kgtoGg=0,"NO",('Activity data'!AY6*EF!$H19)*kgtoGg)</f>
        <v>1.7351453970201784</v>
      </c>
      <c r="AZ19" s="28">
        <f>IF(('Activity data'!AZ6*EF!$H19)*kgtoGg=0,"NO",('Activity data'!AZ6*EF!$H19)*kgtoGg)</f>
        <v>1.755996022495149</v>
      </c>
      <c r="BA19" s="28">
        <f>IF(('Activity data'!BA6*EF!$H19)*kgtoGg=0,"NO",('Activity data'!BA6*EF!$H19)*kgtoGg)</f>
        <v>1.7784143493881359</v>
      </c>
      <c r="BB19" s="28">
        <f>IF(('Activity data'!BB6*EF!$H19)*kgtoGg=0,"NO",('Activity data'!BB6*EF!$H19)*kgtoGg)</f>
        <v>1.8008305278942025</v>
      </c>
      <c r="BC19" s="28">
        <f>IF(('Activity data'!BC6*EF!$H19)*kgtoGg=0,"NO",('Activity data'!BC6*EF!$H19)*kgtoGg)</f>
        <v>1.8242829007426948</v>
      </c>
      <c r="BD19" s="28">
        <f>IF(('Activity data'!BD6*EF!$H19)*kgtoGg=0,"NO",('Activity data'!BD6*EF!$H19)*kgtoGg)</f>
        <v>1.848116147759012</v>
      </c>
      <c r="BE19" s="28">
        <f>IF(('Activity data'!BE6*EF!$H19)*kgtoGg=0,"NO",('Activity data'!BE6*EF!$H19)*kgtoGg)</f>
        <v>1.8729896294319843</v>
      </c>
      <c r="BF19" s="28">
        <f>IF(('Activity data'!BF6*EF!$H19)*kgtoGg=0,"NO",('Activity data'!BF6*EF!$H19)*kgtoGg)</f>
        <v>1.8994805567871511</v>
      </c>
      <c r="BG19" s="28">
        <f>IF(('Activity data'!BG6*EF!$H19)*kgtoGg=0,"NO",('Activity data'!BG6*EF!$H19)*kgtoGg)</f>
        <v>1.926446654184327</v>
      </c>
      <c r="BH19" s="28">
        <f>IF(('Activity data'!BH6*EF!$H19)*kgtoGg=0,"NO",('Activity data'!BH6*EF!$H19)*kgtoGg)</f>
        <v>1.9546172405621929</v>
      </c>
      <c r="BI19" s="28">
        <f>IF(('Activity data'!BI6*EF!$H19)*kgtoGg=0,"NO",('Activity data'!BI6*EF!$H19)*kgtoGg)</f>
        <v>1.9839113735223119</v>
      </c>
      <c r="BJ19" s="28">
        <f>IF(('Activity data'!BJ6*EF!$H19)*kgtoGg=0,"NO",('Activity data'!BJ6*EF!$H19)*kgtoGg)</f>
        <v>2.0144817366858603</v>
      </c>
      <c r="BK19" s="28">
        <f>IF(('Activity data'!BK6*EF!$H19)*kgtoGg=0,"NO",('Activity data'!BK6*EF!$H19)*kgtoGg)</f>
        <v>2.0470448991412189</v>
      </c>
      <c r="BL19" s="28">
        <f>IF(('Activity data'!BL6*EF!$H19)*kgtoGg=0,"NO",('Activity data'!BL6*EF!$H19)*kgtoGg)</f>
        <v>2.0805671880817243</v>
      </c>
      <c r="BM19" s="28">
        <f>IF(('Activity data'!BM6*EF!$H19)*kgtoGg=0,"NO",('Activity data'!BM6*EF!$H19)*kgtoGg)</f>
        <v>2.1157521902206167</v>
      </c>
      <c r="BN19" s="28">
        <f>IF(('Activity data'!BN6*EF!$H19)*kgtoGg=0,"NO",('Activity data'!BN6*EF!$H19)*kgtoGg)</f>
        <v>2.1512684099157862</v>
      </c>
      <c r="BO19" s="28">
        <f>IF(('Activity data'!BO6*EF!$H19)*kgtoGg=0,"NO",('Activity data'!BO6*EF!$H19)*kgtoGg)</f>
        <v>2.1885762516202765</v>
      </c>
      <c r="BP19" s="28">
        <f>IF(('Activity data'!BP6*EF!$H19)*kgtoGg=0,"NO",('Activity data'!BP6*EF!$H19)*kgtoGg)</f>
        <v>2.227829008489973</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0.28225057188660369</v>
      </c>
      <c r="I20" s="28">
        <f>IF(('Activity data'!I7*EF!$H20)*kgtoGg=0,"NO",('Activity data'!I7*EF!$H20)*kgtoGg)</f>
        <v>0.32330520052465522</v>
      </c>
      <c r="J20" s="28">
        <f>IF(('Activity data'!J7*EF!$H20)*kgtoGg=0,"NO",('Activity data'!J7*EF!$H20)*kgtoGg)</f>
        <v>0.27968465759672551</v>
      </c>
      <c r="K20" s="28">
        <f>IF(('Activity data'!K7*EF!$H20)*kgtoGg=0,"NO",('Activity data'!K7*EF!$H20)*kgtoGg)</f>
        <v>0.29508014333599486</v>
      </c>
      <c r="L20" s="28">
        <f>IF(('Activity data'!L7*EF!$H20)*kgtoGg=0,"NO",('Activity data'!L7*EF!$H20)*kgtoGg)</f>
        <v>0.26942100043721262</v>
      </c>
      <c r="M20" s="28">
        <f>IF(('Activity data'!M7*EF!$H20)*kgtoGg=0,"NO",('Activity data'!M7*EF!$H20)*kgtoGg)</f>
        <v>0.28994831475623839</v>
      </c>
      <c r="N20" s="28">
        <f>IF(('Activity data'!N7*EF!$H20)*kgtoGg=0,"NO",('Activity data'!N7*EF!$H20)*kgtoGg)</f>
        <v>0.29251422904611663</v>
      </c>
      <c r="O20" s="28">
        <f>IF(('Activity data'!O7*EF!$H20)*kgtoGg=0,"NO",('Activity data'!O7*EF!$H20)*kgtoGg)</f>
        <v>0.28225057188660369</v>
      </c>
      <c r="P20" s="28">
        <f>IF(('Activity data'!P7*EF!$H20)*kgtoGg=0,"NO",('Activity data'!P7*EF!$H20)*kgtoGg)</f>
        <v>0.27455282901696904</v>
      </c>
      <c r="Q20" s="28">
        <f>IF(('Activity data'!Q7*EF!$H20)*kgtoGg=0,"NO",('Activity data'!Q7*EF!$H20)*kgtoGg)</f>
        <v>0.27711874330684727</v>
      </c>
      <c r="R20" s="28">
        <f>IF(('Activity data'!R7*EF!$H20)*kgtoGg=0,"NO",('Activity data'!R7*EF!$H20)*kgtoGg)</f>
        <v>0.35153025771331559</v>
      </c>
      <c r="S20" s="28">
        <f>IF(('Activity data'!S7*EF!$H20)*kgtoGg=0,"NO",('Activity data'!S7*EF!$H20)*kgtoGg)</f>
        <v>0.34896434342343735</v>
      </c>
      <c r="T20" s="28">
        <f>IF(('Activity data'!T7*EF!$H20)*kgtoGg=0,"NO",('Activity data'!T7*EF!$H20)*kgtoGg)</f>
        <v>0.31047562907526416</v>
      </c>
      <c r="U20" s="28">
        <f>IF(('Activity data'!U7*EF!$H20)*kgtoGg=0,"NO",('Activity data'!U7*EF!$H20)*kgtoGg)</f>
        <v>0.27455282901696904</v>
      </c>
      <c r="V20" s="28">
        <f>IF(('Activity data'!V7*EF!$H20)*kgtoGg=0,"NO",('Activity data'!V7*EF!$H20)*kgtoGg)</f>
        <v>0.26172325756757803</v>
      </c>
      <c r="W20" s="28">
        <f>IF(('Activity data'!W7*EF!$H20)*kgtoGg=0,"NO",('Activity data'!W7*EF!$H20)*kgtoGg)</f>
        <v>0.28225057188660369</v>
      </c>
      <c r="X20" s="28">
        <f>IF(('Activity data'!X7*EF!$H20)*kgtoGg=0,"NO",('Activity data'!X7*EF!$H20)*kgtoGg)</f>
        <v>0.27711874330684727</v>
      </c>
      <c r="Y20" s="28">
        <f>IF(('Activity data'!Y7*EF!$H20)*kgtoGg=0,"NO",('Activity data'!Y7*EF!$H20)*kgtoGg)</f>
        <v>0.27711874330684727</v>
      </c>
      <c r="Z20" s="28">
        <f>IF(('Activity data'!Z7*EF!$H20)*kgtoGg=0,"NO",('Activity data'!Z7*EF!$H20)*kgtoGg)</f>
        <v>0.33356885768416805</v>
      </c>
      <c r="AA20" s="28">
        <f>IF(('Activity data'!AA7*EF!$H20)*kgtoGg=0,"NO",('Activity data'!AA7*EF!$H20)*kgtoGg)</f>
        <v>0.34383251484368094</v>
      </c>
      <c r="AB20" s="28">
        <f>IF(('Activity data'!AB7*EF!$H20)*kgtoGg=0,"NO",('Activity data'!AB7*EF!$H20)*kgtoGg)</f>
        <v>0.34383251484368094</v>
      </c>
      <c r="AC20" s="28">
        <f>IF(('Activity data'!AC7*EF!$H20)*kgtoGg=0,"NO",('Activity data'!AC7*EF!$H20)*kgtoGg)</f>
        <v>0.32843702910441164</v>
      </c>
      <c r="AD20" s="28">
        <f>IF(('Activity data'!AD7*EF!$H20)*kgtoGg=0,"NO",('Activity data'!AD7*EF!$H20)*kgtoGg)</f>
        <v>0.3233533287314771</v>
      </c>
      <c r="AE20" s="28">
        <f>IF(('Activity data'!AE7*EF!$H20)*kgtoGg=0,"NO",('Activity data'!AE7*EF!$H20)*kgtoGg)</f>
        <v>0.32552652281681238</v>
      </c>
      <c r="AF20" s="28">
        <f>IF(('Activity data'!AF7*EF!$H20)*kgtoGg=0,"NO",('Activity data'!AF7*EF!$H20)*kgtoGg)</f>
        <v>0.32710750368475683</v>
      </c>
      <c r="AG20" s="28">
        <f>IF(('Activity data'!AG7*EF!$H20)*kgtoGg=0,"NO",('Activity data'!AG7*EF!$H20)*kgtoGg)</f>
        <v>0.32804665322768861</v>
      </c>
      <c r="AH20" s="28">
        <f>IF(('Activity data'!AH7*EF!$H20)*kgtoGg=0,"NO",('Activity data'!AH7*EF!$H20)*kgtoGg)</f>
        <v>0.32849714040935529</v>
      </c>
      <c r="AI20" s="28">
        <f>IF(('Activity data'!AI7*EF!$H20)*kgtoGg=0,"NO",('Activity data'!AI7*EF!$H20)*kgtoGg)</f>
        <v>0.32964081471262935</v>
      </c>
      <c r="AJ20" s="28">
        <f>IF(('Activity data'!AJ7*EF!$H20)*kgtoGg=0,"NO",('Activity data'!AJ7*EF!$H20)*kgtoGg)</f>
        <v>0.3306530917687831</v>
      </c>
      <c r="AK20" s="28">
        <f>IF(('Activity data'!AK7*EF!$H20)*kgtoGg=0,"NO",('Activity data'!AK7*EF!$H20)*kgtoGg)</f>
        <v>0.33154837955802646</v>
      </c>
      <c r="AL20" s="28">
        <f>IF(('Activity data'!AL7*EF!$H20)*kgtoGg=0,"NO",('Activity data'!AL7*EF!$H20)*kgtoGg)</f>
        <v>0.32114335096500757</v>
      </c>
      <c r="AM20" s="28">
        <f>IF(('Activity data'!AM7*EF!$H20)*kgtoGg=0,"NO",('Activity data'!AM7*EF!$H20)*kgtoGg)</f>
        <v>0.32343296046072301</v>
      </c>
      <c r="AN20" s="28">
        <f>IF(('Activity data'!AN7*EF!$H20)*kgtoGg=0,"NO",('Activity data'!AN7*EF!$H20)*kgtoGg)</f>
        <v>0.32565014049782132</v>
      </c>
      <c r="AO20" s="28">
        <f>IF(('Activity data'!AO7*EF!$H20)*kgtoGg=0,"NO",('Activity data'!AO7*EF!$H20)*kgtoGg)</f>
        <v>0.32793752604152709</v>
      </c>
      <c r="AP20" s="28">
        <f>IF(('Activity data'!AP7*EF!$H20)*kgtoGg=0,"NO",('Activity data'!AP7*EF!$H20)*kgtoGg)</f>
        <v>0.33016680976225277</v>
      </c>
      <c r="AQ20" s="28">
        <f>IF(('Activity data'!AQ7*EF!$H20)*kgtoGg=0,"NO",('Activity data'!AQ7*EF!$H20)*kgtoGg)</f>
        <v>0.33254582276659844</v>
      </c>
      <c r="AR20" s="28">
        <f>IF(('Activity data'!AR7*EF!$H20)*kgtoGg=0,"NO",('Activity data'!AR7*EF!$H20)*kgtoGg)</f>
        <v>0.3352759508002463</v>
      </c>
      <c r="AS20" s="28">
        <f>IF(('Activity data'!AS7*EF!$H20)*kgtoGg=0,"NO",('Activity data'!AS7*EF!$H20)*kgtoGg)</f>
        <v>0.33800122247945913</v>
      </c>
      <c r="AT20" s="28">
        <f>IF(('Activity data'!AT7*EF!$H20)*kgtoGg=0,"NO",('Activity data'!AT7*EF!$H20)*kgtoGg)</f>
        <v>0.34090064985702068</v>
      </c>
      <c r="AU20" s="28">
        <f>IF(('Activity data'!AU7*EF!$H20)*kgtoGg=0,"NO",('Activity data'!AU7*EF!$H20)*kgtoGg)</f>
        <v>0.34393202965993641</v>
      </c>
      <c r="AV20" s="28">
        <f>IF(('Activity data'!AV7*EF!$H20)*kgtoGg=0,"NO",('Activity data'!AV7*EF!$H20)*kgtoGg)</f>
        <v>0.34710076937335743</v>
      </c>
      <c r="AW20" s="28">
        <f>IF(('Activity data'!AW7*EF!$H20)*kgtoGg=0,"NO",('Activity data'!AW7*EF!$H20)*kgtoGg)</f>
        <v>0.35083493060320198</v>
      </c>
      <c r="AX20" s="28">
        <f>IF(('Activity data'!AX7*EF!$H20)*kgtoGg=0,"NO",('Activity data'!AX7*EF!$H20)*kgtoGg)</f>
        <v>0.35437994078684887</v>
      </c>
      <c r="AY20" s="28">
        <f>IF(('Activity data'!AY7*EF!$H20)*kgtoGg=0,"NO",('Activity data'!AY7*EF!$H20)*kgtoGg)</f>
        <v>0.35837382952392621</v>
      </c>
      <c r="AZ20" s="28">
        <f>IF(('Activity data'!AZ7*EF!$H20)*kgtoGg=0,"NO",('Activity data'!AZ7*EF!$H20)*kgtoGg)</f>
        <v>0.36268028044859613</v>
      </c>
      <c r="BA20" s="28">
        <f>IF(('Activity data'!BA7*EF!$H20)*kgtoGg=0,"NO",('Activity data'!BA7*EF!$H20)*kgtoGg)</f>
        <v>0.36731052162259592</v>
      </c>
      <c r="BB20" s="28">
        <f>IF(('Activity data'!BB7*EF!$H20)*kgtoGg=0,"NO",('Activity data'!BB7*EF!$H20)*kgtoGg)</f>
        <v>0.37194031907260044</v>
      </c>
      <c r="BC20" s="28">
        <f>IF(('Activity data'!BC7*EF!$H20)*kgtoGg=0,"NO",('Activity data'!BC7*EF!$H20)*kgtoGg)</f>
        <v>0.37678413025036733</v>
      </c>
      <c r="BD20" s="28">
        <f>IF(('Activity data'!BD7*EF!$H20)*kgtoGg=0,"NO",('Activity data'!BD7*EF!$H20)*kgtoGg)</f>
        <v>0.38170660649811888</v>
      </c>
      <c r="BE20" s="28">
        <f>IF(('Activity data'!BE7*EF!$H20)*kgtoGg=0,"NO",('Activity data'!BE7*EF!$H20)*kgtoGg)</f>
        <v>0.38684393095291358</v>
      </c>
      <c r="BF20" s="28">
        <f>IF(('Activity data'!BF7*EF!$H20)*kgtoGg=0,"NO",('Activity data'!BF7*EF!$H20)*kgtoGg)</f>
        <v>0.3923153197484664</v>
      </c>
      <c r="BG20" s="28">
        <f>IF(('Activity data'!BG7*EF!$H20)*kgtoGg=0,"NO",('Activity data'!BG7*EF!$H20)*kgtoGg)</f>
        <v>0.39788484931534729</v>
      </c>
      <c r="BH20" s="28">
        <f>IF(('Activity data'!BH7*EF!$H20)*kgtoGg=0,"NO",('Activity data'!BH7*EF!$H20)*kgtoGg)</f>
        <v>0.4037031518838281</v>
      </c>
      <c r="BI20" s="28">
        <f>IF(('Activity data'!BI7*EF!$H20)*kgtoGg=0,"NO",('Activity data'!BI7*EF!$H20)*kgtoGg)</f>
        <v>0.40975350975558344</v>
      </c>
      <c r="BJ20" s="28">
        <f>IF(('Activity data'!BJ7*EF!$H20)*kgtoGg=0,"NO",('Activity data'!BJ7*EF!$H20)*kgtoGg)</f>
        <v>0.41606745793287875</v>
      </c>
      <c r="BK20" s="28">
        <f>IF(('Activity data'!BK7*EF!$H20)*kgtoGg=0,"NO",('Activity data'!BK7*EF!$H20)*kgtoGg)</f>
        <v>0.42279299531469</v>
      </c>
      <c r="BL20" s="28">
        <f>IF(('Activity data'!BL7*EF!$H20)*kgtoGg=0,"NO",('Activity data'!BL7*EF!$H20)*kgtoGg)</f>
        <v>0.4297166289667444</v>
      </c>
      <c r="BM20" s="28">
        <f>IF(('Activity data'!BM7*EF!$H20)*kgtoGg=0,"NO",('Activity data'!BM7*EF!$H20)*kgtoGg)</f>
        <v>0.43698367643145664</v>
      </c>
      <c r="BN20" s="28">
        <f>IF(('Activity data'!BN7*EF!$H20)*kgtoGg=0,"NO",('Activity data'!BN7*EF!$H20)*kgtoGg)</f>
        <v>0.44431913297834269</v>
      </c>
      <c r="BO20" s="28">
        <f>IF(('Activity data'!BO7*EF!$H20)*kgtoGg=0,"NO",('Activity data'!BO7*EF!$H20)*kgtoGg)</f>
        <v>0.45202462793333126</v>
      </c>
      <c r="BP20" s="28">
        <f>IF(('Activity data'!BP7*EF!$H20)*kgtoGg=0,"NO",('Activity data'!BP7*EF!$H20)*kgtoGg)</f>
        <v>0.4601318221908976</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0.12124058576060862</v>
      </c>
      <c r="I21" s="28">
        <f>IF(('Activity data'!I8*EF!$H21)*kgtoGg=0,"NO",('Activity data'!I8*EF!$H21)*kgtoGg)</f>
        <v>0.11741696676158811</v>
      </c>
      <c r="J21" s="28">
        <f>IF(('Activity data'!J8*EF!$H21)*kgtoGg=0,"NO",('Activity data'!J8*EF!$H21)*kgtoGg)</f>
        <v>0.116461062011833</v>
      </c>
      <c r="K21" s="28">
        <f>IF(('Activity data'!K8*EF!$H21)*kgtoGg=0,"NO",('Activity data'!K8*EF!$H21)*kgtoGg)</f>
        <v>0.11008836368013214</v>
      </c>
      <c r="L21" s="28">
        <f>IF(('Activity data'!L8*EF!$H21)*kgtoGg=0,"NO",('Activity data'!L8*EF!$H21)*kgtoGg)</f>
        <v>0.11247812555451994</v>
      </c>
      <c r="M21" s="28">
        <f>IF(('Activity data'!M8*EF!$H21)*kgtoGg=0,"NO",('Activity data'!M8*EF!$H21)*kgtoGg)</f>
        <v>0.11518652234549281</v>
      </c>
      <c r="N21" s="28">
        <f>IF(('Activity data'!N8*EF!$H21)*kgtoGg=0,"NO",('Activity data'!N8*EF!$H21)*kgtoGg)</f>
        <v>0.11948809371939088</v>
      </c>
      <c r="O21" s="28">
        <f>IF(('Activity data'!O8*EF!$H21)*kgtoGg=0,"NO",('Activity data'!O8*EF!$H21)*kgtoGg)</f>
        <v>0.1233117127184114</v>
      </c>
      <c r="P21" s="28">
        <f>IF(('Activity data'!P8*EF!$H21)*kgtoGg=0,"NO",('Activity data'!P8*EF!$H21)*kgtoGg)</f>
        <v>0.124108300009874</v>
      </c>
      <c r="Q21" s="28">
        <f>IF(('Activity data'!Q8*EF!$H21)*kgtoGg=0,"NO",('Activity data'!Q8*EF!$H21)*kgtoGg)</f>
        <v>0.12235580796865626</v>
      </c>
      <c r="R21" s="28">
        <f>IF(('Activity data'!R8*EF!$H21)*kgtoGg=0,"NO",('Activity data'!R8*EF!$H21)*kgtoGg)</f>
        <v>0.116461062011833</v>
      </c>
      <c r="S21" s="28">
        <f>IF(('Activity data'!S8*EF!$H21)*kgtoGg=0,"NO",('Activity data'!S8*EF!$H21)*kgtoGg)</f>
        <v>0.11693901438671055</v>
      </c>
      <c r="T21" s="28">
        <f>IF(('Activity data'!T8*EF!$H21)*kgtoGg=0,"NO",('Activity data'!T8*EF!$H21)*kgtoGg)</f>
        <v>0.10913245893037701</v>
      </c>
      <c r="U21" s="28">
        <f>IF(('Activity data'!U8*EF!$H21)*kgtoGg=0,"NO",('Activity data'!U8*EF!$H21)*kgtoGg)</f>
        <v>0.11088495097159475</v>
      </c>
      <c r="V21" s="28">
        <f>IF(('Activity data'!V8*EF!$H21)*kgtoGg=0,"NO",('Activity data'!V8*EF!$H21)*kgtoGg)</f>
        <v>0.11152222080476483</v>
      </c>
      <c r="W21" s="28">
        <f>IF(('Activity data'!W8*EF!$H21)*kgtoGg=0,"NO",('Activity data'!W8*EF!$H21)*kgtoGg)</f>
        <v>0.112796760471105</v>
      </c>
      <c r="X21" s="28">
        <f>IF(('Activity data'!X8*EF!$H21)*kgtoGg=0,"NO",('Activity data'!X8*EF!$H21)*kgtoGg)</f>
        <v>0.11040699859671718</v>
      </c>
      <c r="Y21" s="28">
        <f>IF(('Activity data'!Y8*EF!$H21)*kgtoGg=0,"NO",('Activity data'!Y8*EF!$H21)*kgtoGg)</f>
        <v>0.11327471284598256</v>
      </c>
      <c r="Z21" s="28">
        <f>IF(('Activity data'!Z8*EF!$H21)*kgtoGg=0,"NO",('Activity data'!Z8*EF!$H21)*kgtoGg)</f>
        <v>0.11120358588817979</v>
      </c>
      <c r="AA21" s="28">
        <f>IF(('Activity data'!AA8*EF!$H21)*kgtoGg=0,"NO",('Activity data'!AA8*EF!$H21)*kgtoGg)</f>
        <v>0.10992904622183962</v>
      </c>
      <c r="AB21" s="28">
        <f>IF(('Activity data'!AB8*EF!$H21)*kgtoGg=0,"NO",('Activity data'!AB8*EF!$H21)*kgtoGg)</f>
        <v>0.10961041130525456</v>
      </c>
      <c r="AC21" s="28">
        <f>IF(('Activity data'!AC8*EF!$H21)*kgtoGg=0,"NO",('Activity data'!AC8*EF!$H21)*kgtoGg)</f>
        <v>0.10992904622183962</v>
      </c>
      <c r="AD21" s="28">
        <f>IF(('Activity data'!AD8*EF!$H21)*kgtoGg=0,"NO",('Activity data'!AD8*EF!$H21)*kgtoGg)</f>
        <v>0.10893892640780976</v>
      </c>
      <c r="AE21" s="28">
        <f>IF(('Activity data'!AE8*EF!$H21)*kgtoGg=0,"NO",('Activity data'!AE8*EF!$H21)*kgtoGg)</f>
        <v>0.10888535392441651</v>
      </c>
      <c r="AF21" s="28">
        <f>IF(('Activity data'!AF8*EF!$H21)*kgtoGg=0,"NO",('Activity data'!AF8*EF!$H21)*kgtoGg)</f>
        <v>0.10805972790450527</v>
      </c>
      <c r="AG21" s="28">
        <f>IF(('Activity data'!AG8*EF!$H21)*kgtoGg=0,"NO",('Activity data'!AG8*EF!$H21)*kgtoGg)</f>
        <v>0.10646740538766586</v>
      </c>
      <c r="AH21" s="28">
        <f>IF(('Activity data'!AH8*EF!$H21)*kgtoGg=0,"NO",('Activity data'!AH8*EF!$H21)*kgtoGg)</f>
        <v>0.10430580324995789</v>
      </c>
      <c r="AI21" s="28">
        <f>IF(('Activity data'!AI8*EF!$H21)*kgtoGg=0,"NO",('Activity data'!AI8*EF!$H21)*kgtoGg)</f>
        <v>0.10272767580115988</v>
      </c>
      <c r="AJ21" s="28">
        <f>IF(('Activity data'!AJ8*EF!$H21)*kgtoGg=0,"NO",('Activity data'!AJ8*EF!$H21)*kgtoGg)</f>
        <v>0.10098518692707396</v>
      </c>
      <c r="AK21" s="28">
        <f>IF(('Activity data'!AK8*EF!$H21)*kgtoGg=0,"NO",('Activity data'!AK8*EF!$H21)*kgtoGg)</f>
        <v>9.9099393432609983E-2</v>
      </c>
      <c r="AL21" s="28">
        <f>IF(('Activity data'!AL8*EF!$H21)*kgtoGg=0,"NO",('Activity data'!AL8*EF!$H21)*kgtoGg)</f>
        <v>8.7211525087417391E-2</v>
      </c>
      <c r="AM21" s="28">
        <f>IF(('Activity data'!AM8*EF!$H21)*kgtoGg=0,"NO",('Activity data'!AM8*EF!$H21)*kgtoGg)</f>
        <v>8.745929295180567E-2</v>
      </c>
      <c r="AN21" s="28">
        <f>IF(('Activity data'!AN8*EF!$H21)*kgtoGg=0,"NO",('Activity data'!AN8*EF!$H21)*kgtoGg)</f>
        <v>8.7567215766966577E-2</v>
      </c>
      <c r="AO21" s="28">
        <f>IF(('Activity data'!AO8*EF!$H21)*kgtoGg=0,"NO",('Activity data'!AO8*EF!$H21)*kgtoGg)</f>
        <v>8.7659500025690909E-2</v>
      </c>
      <c r="AP21" s="28">
        <f>IF(('Activity data'!AP8*EF!$H21)*kgtoGg=0,"NO",('Activity data'!AP8*EF!$H21)*kgtoGg)</f>
        <v>8.7634339948756523E-2</v>
      </c>
      <c r="AQ21" s="28">
        <f>IF(('Activity data'!AQ8*EF!$H21)*kgtoGg=0,"NO",('Activity data'!AQ8*EF!$H21)*kgtoGg)</f>
        <v>8.7666221572348421E-2</v>
      </c>
      <c r="AR21" s="28">
        <f>IF(('Activity data'!AR8*EF!$H21)*kgtoGg=0,"NO",('Activity data'!AR8*EF!$H21)*kgtoGg)</f>
        <v>8.8090355306154444E-2</v>
      </c>
      <c r="AS21" s="28">
        <f>IF(('Activity data'!AS8*EF!$H21)*kgtoGg=0,"NO",('Activity data'!AS8*EF!$H21)*kgtoGg)</f>
        <v>8.8433757457945197E-2</v>
      </c>
      <c r="AT21" s="28">
        <f>IF(('Activity data'!AT8*EF!$H21)*kgtoGg=0,"NO",('Activity data'!AT8*EF!$H21)*kgtoGg)</f>
        <v>8.8840324615292315E-2</v>
      </c>
      <c r="AU21" s="28">
        <f>IF(('Activity data'!AU8*EF!$H21)*kgtoGg=0,"NO",('Activity data'!AU8*EF!$H21)*kgtoGg)</f>
        <v>8.9271254998404506E-2</v>
      </c>
      <c r="AV21" s="28">
        <f>IF(('Activity data'!AV8*EF!$H21)*kgtoGg=0,"NO",('Activity data'!AV8*EF!$H21)*kgtoGg)</f>
        <v>8.9729979118807243E-2</v>
      </c>
      <c r="AW21" s="28">
        <f>IF(('Activity data'!AW8*EF!$H21)*kgtoGg=0,"NO",('Activity data'!AW8*EF!$H21)*kgtoGg)</f>
        <v>9.0271234088299818E-2</v>
      </c>
      <c r="AX21" s="28">
        <f>IF(('Activity data'!AX8*EF!$H21)*kgtoGg=0,"NO",('Activity data'!AX8*EF!$H21)*kgtoGg)</f>
        <v>9.0572039500568469E-2</v>
      </c>
      <c r="AY21" s="28">
        <f>IF(('Activity data'!AY8*EF!$H21)*kgtoGg=0,"NO",('Activity data'!AY8*EF!$H21)*kgtoGg)</f>
        <v>9.1085159083972217E-2</v>
      </c>
      <c r="AZ21" s="28">
        <f>IF(('Activity data'!AZ8*EF!$H21)*kgtoGg=0,"NO",('Activity data'!AZ8*EF!$H21)*kgtoGg)</f>
        <v>9.1698061174406653E-2</v>
      </c>
      <c r="BA21" s="28">
        <f>IF(('Activity data'!BA8*EF!$H21)*kgtoGg=0,"NO",('Activity data'!BA8*EF!$H21)*kgtoGg)</f>
        <v>9.2409596781999795E-2</v>
      </c>
      <c r="BB21" s="28">
        <f>IF(('Activity data'!BB8*EF!$H21)*kgtoGg=0,"NO",('Activity data'!BB8*EF!$H21)*kgtoGg)</f>
        <v>9.3108138384067063E-2</v>
      </c>
      <c r="BC21" s="28">
        <f>IF(('Activity data'!BC8*EF!$H21)*kgtoGg=0,"NO",('Activity data'!BC8*EF!$H21)*kgtoGg)</f>
        <v>9.3818439004180312E-2</v>
      </c>
      <c r="BD21" s="28">
        <f>IF(('Activity data'!BD8*EF!$H21)*kgtoGg=0,"NO",('Activity data'!BD8*EF!$H21)*kgtoGg)</f>
        <v>9.4448768401304131E-2</v>
      </c>
      <c r="BE21" s="28">
        <f>IF(('Activity data'!BE8*EF!$H21)*kgtoGg=0,"NO",('Activity data'!BE8*EF!$H21)*kgtoGg)</f>
        <v>9.5082402222909437E-2</v>
      </c>
      <c r="BF21" s="28">
        <f>IF(('Activity data'!BF8*EF!$H21)*kgtoGg=0,"NO",('Activity data'!BF8*EF!$H21)*kgtoGg)</f>
        <v>9.5782064127577712E-2</v>
      </c>
      <c r="BG21" s="28">
        <f>IF(('Activity data'!BG8*EF!$H21)*kgtoGg=0,"NO",('Activity data'!BG8*EF!$H21)*kgtoGg)</f>
        <v>9.8459609720749949E-2</v>
      </c>
      <c r="BH21" s="28">
        <f>IF(('Activity data'!BH8*EF!$H21)*kgtoGg=0,"NO",('Activity data'!BH8*EF!$H21)*kgtoGg)</f>
        <v>0.10124726251229252</v>
      </c>
      <c r="BI21" s="28">
        <f>IF(('Activity data'!BI8*EF!$H21)*kgtoGg=0,"NO",('Activity data'!BI8*EF!$H21)*kgtoGg)</f>
        <v>0.10413310344642804</v>
      </c>
      <c r="BJ21" s="28">
        <f>IF(('Activity data'!BJ8*EF!$H21)*kgtoGg=0,"NO",('Activity data'!BJ8*EF!$H21)*kgtoGg)</f>
        <v>0.10713521389497491</v>
      </c>
      <c r="BK21" s="28">
        <f>IF(('Activity data'!BK8*EF!$H21)*kgtoGg=0,"NO",('Activity data'!BK8*EF!$H21)*kgtoGg)</f>
        <v>0.11033393867422349</v>
      </c>
      <c r="BL21" s="28">
        <f>IF(('Activity data'!BL8*EF!$H21)*kgtoGg=0,"NO",('Activity data'!BL8*EF!$H21)*kgtoGg)</f>
        <v>0.11370042386557802</v>
      </c>
      <c r="BM21" s="28">
        <f>IF(('Activity data'!BM8*EF!$H21)*kgtoGg=0,"NO",('Activity data'!BM8*EF!$H21)*kgtoGg)</f>
        <v>0.11722117373309776</v>
      </c>
      <c r="BN21" s="28">
        <f>IF(('Activity data'!BN8*EF!$H21)*kgtoGg=0,"NO",('Activity data'!BN8*EF!$H21)*kgtoGg)</f>
        <v>0.12074177191972635</v>
      </c>
      <c r="BO21" s="28">
        <f>IF(('Activity data'!BO8*EF!$H21)*kgtoGg=0,"NO",('Activity data'!BO8*EF!$H21)*kgtoGg)</f>
        <v>0.12443144198747155</v>
      </c>
      <c r="BP21" s="28">
        <f>IF(('Activity data'!BP8*EF!$H21)*kgtoGg=0,"NO",('Activity data'!BP8*EF!$H21)*kgtoGg)</f>
        <v>0.12830349668277108</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6.954767823309678E-2</v>
      </c>
      <c r="I22" s="28">
        <f>IF(('Activity data'!I9*EF!$H22)*kgtoGg=0,"NO",('Activity data'!I9*EF!$H22)*kgtoGg)</f>
        <v>7.5354315504930283E-2</v>
      </c>
      <c r="J22" s="28">
        <f>IF(('Activity data'!J9*EF!$H22)*kgtoGg=0,"NO",('Activity data'!J9*EF!$H22)*kgtoGg)</f>
        <v>7.6146129678362123E-2</v>
      </c>
      <c r="K22" s="28">
        <f>IF(('Activity data'!K9*EF!$H22)*kgtoGg=0,"NO",('Activity data'!K9*EF!$H22)*kgtoGg)</f>
        <v>7.6146129678362123E-2</v>
      </c>
      <c r="L22" s="28">
        <f>IF(('Activity data'!L9*EF!$H22)*kgtoGg=0,"NO",('Activity data'!L9*EF!$H22)*kgtoGg)</f>
        <v>6.6248452510464101E-2</v>
      </c>
      <c r="M22" s="28">
        <f>IF(('Activity data'!M9*EF!$H22)*kgtoGg=0,"NO",('Activity data'!M9*EF!$H22)*kgtoGg)</f>
        <v>6.5324669308126956E-2</v>
      </c>
      <c r="N22" s="28">
        <f>IF(('Activity data'!N9*EF!$H22)*kgtoGg=0,"NO",('Activity data'!N9*EF!$H22)*kgtoGg)</f>
        <v>6.7040266683895941E-2</v>
      </c>
      <c r="O22" s="28">
        <f>IF(('Activity data'!O9*EF!$H22)*kgtoGg=0,"NO",('Activity data'!O9*EF!$H22)*kgtoGg)</f>
        <v>6.9151771146380853E-2</v>
      </c>
      <c r="P22" s="28">
        <f>IF(('Activity data'!P9*EF!$H22)*kgtoGg=0,"NO",('Activity data'!P9*EF!$H22)*kgtoGg)</f>
        <v>7.2450996869013531E-2</v>
      </c>
      <c r="Q22" s="28">
        <f>IF(('Activity data'!Q9*EF!$H22)*kgtoGg=0,"NO",('Activity data'!Q9*EF!$H22)*kgtoGg)</f>
        <v>7.5222346476024979E-2</v>
      </c>
      <c r="R22" s="28">
        <f>IF(('Activity data'!R9*EF!$H22)*kgtoGg=0,"NO",('Activity data'!R9*EF!$H22)*kgtoGg)</f>
        <v>7.7465819967415195E-2</v>
      </c>
      <c r="S22" s="28">
        <f>IF(('Activity data'!S9*EF!$H22)*kgtoGg=0,"NO",('Activity data'!S9*EF!$H22)*kgtoGg)</f>
        <v>7.5750222591646196E-2</v>
      </c>
      <c r="T22" s="28">
        <f>IF(('Activity data'!T9*EF!$H22)*kgtoGg=0,"NO",('Activity data'!T9*EF!$H22)*kgtoGg)</f>
        <v>8.2216705008006249E-2</v>
      </c>
      <c r="U22" s="28">
        <f>IF(('Activity data'!U9*EF!$H22)*kgtoGg=0,"NO",('Activity data'!U9*EF!$H22)*kgtoGg)</f>
        <v>8.2084735979100931E-2</v>
      </c>
      <c r="V22" s="28">
        <f>IF(('Activity data'!V9*EF!$H22)*kgtoGg=0,"NO",('Activity data'!V9*EF!$H22)*kgtoGg)</f>
        <v>8.0237169574426642E-2</v>
      </c>
      <c r="W22" s="28">
        <f>IF(('Activity data'!W9*EF!$H22)*kgtoGg=0,"NO",('Activity data'!W9*EF!$H22)*kgtoGg)</f>
        <v>7.9181417343184193E-2</v>
      </c>
      <c r="X22" s="28">
        <f>IF(('Activity data'!X9*EF!$H22)*kgtoGg=0,"NO",('Activity data'!X9*EF!$H22)*kgtoGg)</f>
        <v>8.1160952776763787E-2</v>
      </c>
      <c r="Y22" s="28">
        <f>IF(('Activity data'!Y9*EF!$H22)*kgtoGg=0,"NO",('Activity data'!Y9*EF!$H22)*kgtoGg)</f>
        <v>8.4064271412680552E-2</v>
      </c>
      <c r="Z22" s="28">
        <f>IF(('Activity data'!Z9*EF!$H22)*kgtoGg=0,"NO",('Activity data'!Z9*EF!$H22)*kgtoGg)</f>
        <v>8.6160629129872837E-2</v>
      </c>
      <c r="AA22" s="28">
        <f>IF(('Activity data'!AA9*EF!$H22)*kgtoGg=0,"NO",('Activity data'!AA9*EF!$H22)*kgtoGg)</f>
        <v>8.5769055026272648E-2</v>
      </c>
      <c r="AB22" s="28">
        <f>IF(('Activity data'!AB9*EF!$H22)*kgtoGg=0,"NO",('Activity data'!AB9*EF!$H22)*kgtoGg)</f>
        <v>8.4726461206953971E-2</v>
      </c>
      <c r="AC22" s="28">
        <f>IF(('Activity data'!AC9*EF!$H22)*kgtoGg=0,"NO",('Activity data'!AC9*EF!$H22)*kgtoGg)</f>
        <v>8.3644607701277851E-2</v>
      </c>
      <c r="AD22" s="28">
        <f>IF(('Activity data'!AD9*EF!$H22)*kgtoGg=0,"NO",('Activity data'!AD9*EF!$H22)*kgtoGg)</f>
        <v>8.0022797754607855E-2</v>
      </c>
      <c r="AE22" s="28">
        <f>IF(('Activity data'!AE9*EF!$H22)*kgtoGg=0,"NO",('Activity data'!AE9*EF!$H22)*kgtoGg)</f>
        <v>7.9983445246325002E-2</v>
      </c>
      <c r="AF22" s="28">
        <f>IF(('Activity data'!AF9*EF!$H22)*kgtoGg=0,"NO",('Activity data'!AF9*EF!$H22)*kgtoGg)</f>
        <v>7.9376968698493311E-2</v>
      </c>
      <c r="AG22" s="28">
        <f>IF(('Activity data'!AG9*EF!$H22)*kgtoGg=0,"NO",('Activity data'!AG9*EF!$H22)*kgtoGg)</f>
        <v>7.8207303208600837E-2</v>
      </c>
      <c r="AH22" s="28">
        <f>IF(('Activity data'!AH9*EF!$H22)*kgtoGg=0,"NO",('Activity data'!AH9*EF!$H22)*kgtoGg)</f>
        <v>7.6619464440627366E-2</v>
      </c>
      <c r="AI22" s="28">
        <f>IF(('Activity data'!AI9*EF!$H22)*kgtoGg=0,"NO",('Activity data'!AI9*EF!$H22)*kgtoGg)</f>
        <v>7.5460226160699667E-2</v>
      </c>
      <c r="AJ22" s="28">
        <f>IF(('Activity data'!AJ9*EF!$H22)*kgtoGg=0,"NO",('Activity data'!AJ9*EF!$H22)*kgtoGg)</f>
        <v>7.4180253616830019E-2</v>
      </c>
      <c r="AK22" s="28">
        <f>IF(('Activity data'!AK9*EF!$H22)*kgtoGg=0,"NO",('Activity data'!AK9*EF!$H22)*kgtoGg)</f>
        <v>7.2795014415467499E-2</v>
      </c>
      <c r="AL22" s="28">
        <f>IF(('Activity data'!AL9*EF!$H22)*kgtoGg=0,"NO",('Activity data'!AL9*EF!$H22)*kgtoGg)</f>
        <v>6.4062594189848721E-2</v>
      </c>
      <c r="AM22" s="28">
        <f>IF(('Activity data'!AM9*EF!$H22)*kgtoGg=0,"NO",('Activity data'!AM9*EF!$H22)*kgtoGg)</f>
        <v>6.4244595962363094E-2</v>
      </c>
      <c r="AN22" s="28">
        <f>IF(('Activity data'!AN9*EF!$H22)*kgtoGg=0,"NO",('Activity data'!AN9*EF!$H22)*kgtoGg)</f>
        <v>6.4323872359657489E-2</v>
      </c>
      <c r="AO22" s="28">
        <f>IF(('Activity data'!AO9*EF!$H22)*kgtoGg=0,"NO",('Activity data'!AO9*EF!$H22)*kgtoGg)</f>
        <v>6.4391661209936654E-2</v>
      </c>
      <c r="AP22" s="28">
        <f>IF(('Activity data'!AP9*EF!$H22)*kgtoGg=0,"NO",('Activity data'!AP9*EF!$H22)*kgtoGg)</f>
        <v>6.4373179480637491E-2</v>
      </c>
      <c r="AQ22" s="28">
        <f>IF(('Activity data'!AQ9*EF!$H22)*kgtoGg=0,"NO",('Activity data'!AQ9*EF!$H22)*kgtoGg)</f>
        <v>6.4396598627501772E-2</v>
      </c>
      <c r="AR22" s="28">
        <f>IF(('Activity data'!AR9*EF!$H22)*kgtoGg=0,"NO",('Activity data'!AR9*EF!$H22)*kgtoGg)</f>
        <v>6.4708152716755535E-2</v>
      </c>
      <c r="AS22" s="28">
        <f>IF(('Activity data'!AS9*EF!$H22)*kgtoGg=0,"NO",('Activity data'!AS9*EF!$H22)*kgtoGg)</f>
        <v>6.4960404155679927E-2</v>
      </c>
      <c r="AT22" s="28">
        <f>IF(('Activity data'!AT9*EF!$H22)*kgtoGg=0,"NO",('Activity data'!AT9*EF!$H22)*kgtoGg)</f>
        <v>6.5259054440558462E-2</v>
      </c>
      <c r="AU22" s="28">
        <f>IF(('Activity data'!AU9*EF!$H22)*kgtoGg=0,"NO",('Activity data'!AU9*EF!$H22)*kgtoGg)</f>
        <v>6.5575601115206342E-2</v>
      </c>
      <c r="AV22" s="28">
        <f>IF(('Activity data'!AV9*EF!$H22)*kgtoGg=0,"NO",('Activity data'!AV9*EF!$H22)*kgtoGg)</f>
        <v>6.5912564115692782E-2</v>
      </c>
      <c r="AW22" s="28">
        <f>IF(('Activity data'!AW9*EF!$H22)*kgtoGg=0,"NO",('Activity data'!AW9*EF!$H22)*kgtoGg)</f>
        <v>6.6310151446370535E-2</v>
      </c>
      <c r="AX22" s="28">
        <f>IF(('Activity data'!AX9*EF!$H22)*kgtoGg=0,"NO",('Activity data'!AX9*EF!$H22)*kgtoGg)</f>
        <v>6.6531112781893123E-2</v>
      </c>
      <c r="AY22" s="28">
        <f>IF(('Activity data'!AY9*EF!$H22)*kgtoGg=0,"NO",('Activity data'!AY9*EF!$H22)*kgtoGg)</f>
        <v>6.6908032823246699E-2</v>
      </c>
      <c r="AZ22" s="28">
        <f>IF(('Activity data'!AZ9*EF!$H22)*kgtoGg=0,"NO",('Activity data'!AZ9*EF!$H22)*kgtoGg)</f>
        <v>6.7358249670827972E-2</v>
      </c>
      <c r="BA22" s="28">
        <f>IF(('Activity data'!BA9*EF!$H22)*kgtoGg=0,"NO",('Activity data'!BA9*EF!$H22)*kgtoGg)</f>
        <v>6.7880919316097646E-2</v>
      </c>
      <c r="BB22" s="28">
        <f>IF(('Activity data'!BB9*EF!$H22)*kgtoGg=0,"NO",('Activity data'!BB9*EF!$H22)*kgtoGg)</f>
        <v>6.839404401071919E-2</v>
      </c>
      <c r="BC22" s="28">
        <f>IF(('Activity data'!BC9*EF!$H22)*kgtoGg=0,"NO",('Activity data'!BC9*EF!$H22)*kgtoGg)</f>
        <v>6.8915806476557318E-2</v>
      </c>
      <c r="BD22" s="28">
        <f>IF(('Activity data'!BD9*EF!$H22)*kgtoGg=0,"NO",('Activity data'!BD9*EF!$H22)*kgtoGg)</f>
        <v>6.9378824825719276E-2</v>
      </c>
      <c r="BE22" s="28">
        <f>IF(('Activity data'!BE9*EF!$H22)*kgtoGg=0,"NO",('Activity data'!BE9*EF!$H22)*kgtoGg)</f>
        <v>6.984427049173389E-2</v>
      </c>
      <c r="BF22" s="28">
        <f>IF(('Activity data'!BF9*EF!$H22)*kgtoGg=0,"NO",('Activity data'!BF9*EF!$H22)*kgtoGg)</f>
        <v>7.0358218122209729E-2</v>
      </c>
      <c r="BG22" s="28">
        <f>IF(('Activity data'!BG9*EF!$H22)*kgtoGg=0,"NO",('Activity data'!BG9*EF!$H22)*kgtoGg)</f>
        <v>7.2325051251068292E-2</v>
      </c>
      <c r="BH22" s="28">
        <f>IF(('Activity data'!BH9*EF!$H22)*kgtoGg=0,"NO",('Activity data'!BH9*EF!$H22)*kgtoGg)</f>
        <v>7.437276535018289E-2</v>
      </c>
      <c r="BI22" s="28">
        <f>IF(('Activity data'!BI9*EF!$H22)*kgtoGg=0,"NO",('Activity data'!BI9*EF!$H22)*kgtoGg)</f>
        <v>7.6492605090110216E-2</v>
      </c>
      <c r="BJ22" s="28">
        <f>IF(('Activity data'!BJ9*EF!$H22)*kgtoGg=0,"NO",('Activity data'!BJ9*EF!$H22)*kgtoGg)</f>
        <v>7.8697852426234477E-2</v>
      </c>
      <c r="BK22" s="28">
        <f>IF(('Activity data'!BK9*EF!$H22)*kgtoGg=0,"NO",('Activity data'!BK9*EF!$H22)*kgtoGg)</f>
        <v>8.1047525904053078E-2</v>
      </c>
      <c r="BL22" s="28">
        <f>IF(('Activity data'!BL9*EF!$H22)*kgtoGg=0,"NO",('Activity data'!BL9*EF!$H22)*kgtoGg)</f>
        <v>8.3520430424914346E-2</v>
      </c>
      <c r="BM22" s="28">
        <f>IF(('Activity data'!BM9*EF!$H22)*kgtoGg=0,"NO",('Activity data'!BM9*EF!$H22)*kgtoGg)</f>
        <v>8.6106652484221308E-2</v>
      </c>
      <c r="BN22" s="28">
        <f>IF(('Activity data'!BN9*EF!$H22)*kgtoGg=0,"NO",('Activity data'!BN9*EF!$H22)*kgtoGg)</f>
        <v>8.8692763123949636E-2</v>
      </c>
      <c r="BO22" s="28">
        <f>IF(('Activity data'!BO9*EF!$H22)*kgtoGg=0,"NO",('Activity data'!BO9*EF!$H22)*kgtoGg)</f>
        <v>9.1403068166860696E-2</v>
      </c>
      <c r="BP22" s="28">
        <f>IF(('Activity data'!BP9*EF!$H22)*kgtoGg=0,"NO",('Activity data'!BP9*EF!$H22)*kgtoGg)</f>
        <v>9.4247346699740747E-2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0.57730415576242899</v>
      </c>
      <c r="AE23" s="28">
        <f>IF(('Activity data'!AE10*EF!$H23)*kgtoGg=0,"NO",('Activity data'!AE10*EF!$H23)*kgtoGg)</f>
        <v>0.59773313777014547</v>
      </c>
      <c r="AF23" s="28">
        <f>IF(('Activity data'!AF10*EF!$H23)*kgtoGg=0,"NO",('Activity data'!AF10*EF!$H23)*kgtoGg)</f>
        <v>0.61410052767292655</v>
      </c>
      <c r="AG23" s="28">
        <f>IF(('Activity data'!AG10*EF!$H23)*kgtoGg=0,"NO",('Activity data'!AG10*EF!$H23)*kgtoGg)</f>
        <v>0.62602071611786514</v>
      </c>
      <c r="AH23" s="28">
        <f>IF(('Activity data'!AH10*EF!$H23)*kgtoGg=0,"NO",('Activity data'!AH10*EF!$H23)*kgtoGg)</f>
        <v>0.63426026774266187</v>
      </c>
      <c r="AI23" s="28">
        <f>IF(('Activity data'!AI10*EF!$H23)*kgtoGg=0,"NO",('Activity data'!AI10*EF!$H23)*kgtoGg)</f>
        <v>0.64573100716213006</v>
      </c>
      <c r="AJ23" s="28">
        <f>IF(('Activity data'!AJ10*EF!$H23)*kgtoGg=0,"NO",('Activity data'!AJ10*EF!$H23)*kgtoGg)</f>
        <v>0.65594776070769589</v>
      </c>
      <c r="AK23" s="28">
        <f>IF(('Activity data'!AK10*EF!$H23)*kgtoGg=0,"NO",('Activity data'!AK10*EF!$H23)*kgtoGg)</f>
        <v>0.6649569397561752</v>
      </c>
      <c r="AL23" s="28">
        <f>IF(('Activity data'!AL10*EF!$H23)*kgtoGg=0,"NO",('Activity data'!AL10*EF!$H23)*kgtoGg)</f>
        <v>0.60435186239565375</v>
      </c>
      <c r="AM23" s="28">
        <f>IF(('Activity data'!AM10*EF!$H23)*kgtoGg=0,"NO",('Activity data'!AM10*EF!$H23)*kgtoGg)</f>
        <v>0.62337469838151338</v>
      </c>
      <c r="AN23" s="28">
        <f>IF(('Activity data'!AN10*EF!$H23)*kgtoGg=0,"NO",('Activity data'!AN10*EF!$H23)*kgtoGg)</f>
        <v>0.64179999507803243</v>
      </c>
      <c r="AO23" s="28">
        <f>IF(('Activity data'!AO10*EF!$H23)*kgtoGg=0,"NO",('Activity data'!AO10*EF!$H23)*kgtoGg)</f>
        <v>0.6604997679168495</v>
      </c>
      <c r="AP23" s="28">
        <f>IF(('Activity data'!AP10*EF!$H23)*kgtoGg=0,"NO",('Activity data'!AP10*EF!$H23)*kgtoGg)</f>
        <v>0.67869663498789112</v>
      </c>
      <c r="AQ23" s="28">
        <f>IF(('Activity data'!AQ10*EF!$H23)*kgtoGg=0,"NO",('Activity data'!AQ10*EF!$H23)*kgtoGg)</f>
        <v>0.6977248024218643</v>
      </c>
      <c r="AR23" s="28">
        <f>IF(('Activity data'!AR10*EF!$H23)*kgtoGg=0,"NO",('Activity data'!AR10*EF!$H23)*kgtoGg)</f>
        <v>0.72038270735018228</v>
      </c>
      <c r="AS23" s="28">
        <f>IF(('Activity data'!AS10*EF!$H23)*kgtoGg=0,"NO",('Activity data'!AS10*EF!$H23)*kgtoGg)</f>
        <v>0.74298079645989223</v>
      </c>
      <c r="AT23" s="28">
        <f>IF(('Activity data'!AT10*EF!$H23)*kgtoGg=0,"NO",('Activity data'!AT10*EF!$H23)*kgtoGg)</f>
        <v>0.76673298091047681</v>
      </c>
      <c r="AU23" s="28">
        <f>IF(('Activity data'!AU10*EF!$H23)*kgtoGg=0,"NO",('Activity data'!AU10*EF!$H23)*kgtoGg)</f>
        <v>0.79136683908503913</v>
      </c>
      <c r="AV23" s="28">
        <f>IF(('Activity data'!AV10*EF!$H23)*kgtoGg=0,"NO",('Activity data'!AV10*EF!$H23)*kgtoGg)</f>
        <v>0.8169603753999789</v>
      </c>
      <c r="AW23" s="28">
        <f>IF(('Activity data'!AW10*EF!$H23)*kgtoGg=0,"NO",('Activity data'!AW10*EF!$H23)*kgtoGg)</f>
        <v>0.84876430162736494</v>
      </c>
      <c r="AX23" s="28">
        <f>IF(('Activity data'!AX10*EF!$H23)*kgtoGg=0,"NO",('Activity data'!AX10*EF!$H23)*kgtoGg)</f>
        <v>0.87949752780294344</v>
      </c>
      <c r="AY23" s="28">
        <f>IF(('Activity data'!AY10*EF!$H23)*kgtoGg=0,"NO",('Activity data'!AY10*EF!$H23)*kgtoGg)</f>
        <v>0.91354120141381545</v>
      </c>
      <c r="AZ23" s="28">
        <f>IF(('Activity data'!AZ10*EF!$H23)*kgtoGg=0,"NO",('Activity data'!AZ10*EF!$H23)*kgtoGg)</f>
        <v>0.95000684972641314</v>
      </c>
      <c r="BA23" s="28">
        <f>IF(('Activity data'!BA10*EF!$H23)*kgtoGg=0,"NO",('Activity data'!BA10*EF!$H23)*kgtoGg)</f>
        <v>0.98906405728683944</v>
      </c>
      <c r="BB23" s="28">
        <f>IF(('Activity data'!BB10*EF!$H23)*kgtoGg=0,"NO",('Activity data'!BB10*EF!$H23)*kgtoGg)</f>
        <v>1.0296724836133724</v>
      </c>
      <c r="BC23" s="28">
        <f>IF(('Activity data'!BC10*EF!$H23)*kgtoGg=0,"NO",('Activity data'!BC10*EF!$H23)*kgtoGg)</f>
        <v>1.0722000958879436</v>
      </c>
      <c r="BD23" s="28">
        <f>IF(('Activity data'!BD10*EF!$H23)*kgtoGg=0,"NO",('Activity data'!BD10*EF!$H23)*kgtoGg)</f>
        <v>1.1156833441511607</v>
      </c>
      <c r="BE23" s="28">
        <f>IF(('Activity data'!BE10*EF!$H23)*kgtoGg=0,"NO",('Activity data'!BE10*EF!$H23)*kgtoGg)</f>
        <v>1.1611586155979499</v>
      </c>
      <c r="BF23" s="28">
        <f>IF(('Activity data'!BF10*EF!$H23)*kgtoGg=0,"NO",('Activity data'!BF10*EF!$H23)*kgtoGg)</f>
        <v>1.2095425917848233</v>
      </c>
      <c r="BG23" s="28">
        <f>IF(('Activity data'!BG10*EF!$H23)*kgtoGg=0,"NO",('Activity data'!BG10*EF!$H23)*kgtoGg)</f>
        <v>1.2540324571951751</v>
      </c>
      <c r="BH23" s="28">
        <f>IF(('Activity data'!BH10*EF!$H23)*kgtoGg=0,"NO",('Activity data'!BH10*EF!$H23)*kgtoGg)</f>
        <v>1.3004544465050727</v>
      </c>
      <c r="BI23" s="28">
        <f>IF(('Activity data'!BI10*EF!$H23)*kgtoGg=0,"NO",('Activity data'!BI10*EF!$H23)*kgtoGg)</f>
        <v>1.348687975040612</v>
      </c>
      <c r="BJ23" s="28">
        <f>IF(('Activity data'!BJ10*EF!$H23)*kgtoGg=0,"NO",('Activity data'!BJ10*EF!$H23)*kgtoGg)</f>
        <v>1.3989989090161061</v>
      </c>
      <c r="BK23" s="28">
        <f>IF(('Activity data'!BK10*EF!$H23)*kgtoGg=0,"NO",('Activity data'!BK10*EF!$H23)*kgtoGg)</f>
        <v>1.4524802973120008</v>
      </c>
      <c r="BL23" s="28">
        <f>IF(('Activity data'!BL10*EF!$H23)*kgtoGg=0,"NO",('Activity data'!BL10*EF!$H23)*kgtoGg)</f>
        <v>1.5088098764149358</v>
      </c>
      <c r="BM23" s="28">
        <f>IF(('Activity data'!BM10*EF!$H23)*kgtoGg=0,"NO",('Activity data'!BM10*EF!$H23)*kgtoGg)</f>
        <v>1.5678582631387237</v>
      </c>
      <c r="BN23" s="28">
        <f>IF(('Activity data'!BN10*EF!$H23)*kgtoGg=0,"NO",('Activity data'!BN10*EF!$H23)*kgtoGg)</f>
        <v>1.6275905384862921</v>
      </c>
      <c r="BO23" s="28">
        <f>IF(('Activity data'!BO10*EF!$H23)*kgtoGg=0,"NO",('Activity data'!BO10*EF!$H23)*kgtoGg)</f>
        <v>1.6903035453082953</v>
      </c>
      <c r="BP23" s="28">
        <f>IF(('Activity data'!BP10*EF!$H23)*kgtoGg=0,"NO",('Activity data'!BP10*EF!$H23)*kgtoGg)</f>
        <v>1.7562305029603027</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3.6053347821584356E-2</v>
      </c>
      <c r="AE24" s="28">
        <f>IF(('Activity data'!AE11*EF!$H24)*kgtoGg=0,"NO",('Activity data'!AE11*EF!$H24)*kgtoGg)</f>
        <v>3.6073359056119469E-2</v>
      </c>
      <c r="AF24" s="28">
        <f>IF(('Activity data'!AF11*EF!$H24)*kgtoGg=0,"NO",('Activity data'!AF11*EF!$H24)*kgtoGg)</f>
        <v>3.611782791766819E-2</v>
      </c>
      <c r="AG24" s="28">
        <f>IF(('Activity data'!AG11*EF!$H24)*kgtoGg=0,"NO",('Activity data'!AG11*EF!$H24)*kgtoGg)</f>
        <v>3.6185091864524385E-2</v>
      </c>
      <c r="AH24" s="28">
        <f>IF(('Activity data'!AH11*EF!$H24)*kgtoGg=0,"NO",('Activity data'!AH11*EF!$H24)*kgtoGg)</f>
        <v>3.6274584829782408E-2</v>
      </c>
      <c r="AI24" s="28">
        <f>IF(('Activity data'!AI11*EF!$H24)*kgtoGg=0,"NO",('Activity data'!AI11*EF!$H24)*kgtoGg)</f>
        <v>3.6387090898713025E-2</v>
      </c>
      <c r="AJ24" s="28">
        <f>IF(('Activity data'!AJ11*EF!$H24)*kgtoGg=0,"NO",('Activity data'!AJ11*EF!$H24)*kgtoGg)</f>
        <v>3.6511700814125816E-2</v>
      </c>
      <c r="AK24" s="28">
        <f>IF(('Activity data'!AK11*EF!$H24)*kgtoGg=0,"NO",('Activity data'!AK11*EF!$H24)*kgtoGg)</f>
        <v>3.6648738100753586E-2</v>
      </c>
      <c r="AL24" s="28">
        <f>IF(('Activity data'!AL11*EF!$H24)*kgtoGg=0,"NO",('Activity data'!AL11*EF!$H24)*kgtoGg)</f>
        <v>3.6776319742430043E-2</v>
      </c>
      <c r="AM24" s="28">
        <f>IF(('Activity data'!AM11*EF!$H24)*kgtoGg=0,"NO",('Activity data'!AM11*EF!$H24)*kgtoGg)</f>
        <v>3.6829135568834395E-2</v>
      </c>
      <c r="AN24" s="28">
        <f>IF(('Activity data'!AN11*EF!$H24)*kgtoGg=0,"NO",('Activity data'!AN11*EF!$H24)*kgtoGg)</f>
        <v>3.6890459031481922E-2</v>
      </c>
      <c r="AO24" s="28">
        <f>IF(('Activity data'!AO11*EF!$H24)*kgtoGg=0,"NO",('Activity data'!AO11*EF!$H24)*kgtoGg)</f>
        <v>3.6960772906924864E-2</v>
      </c>
      <c r="AP24" s="28">
        <f>IF(('Activity data'!AP11*EF!$H24)*kgtoGg=0,"NO",('Activity data'!AP11*EF!$H24)*kgtoGg)</f>
        <v>3.7038924531688777E-2</v>
      </c>
      <c r="AQ24" s="28">
        <f>IF(('Activity data'!AQ11*EF!$H24)*kgtoGg=0,"NO",('Activity data'!AQ11*EF!$H24)*kgtoGg)</f>
        <v>3.712484810185307E-2</v>
      </c>
      <c r="AR24" s="28">
        <f>IF(('Activity data'!AR11*EF!$H24)*kgtoGg=0,"NO",('Activity data'!AR11*EF!$H24)*kgtoGg)</f>
        <v>3.717788935914914E-2</v>
      </c>
      <c r="AS24" s="28">
        <f>IF(('Activity data'!AS11*EF!$H24)*kgtoGg=0,"NO",('Activity data'!AS11*EF!$H24)*kgtoGg)</f>
        <v>3.7237663746898506E-2</v>
      </c>
      <c r="AT24" s="28">
        <f>IF(('Activity data'!AT11*EF!$H24)*kgtoGg=0,"NO",('Activity data'!AT11*EF!$H24)*kgtoGg)</f>
        <v>3.7303396438314637E-2</v>
      </c>
      <c r="AU24" s="28">
        <f>IF(('Activity data'!AU11*EF!$H24)*kgtoGg=0,"NO",('Activity data'!AU11*EF!$H24)*kgtoGg)</f>
        <v>3.7375468835217501E-2</v>
      </c>
      <c r="AV24" s="28">
        <f>IF(('Activity data'!AV11*EF!$H24)*kgtoGg=0,"NO",('Activity data'!AV11*EF!$H24)*kgtoGg)</f>
        <v>3.7453227558877235E-2</v>
      </c>
      <c r="AW24" s="28">
        <f>IF(('Activity data'!AW11*EF!$H24)*kgtoGg=0,"NO",('Activity data'!AW11*EF!$H24)*kgtoGg)</f>
        <v>3.7504743806572559E-2</v>
      </c>
      <c r="AX24" s="28">
        <f>IF(('Activity data'!AX11*EF!$H24)*kgtoGg=0,"NO",('Activity data'!AX11*EF!$H24)*kgtoGg)</f>
        <v>3.7560760919513186E-2</v>
      </c>
      <c r="AY24" s="28">
        <f>IF(('Activity data'!AY11*EF!$H24)*kgtoGg=0,"NO",('Activity data'!AY11*EF!$H24)*kgtoGg)</f>
        <v>3.7621884177007771E-2</v>
      </c>
      <c r="AZ24" s="28">
        <f>IF(('Activity data'!AZ11*EF!$H24)*kgtoGg=0,"NO",('Activity data'!AZ11*EF!$H24)*kgtoGg)</f>
        <v>3.7688406470031056E-2</v>
      </c>
      <c r="BA24" s="28">
        <f>IF(('Activity data'!BA11*EF!$H24)*kgtoGg=0,"NO",('Activity data'!BA11*EF!$H24)*kgtoGg)</f>
        <v>3.7759416547241909E-2</v>
      </c>
      <c r="BB24" s="28">
        <f>IF(('Activity data'!BB11*EF!$H24)*kgtoGg=0,"NO",('Activity data'!BB11*EF!$H24)*kgtoGg)</f>
        <v>3.7803823379826802E-2</v>
      </c>
      <c r="BC24" s="28">
        <f>IF(('Activity data'!BC11*EF!$H24)*kgtoGg=0,"NO",('Activity data'!BC11*EF!$H24)*kgtoGg)</f>
        <v>3.7852065234410377E-2</v>
      </c>
      <c r="BD24" s="28">
        <f>IF(('Activity data'!BD11*EF!$H24)*kgtoGg=0,"NO",('Activity data'!BD11*EF!$H24)*kgtoGg)</f>
        <v>3.7904475277365145E-2</v>
      </c>
      <c r="BE24" s="28">
        <f>IF(('Activity data'!BE11*EF!$H24)*kgtoGg=0,"NO",('Activity data'!BE11*EF!$H24)*kgtoGg)</f>
        <v>3.796043416173317E-2</v>
      </c>
      <c r="BF24" s="28">
        <f>IF(('Activity data'!BF11*EF!$H24)*kgtoGg=0,"NO",('Activity data'!BF11*EF!$H24)*kgtoGg)</f>
        <v>3.8020039624719261E-2</v>
      </c>
      <c r="BG24" s="28">
        <f>IF(('Activity data'!BG11*EF!$H24)*kgtoGg=0,"NO",('Activity data'!BG11*EF!$H24)*kgtoGg)</f>
        <v>3.805480317744224E-2</v>
      </c>
      <c r="BH24" s="28">
        <f>IF(('Activity data'!BH11*EF!$H24)*kgtoGg=0,"NO",('Activity data'!BH11*EF!$H24)*kgtoGg)</f>
        <v>3.8092666453102879E-2</v>
      </c>
      <c r="BI24" s="28">
        <f>IF(('Activity data'!BI11*EF!$H24)*kgtoGg=0,"NO",('Activity data'!BI11*EF!$H24)*kgtoGg)</f>
        <v>3.8133853571673024E-2</v>
      </c>
      <c r="BJ24" s="28">
        <f>IF(('Activity data'!BJ11*EF!$H24)*kgtoGg=0,"NO",('Activity data'!BJ11*EF!$H24)*kgtoGg)</f>
        <v>3.8177963214074392E-2</v>
      </c>
      <c r="BK24" s="28">
        <f>IF(('Activity data'!BK11*EF!$H24)*kgtoGg=0,"NO",('Activity data'!BK11*EF!$H24)*kgtoGg)</f>
        <v>3.8225896592064858E-2</v>
      </c>
      <c r="BL24" s="28">
        <f>IF(('Activity data'!BL11*EF!$H24)*kgtoGg=0,"NO",('Activity data'!BL11*EF!$H24)*kgtoGg)</f>
        <v>3.8247217311846507E-2</v>
      </c>
      <c r="BM24" s="28">
        <f>IF(('Activity data'!BM11*EF!$H24)*kgtoGg=0,"NO",('Activity data'!BM11*EF!$H24)*kgtoGg)</f>
        <v>3.827189524396906E-2</v>
      </c>
      <c r="BN24" s="28">
        <f>IF(('Activity data'!BN11*EF!$H24)*kgtoGg=0,"NO",('Activity data'!BN11*EF!$H24)*kgtoGg)</f>
        <v>3.8298976408985073E-2</v>
      </c>
      <c r="BO24" s="28">
        <f>IF(('Activity data'!BO11*EF!$H24)*kgtoGg=0,"NO",('Activity data'!BO11*EF!$H24)*kgtoGg)</f>
        <v>3.832859651853425E-2</v>
      </c>
      <c r="BP24" s="28">
        <f>IF(('Activity data'!BP11*EF!$H24)*kgtoGg=0,"NO",('Activity data'!BP11*EF!$H24)*kgtoGg)</f>
        <v>3.8361449942396562E-2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4.1174641705010806E-3</v>
      </c>
      <c r="AE25" s="28">
        <f>IF(('Activity data'!AE12*EF!$H25)*kgtoGg=0,"NO",('Activity data'!AE12*EF!$H25)*kgtoGg)</f>
        <v>4.1197495488690915E-3</v>
      </c>
      <c r="AF25" s="28">
        <f>IF(('Activity data'!AF12*EF!$H25)*kgtoGg=0,"NO",('Activity data'!AF12*EF!$H25)*kgtoGg)</f>
        <v>4.1248281048200091E-3</v>
      </c>
      <c r="AG25" s="28">
        <f>IF(('Activity data'!AG12*EF!$H25)*kgtoGg=0,"NO",('Activity data'!AG12*EF!$H25)*kgtoGg)</f>
        <v>4.1325099681664432E-3</v>
      </c>
      <c r="AH25" s="28">
        <f>IF(('Activity data'!AH12*EF!$H25)*kgtoGg=0,"NO",('Activity data'!AH12*EF!$H25)*kgtoGg)</f>
        <v>4.142730491369595E-3</v>
      </c>
      <c r="AI25" s="28">
        <f>IF(('Activity data'!AI12*EF!$H25)*kgtoGg=0,"NO",('Activity data'!AI12*EF!$H25)*kgtoGg)</f>
        <v>4.1555792207047509E-3</v>
      </c>
      <c r="AJ25" s="28">
        <f>IF(('Activity data'!AJ12*EF!$H25)*kgtoGg=0,"NO",('Activity data'!AJ12*EF!$H25)*kgtoGg)</f>
        <v>4.1698102670014872E-3</v>
      </c>
      <c r="AK25" s="28">
        <f>IF(('Activity data'!AK12*EF!$H25)*kgtoGg=0,"NO",('Activity data'!AK12*EF!$H25)*kgtoGg)</f>
        <v>4.1854605783263827E-3</v>
      </c>
      <c r="AL25" s="28">
        <f>IF(('Activity data'!AL12*EF!$H25)*kgtoGg=0,"NO",('Activity data'!AL12*EF!$H25)*kgtoGg)</f>
        <v>4.2000310099272464E-3</v>
      </c>
      <c r="AM25" s="28">
        <f>IF(('Activity data'!AM12*EF!$H25)*kgtoGg=0,"NO",('Activity data'!AM12*EF!$H25)*kgtoGg)</f>
        <v>4.2060628290507152E-3</v>
      </c>
      <c r="AN25" s="28">
        <f>IF(('Activity data'!AN12*EF!$H25)*kgtoGg=0,"NO",('Activity data'!AN12*EF!$H25)*kgtoGg)</f>
        <v>4.2130662607850382E-3</v>
      </c>
      <c r="AO25" s="28">
        <f>IF(('Activity data'!AO12*EF!$H25)*kgtoGg=0,"NO",('Activity data'!AO12*EF!$H25)*kgtoGg)</f>
        <v>4.2210964405136478E-3</v>
      </c>
      <c r="AP25" s="28">
        <f>IF(('Activity data'!AP12*EF!$H25)*kgtoGg=0,"NO",('Activity data'!AP12*EF!$H25)*kgtoGg)</f>
        <v>4.2300217285735596E-3</v>
      </c>
      <c r="AQ25" s="28">
        <f>IF(('Activity data'!AQ12*EF!$H25)*kgtoGg=0,"NO",('Activity data'!AQ12*EF!$H25)*kgtoGg)</f>
        <v>4.2398346098433872E-3</v>
      </c>
      <c r="AR25" s="28">
        <f>IF(('Activity data'!AR12*EF!$H25)*kgtoGg=0,"NO",('Activity data'!AR12*EF!$H25)*kgtoGg)</f>
        <v>4.2458921742492143E-3</v>
      </c>
      <c r="AS25" s="28">
        <f>IF(('Activity data'!AS12*EF!$H25)*kgtoGg=0,"NO",('Activity data'!AS12*EF!$H25)*kgtoGg)</f>
        <v>4.2527186942464589E-3</v>
      </c>
      <c r="AT25" s="28">
        <f>IF(('Activity data'!AT12*EF!$H25)*kgtoGg=0,"NO",('Activity data'!AT12*EF!$H25)*kgtoGg)</f>
        <v>4.2602256809228653E-3</v>
      </c>
      <c r="AU25" s="28">
        <f>IF(('Activity data'!AU12*EF!$H25)*kgtoGg=0,"NO",('Activity data'!AU12*EF!$H25)*kgtoGg)</f>
        <v>4.2684566921842382E-3</v>
      </c>
      <c r="AV25" s="28">
        <f>IF(('Activity data'!AV12*EF!$H25)*kgtoGg=0,"NO",('Activity data'!AV12*EF!$H25)*kgtoGg)</f>
        <v>4.277337109065282E-3</v>
      </c>
      <c r="AW25" s="28">
        <f>IF(('Activity data'!AW12*EF!$H25)*kgtoGg=0,"NO",('Activity data'!AW12*EF!$H25)*kgtoGg)</f>
        <v>4.2832205101057006E-3</v>
      </c>
      <c r="AX25" s="28">
        <f>IF(('Activity data'!AX12*EF!$H25)*kgtoGg=0,"NO",('Activity data'!AX12*EF!$H25)*kgtoGg)</f>
        <v>4.2896179314106343E-3</v>
      </c>
      <c r="AY25" s="28">
        <f>IF(('Activity data'!AY12*EF!$H25)*kgtoGg=0,"NO",('Activity data'!AY12*EF!$H25)*kgtoGg)</f>
        <v>4.2965984987622064E-3</v>
      </c>
      <c r="AZ25" s="28">
        <f>IF(('Activity data'!AZ12*EF!$H25)*kgtoGg=0,"NO",('Activity data'!AZ12*EF!$H25)*kgtoGg)</f>
        <v>4.3041956617058093E-3</v>
      </c>
      <c r="BA25" s="28">
        <f>IF(('Activity data'!BA12*EF!$H25)*kgtoGg=0,"NO",('Activity data'!BA12*EF!$H25)*kgtoGg)</f>
        <v>4.312305350994779E-3</v>
      </c>
      <c r="BB25" s="28">
        <f>IF(('Activity data'!BB12*EF!$H25)*kgtoGg=0,"NO",('Activity data'!BB12*EF!$H25)*kgtoGg)</f>
        <v>4.3173768229423657E-3</v>
      </c>
      <c r="BC25" s="28">
        <f>IF(('Activity data'!BC12*EF!$H25)*kgtoGg=0,"NO",('Activity data'!BC12*EF!$H25)*kgtoGg)</f>
        <v>4.3228862726819393E-3</v>
      </c>
      <c r="BD25" s="28">
        <f>IF(('Activity data'!BD12*EF!$H25)*kgtoGg=0,"NO",('Activity data'!BD12*EF!$H25)*kgtoGg)</f>
        <v>4.328871749401289E-3</v>
      </c>
      <c r="BE25" s="28">
        <f>IF(('Activity data'!BE12*EF!$H25)*kgtoGg=0,"NO",('Activity data'!BE12*EF!$H25)*kgtoGg)</f>
        <v>4.3352625207256816E-3</v>
      </c>
      <c r="BF25" s="28">
        <f>IF(('Activity data'!BF12*EF!$H25)*kgtoGg=0,"NO",('Activity data'!BF12*EF!$H25)*kgtoGg)</f>
        <v>4.3420697487097761E-3</v>
      </c>
      <c r="BG25" s="28">
        <f>IF(('Activity data'!BG12*EF!$H25)*kgtoGg=0,"NO",('Activity data'!BG12*EF!$H25)*kgtoGg)</f>
        <v>4.3460399121321713E-3</v>
      </c>
      <c r="BH25" s="28">
        <f>IF(('Activity data'!BH12*EF!$H25)*kgtoGg=0,"NO",('Activity data'!BH12*EF!$H25)*kgtoGg)</f>
        <v>4.350364078688964E-3</v>
      </c>
      <c r="BI25" s="28">
        <f>IF(('Activity data'!BI12*EF!$H25)*kgtoGg=0,"NO",('Activity data'!BI12*EF!$H25)*kgtoGg)</f>
        <v>4.3550678439492098E-3</v>
      </c>
      <c r="BJ25" s="28">
        <f>IF(('Activity data'!BJ12*EF!$H25)*kgtoGg=0,"NO",('Activity data'!BJ12*EF!$H25)*kgtoGg)</f>
        <v>4.3601053753612729E-3</v>
      </c>
      <c r="BK25" s="28">
        <f>IF(('Activity data'!BK12*EF!$H25)*kgtoGg=0,"NO",('Activity data'!BK12*EF!$H25)*kgtoGg)</f>
        <v>4.3655795956035514E-3</v>
      </c>
      <c r="BL25" s="28">
        <f>IF(('Activity data'!BL12*EF!$H25)*kgtoGg=0,"NO",('Activity data'!BL12*EF!$H25)*kgtoGg)</f>
        <v>4.3680145234284143E-3</v>
      </c>
      <c r="BM25" s="28">
        <f>IF(('Activity data'!BM12*EF!$H25)*kgtoGg=0,"NO",('Activity data'!BM12*EF!$H25)*kgtoGg)</f>
        <v>4.3708328609048542E-3</v>
      </c>
      <c r="BN25" s="28">
        <f>IF(('Activity data'!BN12*EF!$H25)*kgtoGg=0,"NO",('Activity data'!BN12*EF!$H25)*kgtoGg)</f>
        <v>4.3739256590328013E-3</v>
      </c>
      <c r="BO25" s="28">
        <f>IF(('Activity data'!BO12*EF!$H25)*kgtoGg=0,"NO",('Activity data'!BO12*EF!$H25)*kgtoGg)</f>
        <v>4.3773084167283861E-3</v>
      </c>
      <c r="BP25" s="28">
        <f>IF(('Activity data'!BP12*EF!$H25)*kgtoGg=0,"NO",('Activity data'!BP12*EF!$H25)*kgtoGg)</f>
        <v>4.3810604343302115E-3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1.5788749522344003E-2</v>
      </c>
      <c r="AE26" s="28">
        <f>IF(('Activity data'!AE13*EF!$H26)*kgtoGg=0,"NO",('Activity data'!AE13*EF!$H26)*kgtoGg)</f>
        <v>1.5830156241014151E-2</v>
      </c>
      <c r="AF26" s="28">
        <f>IF(('Activity data'!AF13*EF!$H26)*kgtoGg=0,"NO",('Activity data'!AF13*EF!$H26)*kgtoGg)</f>
        <v>1.5885299145889153E-2</v>
      </c>
      <c r="AG26" s="28">
        <f>IF(('Activity data'!AG13*EF!$H26)*kgtoGg=0,"NO",('Activity data'!AG13*EF!$H26)*kgtoGg)</f>
        <v>1.5953276358352992E-2</v>
      </c>
      <c r="AH26" s="28">
        <f>IF(('Activity data'!AH13*EF!$H26)*kgtoGg=0,"NO",('Activity data'!AH13*EF!$H26)*kgtoGg)</f>
        <v>1.6033895918560102E-2</v>
      </c>
      <c r="AI26" s="28">
        <f>IF(('Activity data'!AI13*EF!$H26)*kgtoGg=0,"NO",('Activity data'!AI13*EF!$H26)*kgtoGg)</f>
        <v>1.6127849966136545E-2</v>
      </c>
      <c r="AJ26" s="28">
        <f>IF(('Activity data'!AJ13*EF!$H26)*kgtoGg=0,"NO",('Activity data'!AJ13*EF!$H26)*kgtoGg)</f>
        <v>1.6227807578075029E-2</v>
      </c>
      <c r="AK26" s="28">
        <f>IF(('Activity data'!AK13*EF!$H26)*kgtoGg=0,"NO",('Activity data'!AK13*EF!$H26)*kgtoGg)</f>
        <v>1.6334138382611118E-2</v>
      </c>
      <c r="AL26" s="28">
        <f>IF(('Activity data'!AL13*EF!$H26)*kgtoGg=0,"NO",('Activity data'!AL13*EF!$H26)*kgtoGg)</f>
        <v>1.6432107852335721E-2</v>
      </c>
      <c r="AM26" s="28">
        <f>IF(('Activity data'!AM13*EF!$H26)*kgtoGg=0,"NO",('Activity data'!AM13*EF!$H26)*kgtoGg)</f>
        <v>1.6477708914990084E-2</v>
      </c>
      <c r="AN26" s="28">
        <f>IF(('Activity data'!AN13*EF!$H26)*kgtoGg=0,"NO",('Activity data'!AN13*EF!$H26)*kgtoGg)</f>
        <v>1.6527713289241543E-2</v>
      </c>
      <c r="AO26" s="28">
        <f>IF(('Activity data'!AO13*EF!$H26)*kgtoGg=0,"NO",('Activity data'!AO13*EF!$H26)*kgtoGg)</f>
        <v>1.6582519091740733E-2</v>
      </c>
      <c r="AP26" s="28">
        <f>IF(('Activity data'!AP13*EF!$H26)*kgtoGg=0,"NO",('Activity data'!AP13*EF!$H26)*kgtoGg)</f>
        <v>1.6641410437049784E-2</v>
      </c>
      <c r="AQ26" s="28">
        <f>IF(('Activity data'!AQ13*EF!$H26)*kgtoGg=0,"NO",('Activity data'!AQ13*EF!$H26)*kgtoGg)</f>
        <v>1.6704397860484586E-2</v>
      </c>
      <c r="AR26" s="28">
        <f>IF(('Activity data'!AR13*EF!$H26)*kgtoGg=0,"NO",('Activity data'!AR13*EF!$H26)*kgtoGg)</f>
        <v>1.6744329492373092E-2</v>
      </c>
      <c r="AS26" s="28">
        <f>IF(('Activity data'!AS13*EF!$H26)*kgtoGg=0,"NO",('Activity data'!AS13*EF!$H26)*kgtoGg)</f>
        <v>1.6787871814978653E-2</v>
      </c>
      <c r="AT26" s="28">
        <f>IF(('Activity data'!AT13*EF!$H26)*kgtoGg=0,"NO",('Activity data'!AT13*EF!$H26)*kgtoGg)</f>
        <v>1.6834542380366191E-2</v>
      </c>
      <c r="AU26" s="28">
        <f>IF(('Activity data'!AU13*EF!$H26)*kgtoGg=0,"NO",('Activity data'!AU13*EF!$H26)*kgtoGg)</f>
        <v>1.6884626497977846E-2</v>
      </c>
      <c r="AV26" s="28">
        <f>IF(('Activity data'!AV13*EF!$H26)*kgtoGg=0,"NO",('Activity data'!AV13*EF!$H26)*kgtoGg)</f>
        <v>1.6937716492323972E-2</v>
      </c>
      <c r="AW26" s="28">
        <f>IF(('Activity data'!AW13*EF!$H26)*kgtoGg=0,"NO",('Activity data'!AW13*EF!$H26)*kgtoGg)</f>
        <v>1.6972705180172361E-2</v>
      </c>
      <c r="AX26" s="28">
        <f>IF(('Activity data'!AX13*EF!$H26)*kgtoGg=0,"NO",('Activity data'!AX13*EF!$H26)*kgtoGg)</f>
        <v>1.701004818866959E-2</v>
      </c>
      <c r="AY26" s="28">
        <f>IF(('Activity data'!AY13*EF!$H26)*kgtoGg=0,"NO",('Activity data'!AY13*EF!$H26)*kgtoGg)</f>
        <v>1.7050164603035045E-2</v>
      </c>
      <c r="AZ26" s="28">
        <f>IF(('Activity data'!AZ13*EF!$H26)*kgtoGg=0,"NO",('Activity data'!AZ13*EF!$H26)*kgtoGg)</f>
        <v>1.7093262181244587E-2</v>
      </c>
      <c r="BA26" s="28">
        <f>IF(('Activity data'!BA13*EF!$H26)*kgtoGg=0,"NO",('Activity data'!BA13*EF!$H26)*kgtoGg)</f>
        <v>1.7138754279667899E-2</v>
      </c>
      <c r="BB26" s="28">
        <f>IF(('Activity data'!BB13*EF!$H26)*kgtoGg=0,"NO",('Activity data'!BB13*EF!$H26)*kgtoGg)</f>
        <v>1.7166278408715076E-2</v>
      </c>
      <c r="BC26" s="28">
        <f>IF(('Activity data'!BC13*EF!$H26)*kgtoGg=0,"NO",('Activity data'!BC13*EF!$H26)*kgtoGg)</f>
        <v>1.7195870793677272E-2</v>
      </c>
      <c r="BD26" s="28">
        <f>IF(('Activity data'!BD13*EF!$H26)*kgtoGg=0,"NO",('Activity data'!BD13*EF!$H26)*kgtoGg)</f>
        <v>1.7227759046596503E-2</v>
      </c>
      <c r="BE26" s="28">
        <f>IF(('Activity data'!BE13*EF!$H26)*kgtoGg=0,"NO",('Activity data'!BE13*EF!$H26)*kgtoGg)</f>
        <v>1.7261546990786792E-2</v>
      </c>
      <c r="BF26" s="28">
        <f>IF(('Activity data'!BF13*EF!$H26)*kgtoGg=0,"NO",('Activity data'!BF13*EF!$H26)*kgtoGg)</f>
        <v>1.7297306624651811E-2</v>
      </c>
      <c r="BG26" s="28">
        <f>IF(('Activity data'!BG13*EF!$H26)*kgtoGg=0,"NO",('Activity data'!BG13*EF!$H26)*kgtoGg)</f>
        <v>1.7316543874251335E-2</v>
      </c>
      <c r="BH26" s="28">
        <f>IF(('Activity data'!BH13*EF!$H26)*kgtoGg=0,"NO",('Activity data'!BH13*EF!$H26)*kgtoGg)</f>
        <v>1.7337475528324084E-2</v>
      </c>
      <c r="BI26" s="28">
        <f>IF(('Activity data'!BI13*EF!$H26)*kgtoGg=0,"NO",('Activity data'!BI13*EF!$H26)*kgtoGg)</f>
        <v>1.7360251970492669E-2</v>
      </c>
      <c r="BJ26" s="28">
        <f>IF(('Activity data'!BJ13*EF!$H26)*kgtoGg=0,"NO",('Activity data'!BJ13*EF!$H26)*kgtoGg)</f>
        <v>1.7384617707541929E-2</v>
      </c>
      <c r="BK26" s="28">
        <f>IF(('Activity data'!BK13*EF!$H26)*kgtoGg=0,"NO",('Activity data'!BK13*EF!$H26)*kgtoGg)</f>
        <v>1.7411158400542071E-2</v>
      </c>
      <c r="BL26" s="28">
        <f>IF(('Activity data'!BL13*EF!$H26)*kgtoGg=0,"NO",('Activity data'!BL13*EF!$H26)*kgtoGg)</f>
        <v>1.7420276022374264E-2</v>
      </c>
      <c r="BM26" s="28">
        <f>IF(('Activity data'!BM13*EF!$H26)*kgtoGg=0,"NO",('Activity data'!BM13*EF!$H26)*kgtoGg)</f>
        <v>1.7431333860138926E-2</v>
      </c>
      <c r="BN26" s="28">
        <f>IF(('Activity data'!BN13*EF!$H26)*kgtoGg=0,"NO",('Activity data'!BN13*EF!$H26)*kgtoGg)</f>
        <v>1.7443719598873104E-2</v>
      </c>
      <c r="BO26" s="28">
        <f>IF(('Activity data'!BO13*EF!$H26)*kgtoGg=0,"NO",('Activity data'!BO13*EF!$H26)*kgtoGg)</f>
        <v>1.7457522712620292E-2</v>
      </c>
      <c r="BP26" s="28">
        <f>IF(('Activity data'!BP13*EF!$H26)*kgtoGg=0,"NO",('Activity data'!BP13*EF!$H26)*kgtoGg)</f>
        <v>1.7473189113026422E-2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2.6590663922217303E-2</v>
      </c>
      <c r="AE27" s="28">
        <f>IF(('Activity data'!AE14*EF!$H27)*kgtoGg=0,"NO",('Activity data'!AE14*EF!$H27)*kgtoGg)</f>
        <v>2.6660399156076164E-2</v>
      </c>
      <c r="AF27" s="28">
        <f>IF(('Activity data'!AF14*EF!$H27)*kgtoGg=0,"NO",('Activity data'!AF14*EF!$H27)*kgtoGg)</f>
        <v>2.6753268223962193E-2</v>
      </c>
      <c r="AG27" s="28">
        <f>IF(('Activity data'!AG14*EF!$H27)*kgtoGg=0,"NO",('Activity data'!AG14*EF!$H27)*kgtoGg)</f>
        <v>2.6867752224638563E-2</v>
      </c>
      <c r="AH27" s="28">
        <f>IF(('Activity data'!AH14*EF!$H27)*kgtoGg=0,"NO",('Activity data'!AH14*EF!$H27)*kgtoGg)</f>
        <v>2.7003527868427864E-2</v>
      </c>
      <c r="AI27" s="28">
        <f>IF(('Activity data'!AI14*EF!$H27)*kgtoGg=0,"NO",('Activity data'!AI14*EF!$H27)*kgtoGg)</f>
        <v>2.7161760824096819E-2</v>
      </c>
      <c r="AJ27" s="28">
        <f>IF(('Activity data'!AJ14*EF!$H27)*kgtoGg=0,"NO",('Activity data'!AJ14*EF!$H27)*kgtoGg)</f>
        <v>2.7330104698433545E-2</v>
      </c>
      <c r="AK27" s="28">
        <f>IF(('Activity data'!AK14*EF!$H27)*kgtoGg=0,"NO",('Activity data'!AK14*EF!$H27)*kgtoGg)</f>
        <v>2.7509182001800525E-2</v>
      </c>
      <c r="AL27" s="28">
        <f>IF(('Activity data'!AL14*EF!$H27)*kgtoGg=0,"NO",('Activity data'!AL14*EF!$H27)*kgtoGg)</f>
        <v>2.7674177541212822E-2</v>
      </c>
      <c r="AM27" s="28">
        <f>IF(('Activity data'!AM14*EF!$H27)*kgtoGg=0,"NO",('Activity data'!AM14*EF!$H27)*kgtoGg)</f>
        <v>2.775097669049454E-2</v>
      </c>
      <c r="AN27" s="28">
        <f>IF(('Activity data'!AN14*EF!$H27)*kgtoGg=0,"NO",('Activity data'!AN14*EF!$H27)*kgtoGg)</f>
        <v>2.7835191688552464E-2</v>
      </c>
      <c r="AO27" s="28">
        <f>IF(('Activity data'!AO14*EF!$H27)*kgtoGg=0,"NO",('Activity data'!AO14*EF!$H27)*kgtoGg)</f>
        <v>2.7927493024588041E-2</v>
      </c>
      <c r="AP27" s="28">
        <f>IF(('Activity data'!AP14*EF!$H27)*kgtoGg=0,"NO",('Activity data'!AP14*EF!$H27)*kgtoGg)</f>
        <v>2.8026675038263293E-2</v>
      </c>
      <c r="AQ27" s="28">
        <f>IF(('Activity data'!AQ14*EF!$H27)*kgtoGg=0,"NO",('Activity data'!AQ14*EF!$H27)*kgtoGg)</f>
        <v>2.8132755472658113E-2</v>
      </c>
      <c r="AR27" s="28">
        <f>IF(('Activity data'!AR14*EF!$H27)*kgtoGg=0,"NO",('Activity data'!AR14*EF!$H27)*kgtoGg)</f>
        <v>2.82000064352445E-2</v>
      </c>
      <c r="AS27" s="28">
        <f>IF(('Activity data'!AS14*EF!$H27)*kgtoGg=0,"NO",('Activity data'!AS14*EF!$H27)*kgtoGg)</f>
        <v>2.8273338352072915E-2</v>
      </c>
      <c r="AT27" s="28">
        <f>IF(('Activity data'!AT14*EF!$H27)*kgtoGg=0,"NO",('Activity data'!AT14*EF!$H27)*kgtoGg)</f>
        <v>2.8351938707188024E-2</v>
      </c>
      <c r="AU27" s="28">
        <f>IF(('Activity data'!AU14*EF!$H27)*kgtoGg=0,"NO",('Activity data'!AU14*EF!$H27)*kgtoGg)</f>
        <v>2.8436288005235195E-2</v>
      </c>
      <c r="AV27" s="28">
        <f>IF(('Activity data'!AV14*EF!$H27)*kgtoGg=0,"NO",('Activity data'!AV14*EF!$H27)*kgtoGg)</f>
        <v>2.8525699658469194E-2</v>
      </c>
      <c r="AW27" s="28">
        <f>IF(('Activity data'!AW14*EF!$H27)*kgtoGg=0,"NO",('Activity data'!AW14*EF!$H27)*kgtoGg)</f>
        <v>2.8584625948884997E-2</v>
      </c>
      <c r="AX27" s="28">
        <f>IF(('Activity data'!AX14*EF!$H27)*kgtoGg=0,"NO",('Activity data'!AX14*EF!$H27)*kgtoGg)</f>
        <v>2.8647517274596957E-2</v>
      </c>
      <c r="AY27" s="28">
        <f>IF(('Activity data'!AY14*EF!$H27)*kgtoGg=0,"NO",('Activity data'!AY14*EF!$H27)*kgtoGg)</f>
        <v>2.8715079439076582E-2</v>
      </c>
      <c r="AZ27" s="28">
        <f>IF(('Activity data'!AZ14*EF!$H27)*kgtoGg=0,"NO",('Activity data'!AZ14*EF!$H27)*kgtoGg)</f>
        <v>2.878766233846387E-2</v>
      </c>
      <c r="BA27" s="28">
        <f>IF(('Activity data'!BA14*EF!$H27)*kgtoGg=0,"NO",('Activity data'!BA14*EF!$H27)*kgtoGg)</f>
        <v>2.8864277975350048E-2</v>
      </c>
      <c r="BB27" s="28">
        <f>IF(('Activity data'!BB14*EF!$H27)*kgtoGg=0,"NO",('Activity data'!BB14*EF!$H27)*kgtoGg)</f>
        <v>2.8910632809481116E-2</v>
      </c>
      <c r="BC27" s="28">
        <f>IF(('Activity data'!BC14*EF!$H27)*kgtoGg=0,"NO",('Activity data'!BC14*EF!$H27)*kgtoGg)</f>
        <v>2.8960470902236531E-2</v>
      </c>
      <c r="BD27" s="28">
        <f>IF(('Activity data'!BD14*EF!$H27)*kgtoGg=0,"NO",('Activity data'!BD14*EF!$H27)*kgtoGg)</f>
        <v>2.901417558703389E-2</v>
      </c>
      <c r="BE27" s="28">
        <f>IF(('Activity data'!BE14*EF!$H27)*kgtoGg=0,"NO",('Activity data'!BE14*EF!$H27)*kgtoGg)</f>
        <v>2.9071079641868319E-2</v>
      </c>
      <c r="BF27" s="28">
        <f>IF(('Activity data'!BF14*EF!$H27)*kgtoGg=0,"NO",('Activity data'!BF14*EF!$H27)*kgtoGg)</f>
        <v>2.913130432304023E-2</v>
      </c>
      <c r="BG27" s="28">
        <f>IF(('Activity data'!BG14*EF!$H27)*kgtoGg=0,"NO",('Activity data'!BG14*EF!$H27)*kgtoGg)</f>
        <v>2.9163702787412909E-2</v>
      </c>
      <c r="BH27" s="28">
        <f>IF(('Activity data'!BH14*EF!$H27)*kgtoGg=0,"NO",('Activity data'!BH14*EF!$H27)*kgtoGg)</f>
        <v>2.9198954887523616E-2</v>
      </c>
      <c r="BI27" s="28">
        <f>IF(('Activity data'!BI14*EF!$H27)*kgtoGg=0,"NO",('Activity data'!BI14*EF!$H27)*kgtoGg)</f>
        <v>2.9237313892344841E-2</v>
      </c>
      <c r="BJ27" s="28">
        <f>IF(('Activity data'!BJ14*EF!$H27)*kgtoGg=0,"NO",('Activity data'!BJ14*EF!$H27)*kgtoGg)</f>
        <v>2.9278349512308101E-2</v>
      </c>
      <c r="BK27" s="28">
        <f>IF(('Activity data'!BK14*EF!$H27)*kgtoGg=0,"NO",('Activity data'!BK14*EF!$H27)*kgtoGg)</f>
        <v>2.9323048090040989E-2</v>
      </c>
      <c r="BL27" s="28">
        <f>IF(('Activity data'!BL14*EF!$H27)*kgtoGg=0,"NO",('Activity data'!BL14*EF!$H27)*kgtoGg)</f>
        <v>2.9338403556765355E-2</v>
      </c>
      <c r="BM27" s="28">
        <f>IF(('Activity data'!BM14*EF!$H27)*kgtoGg=0,"NO",('Activity data'!BM14*EF!$H27)*kgtoGg)</f>
        <v>2.9357026643241597E-2</v>
      </c>
      <c r="BN27" s="28">
        <f>IF(('Activity data'!BN14*EF!$H27)*kgtoGg=0,"NO",('Activity data'!BN14*EF!$H27)*kgtoGg)</f>
        <v>2.9377886117618768E-2</v>
      </c>
      <c r="BO27" s="28">
        <f>IF(('Activity data'!BO14*EF!$H27)*kgtoGg=0,"NO",('Activity data'!BO14*EF!$H27)*kgtoGg)</f>
        <v>2.94011326678419E-2</v>
      </c>
      <c r="BP27" s="28">
        <f>IF(('Activity data'!BP14*EF!$H27)*kgtoGg=0,"NO",('Activity data'!BP14*EF!$H27)*kgtoGg)</f>
        <v>2.9427517277179131E-2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4.1417529226104336E-3</v>
      </c>
      <c r="AE28" s="28">
        <f>IF(('Activity data'!AE15*EF!$H28)*kgtoGg=0,"NO",('Activity data'!AE15*EF!$H28)*kgtoGg)</f>
        <v>4.1694090276083989E-3</v>
      </c>
      <c r="AF28" s="28">
        <f>IF(('Activity data'!AF15*EF!$H28)*kgtoGg=0,"NO",('Activity data'!AF15*EF!$H28)*kgtoGg)</f>
        <v>4.1794751067465224E-3</v>
      </c>
      <c r="AG28" s="28">
        <f>IF(('Activity data'!AG15*EF!$H28)*kgtoGg=0,"NO",('Activity data'!AG15*EF!$H28)*kgtoGg)</f>
        <v>4.1715364764415242E-3</v>
      </c>
      <c r="AH28" s="28">
        <f>IF(('Activity data'!AH15*EF!$H28)*kgtoGg=0,"NO",('Activity data'!AH15*EF!$H28)*kgtoGg)</f>
        <v>4.1492523770089518E-3</v>
      </c>
      <c r="AI28" s="28">
        <f>IF(('Activity data'!AI15*EF!$H28)*kgtoGg=0,"NO",('Activity data'!AI15*EF!$H28)*kgtoGg)</f>
        <v>4.1370897655696563E-3</v>
      </c>
      <c r="AJ28" s="28">
        <f>IF(('Activity data'!AJ15*EF!$H28)*kgtoGg=0,"NO",('Activity data'!AJ15*EF!$H28)*kgtoGg)</f>
        <v>4.120322544917409E-3</v>
      </c>
      <c r="AK28" s="28">
        <f>IF(('Activity data'!AK15*EF!$H28)*kgtoGg=0,"NO",('Activity data'!AK15*EF!$H28)*kgtoGg)</f>
        <v>4.0992711370928924E-3</v>
      </c>
      <c r="AL28" s="28">
        <f>IF(('Activity data'!AL15*EF!$H28)*kgtoGg=0,"NO",('Activity data'!AL15*EF!$H28)*kgtoGg)</f>
        <v>3.8553830782856379E-3</v>
      </c>
      <c r="AM28" s="28">
        <f>IF(('Activity data'!AM15*EF!$H28)*kgtoGg=0,"NO",('Activity data'!AM15*EF!$H28)*kgtoGg)</f>
        <v>3.8823359171032555E-3</v>
      </c>
      <c r="AN28" s="28">
        <f>IF(('Activity data'!AN15*EF!$H28)*kgtoGg=0,"NO",('Activity data'!AN15*EF!$H28)*kgtoGg)</f>
        <v>3.906148197090533E-3</v>
      </c>
      <c r="AO28" s="28">
        <f>IF(('Activity data'!AO15*EF!$H28)*kgtoGg=0,"NO",('Activity data'!AO15*EF!$H28)*kgtoGg)</f>
        <v>3.9295333579267991E-3</v>
      </c>
      <c r="AP28" s="28">
        <f>IF(('Activity data'!AP15*EF!$H28)*kgtoGg=0,"NO",('Activity data'!AP15*EF!$H28)*kgtoGg)</f>
        <v>3.9501903545517622E-3</v>
      </c>
      <c r="AQ28" s="28">
        <f>IF(('Activity data'!AQ15*EF!$H28)*kgtoGg=0,"NO",('Activity data'!AQ15*EF!$H28)*kgtoGg)</f>
        <v>3.9721756944353656E-3</v>
      </c>
      <c r="AR28" s="28">
        <f>IF(('Activity data'!AR15*EF!$H28)*kgtoGg=0,"NO",('Activity data'!AR15*EF!$H28)*kgtoGg)</f>
        <v>4.0074693602396719E-3</v>
      </c>
      <c r="AS28" s="28">
        <f>IF(('Activity data'!AS15*EF!$H28)*kgtoGg=0,"NO",('Activity data'!AS15*EF!$H28)*kgtoGg)</f>
        <v>4.0411893818895987E-3</v>
      </c>
      <c r="AT28" s="28">
        <f>IF(('Activity data'!AT15*EF!$H28)*kgtoGg=0,"NO",('Activity data'!AT15*EF!$H28)*kgtoGg)</f>
        <v>4.0769006176689408E-3</v>
      </c>
      <c r="AU28" s="28">
        <f>IF(('Activity data'!AU15*EF!$H28)*kgtoGg=0,"NO",('Activity data'!AU15*EF!$H28)*kgtoGg)</f>
        <v>4.1136652246985001E-3</v>
      </c>
      <c r="AV28" s="28">
        <f>IF(('Activity data'!AV15*EF!$H28)*kgtoGg=0,"NO",('Activity data'!AV15*EF!$H28)*kgtoGg)</f>
        <v>4.1516709466937318E-3</v>
      </c>
      <c r="AW28" s="28">
        <f>IF(('Activity data'!AW15*EF!$H28)*kgtoGg=0,"NO",('Activity data'!AW15*EF!$H28)*kgtoGg)</f>
        <v>4.2054316869692861E-3</v>
      </c>
      <c r="AX28" s="28">
        <f>IF(('Activity data'!AX15*EF!$H28)*kgtoGg=0,"NO",('Activity data'!AX15*EF!$H28)*kgtoGg)</f>
        <v>4.2544429922089077E-3</v>
      </c>
      <c r="AY28" s="28">
        <f>IF(('Activity data'!AY15*EF!$H28)*kgtoGg=0,"NO",('Activity data'!AY15*EF!$H28)*kgtoGg)</f>
        <v>4.310526334912807E-3</v>
      </c>
      <c r="AZ28" s="28">
        <f>IF(('Activity data'!AZ15*EF!$H28)*kgtoGg=0,"NO",('Activity data'!AZ15*EF!$H28)*kgtoGg)</f>
        <v>4.37096671913287E-3</v>
      </c>
      <c r="BA28" s="28">
        <f>IF(('Activity data'!BA15*EF!$H28)*kgtoGg=0,"NO",('Activity data'!BA15*EF!$H28)*kgtoGg)</f>
        <v>4.4360727027698303E-3</v>
      </c>
      <c r="BB28" s="28">
        <f>IF(('Activity data'!BB15*EF!$H28)*kgtoGg=0,"NO",('Activity data'!BB15*EF!$H28)*kgtoGg)</f>
        <v>4.5063569234440898E-3</v>
      </c>
      <c r="BC28" s="28">
        <f>IF(('Activity data'!BC15*EF!$H28)*kgtoGg=0,"NO",('Activity data'!BC15*EF!$H28)*kgtoGg)</f>
        <v>4.5794186819516549E-3</v>
      </c>
      <c r="BD28" s="28">
        <f>IF(('Activity data'!BD15*EF!$H28)*kgtoGg=0,"NO",('Activity data'!BD15*EF!$H28)*kgtoGg)</f>
        <v>4.6526486360831667E-3</v>
      </c>
      <c r="BE28" s="28">
        <f>IF(('Activity data'!BE15*EF!$H28)*kgtoGg=0,"NO",('Activity data'!BE15*EF!$H28)*kgtoGg)</f>
        <v>4.728638042820082E-3</v>
      </c>
      <c r="BF28" s="28">
        <f>IF(('Activity data'!BF15*EF!$H28)*kgtoGg=0,"NO",('Activity data'!BF15*EF!$H28)*kgtoGg)</f>
        <v>4.809482313530968E-3</v>
      </c>
      <c r="BG28" s="28">
        <f>IF(('Activity data'!BG15*EF!$H28)*kgtoGg=0,"NO",('Activity data'!BG15*EF!$H28)*kgtoGg)</f>
        <v>4.8971806583850107E-3</v>
      </c>
      <c r="BH28" s="28">
        <f>IF(('Activity data'!BH15*EF!$H28)*kgtoGg=0,"NO",('Activity data'!BH15*EF!$H28)*kgtoGg)</f>
        <v>4.9883378535696939E-3</v>
      </c>
      <c r="BI28" s="28">
        <f>IF(('Activity data'!BI15*EF!$H28)*kgtoGg=0,"NO",('Activity data'!BI15*EF!$H28)*kgtoGg)</f>
        <v>5.0825483755402578E-3</v>
      </c>
      <c r="BJ28" s="28">
        <f>IF(('Activity data'!BJ15*EF!$H28)*kgtoGg=0,"NO",('Activity data'!BJ15*EF!$H28)*kgtoGg)</f>
        <v>5.1804218167088674E-3</v>
      </c>
      <c r="BK28" s="28">
        <f>IF(('Activity data'!BK15*EF!$H28)*kgtoGg=0,"NO",('Activity data'!BK15*EF!$H28)*kgtoGg)</f>
        <v>5.2843546048298318E-3</v>
      </c>
      <c r="BL28" s="28">
        <f>IF(('Activity data'!BL15*EF!$H28)*kgtoGg=0,"NO",('Activity data'!BL15*EF!$H28)*kgtoGg)</f>
        <v>5.3977178844211524E-3</v>
      </c>
      <c r="BM28" s="28">
        <f>IF(('Activity data'!BM15*EF!$H28)*kgtoGg=0,"NO",('Activity data'!BM15*EF!$H28)*kgtoGg)</f>
        <v>5.5161110594702236E-3</v>
      </c>
      <c r="BN28" s="28">
        <f>IF(('Activity data'!BN15*EF!$H28)*kgtoGg=0,"NO",('Activity data'!BN15*EF!$H28)*kgtoGg)</f>
        <v>5.6347840980739703E-3</v>
      </c>
      <c r="BO28" s="28">
        <f>IF(('Activity data'!BO15*EF!$H28)*kgtoGg=0,"NO",('Activity data'!BO15*EF!$H28)*kgtoGg)</f>
        <v>5.7590704561307476E-3</v>
      </c>
      <c r="BP28" s="28">
        <f>IF(('Activity data'!BP15*EF!$H28)*kgtoGg=0,"NO",('Activity data'!BP15*EF!$H28)*kgtoGg)</f>
        <v>5.8893025639656068E-3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23.394582663986725</v>
      </c>
      <c r="AE30" s="28">
        <f>IF(('Activity data'!AE17*EF!$H30)*kgtoGg=0,"NO",('Activity data'!AE17*EF!$H30)*kgtoGg)</f>
        <v>23.355138032692501</v>
      </c>
      <c r="AF30" s="28">
        <f>IF(('Activity data'!AF17*EF!$H30)*kgtoGg=0,"NO",('Activity data'!AF17*EF!$H30)*kgtoGg)</f>
        <v>23.153733348916781</v>
      </c>
      <c r="AG30" s="28">
        <f>IF(('Activity data'!AG17*EF!$H30)*kgtoGg=0,"NO",('Activity data'!AG17*EF!$H30)*kgtoGg)</f>
        <v>22.789885674909122</v>
      </c>
      <c r="AH30" s="28">
        <f>IF(('Activity data'!AH17*EF!$H30)*kgtoGg=0,"NO",('Activity data'!AH17*EF!$H30)*kgtoGg)</f>
        <v>22.305512464737728</v>
      </c>
      <c r="AI30" s="28">
        <f>IF(('Activity data'!AI17*EF!$H30)*kgtoGg=0,"NO",('Activity data'!AI17*EF!$H30)*kgtoGg)</f>
        <v>21.955953889173831</v>
      </c>
      <c r="AJ30" s="28">
        <f>IF(('Activity data'!AJ17*EF!$H30)*kgtoGg=0,"NO",('Activity data'!AJ17*EF!$H30)*kgtoGg)</f>
        <v>21.576330310193107</v>
      </c>
      <c r="AK30" s="28">
        <f>IF(('Activity data'!AK17*EF!$H30)*kgtoGg=0,"NO",('Activity data'!AK17*EF!$H30)*kgtoGg)</f>
        <v>21.170163188365041</v>
      </c>
      <c r="AL30" s="28">
        <f>IF(('Activity data'!AL17*EF!$H30)*kgtoGg=0,"NO",('Activity data'!AL17*EF!$H30)*kgtoGg)</f>
        <v>18.517116125643167</v>
      </c>
      <c r="AM30" s="28">
        <f>IF(('Activity data'!AM17*EF!$H30)*kgtoGg=0,"NO",('Activity data'!AM17*EF!$H30)*kgtoGg)</f>
        <v>18.56120216565245</v>
      </c>
      <c r="AN30" s="28">
        <f>IF(('Activity data'!AN17*EF!$H30)*kgtoGg=0,"NO",('Activity data'!AN17*EF!$H30)*kgtoGg)</f>
        <v>18.578540807605012</v>
      </c>
      <c r="AO30" s="28">
        <f>IF(('Activity data'!AO17*EF!$H30)*kgtoGg=0,"NO",('Activity data'!AO17*EF!$H30)*kgtoGg)</f>
        <v>18.596788644963983</v>
      </c>
      <c r="AP30" s="28">
        <f>IF(('Activity data'!AP17*EF!$H30)*kgtoGg=0,"NO",('Activity data'!AP17*EF!$H30)*kgtoGg)</f>
        <v>18.592869404390889</v>
      </c>
      <c r="AQ30" s="28">
        <f>IF(('Activity data'!AQ17*EF!$H30)*kgtoGg=0,"NO",('Activity data'!AQ17*EF!$H30)*kgtoGg)</f>
        <v>18.606109013928489</v>
      </c>
      <c r="AR30" s="28">
        <f>IF(('Activity data'!AR17*EF!$H30)*kgtoGg=0,"NO",('Activity data'!AR17*EF!$H30)*kgtoGg)</f>
        <v>18.720477957801343</v>
      </c>
      <c r="AS30" s="28">
        <f>IF(('Activity data'!AS17*EF!$H30)*kgtoGg=0,"NO",('Activity data'!AS17*EF!$H30)*kgtoGg)</f>
        <v>18.820720989436644</v>
      </c>
      <c r="AT30" s="28">
        <f>IF(('Activity data'!AT17*EF!$H30)*kgtoGg=0,"NO",('Activity data'!AT17*EF!$H30)*kgtoGg)</f>
        <v>18.939687777645453</v>
      </c>
      <c r="AU30" s="28">
        <f>IF(('Activity data'!AU17*EF!$H30)*kgtoGg=0,"NO",('Activity data'!AU17*EF!$H30)*kgtoGg)</f>
        <v>19.068472268819701</v>
      </c>
      <c r="AV30" s="28">
        <f>IF(('Activity data'!AV17*EF!$H30)*kgtoGg=0,"NO",('Activity data'!AV17*EF!$H30)*kgtoGg)</f>
        <v>19.208001975972707</v>
      </c>
      <c r="AW30" s="28">
        <f>IF(('Activity data'!AW17*EF!$H30)*kgtoGg=0,"NO",('Activity data'!AW17*EF!$H30)*kgtoGg)</f>
        <v>19.46466272098008</v>
      </c>
      <c r="AX30" s="28">
        <f>IF(('Activity data'!AX17*EF!$H30)*kgtoGg=0,"NO",('Activity data'!AX17*EF!$H30)*kgtoGg)</f>
        <v>19.674491846644326</v>
      </c>
      <c r="AY30" s="28">
        <f>IF(('Activity data'!AY17*EF!$H30)*kgtoGg=0,"NO",('Activity data'!AY17*EF!$H30)*kgtoGg)</f>
        <v>19.942712905421917</v>
      </c>
      <c r="AZ30" s="28">
        <f>IF(('Activity data'!AZ17*EF!$H30)*kgtoGg=0,"NO",('Activity data'!AZ17*EF!$H30)*kgtoGg)</f>
        <v>20.244147501110064</v>
      </c>
      <c r="BA30" s="28">
        <f>IF(('Activity data'!BA17*EF!$H30)*kgtoGg=0,"NO",('Activity data'!BA17*EF!$H30)*kgtoGg)</f>
        <v>20.579660224161525</v>
      </c>
      <c r="BB30" s="28">
        <f>IF(('Activity data'!BB17*EF!$H30)*kgtoGg=0,"NO",('Activity data'!BB17*EF!$H30)*kgtoGg)</f>
        <v>20.928576259312575</v>
      </c>
      <c r="BC30" s="28">
        <f>IF(('Activity data'!BC17*EF!$H30)*kgtoGg=0,"NO",('Activity data'!BC17*EF!$H30)*kgtoGg)</f>
        <v>21.29221980542772</v>
      </c>
      <c r="BD30" s="28">
        <f>IF(('Activity data'!BD17*EF!$H30)*kgtoGg=0,"NO",('Activity data'!BD17*EF!$H30)*kgtoGg)</f>
        <v>21.648757576613161</v>
      </c>
      <c r="BE30" s="28">
        <f>IF(('Activity data'!BE17*EF!$H30)*kgtoGg=0,"NO",('Activity data'!BE17*EF!$H30)*kgtoGg)</f>
        <v>22.018960986341973</v>
      </c>
      <c r="BF30" s="28">
        <f>IF(('Activity data'!BF17*EF!$H30)*kgtoGg=0,"NO",('Activity data'!BF17*EF!$H30)*kgtoGg)</f>
        <v>22.419168667812134</v>
      </c>
      <c r="BG30" s="28">
        <f>IF(('Activity data'!BG17*EF!$H30)*kgtoGg=0,"NO",('Activity data'!BG17*EF!$H30)*kgtoGg)</f>
        <v>22.840511450339275</v>
      </c>
      <c r="BH30" s="28">
        <f>IF(('Activity data'!BH17*EF!$H30)*kgtoGg=0,"NO",('Activity data'!BH17*EF!$H30)*kgtoGg)</f>
        <v>23.276948276720667</v>
      </c>
      <c r="BI30" s="28">
        <f>IF(('Activity data'!BI17*EF!$H30)*kgtoGg=0,"NO",('Activity data'!BI17*EF!$H30)*kgtoGg)</f>
        <v>23.724767776735391</v>
      </c>
      <c r="BJ30" s="28">
        <f>IF(('Activity data'!BJ17*EF!$H30)*kgtoGg=0,"NO",('Activity data'!BJ17*EF!$H30)*kgtoGg)</f>
        <v>24.187661087511433</v>
      </c>
      <c r="BK30" s="28">
        <f>IF(('Activity data'!BK17*EF!$H30)*kgtoGg=0,"NO",('Activity data'!BK17*EF!$H30)*kgtoGg)</f>
        <v>24.683715332092206</v>
      </c>
      <c r="BL30" s="28">
        <f>IF(('Activity data'!BL17*EF!$H30)*kgtoGg=0,"NO",('Activity data'!BL17*EF!$H30)*kgtoGg)</f>
        <v>25.209048393563318</v>
      </c>
      <c r="BM30" s="28">
        <f>IF(('Activity data'!BM17*EF!$H30)*kgtoGg=0,"NO",('Activity data'!BM17*EF!$H30)*kgtoGg)</f>
        <v>25.75498402923979</v>
      </c>
      <c r="BN30" s="28">
        <f>IF(('Activity data'!BN17*EF!$H30)*kgtoGg=0,"NO",('Activity data'!BN17*EF!$H30)*kgtoGg)</f>
        <v>26.285098887076586</v>
      </c>
      <c r="BO30" s="28">
        <f>IF(('Activity data'!BO17*EF!$H30)*kgtoGg=0,"NO",('Activity data'!BO17*EF!$H30)*kgtoGg)</f>
        <v>26.837880104831296</v>
      </c>
      <c r="BP30" s="28">
        <f>IF(('Activity data'!BP17*EF!$H30)*kgtoGg=0,"NO",('Activity data'!BP17*EF!$H30)*kgtoGg)</f>
        <v>27.415044102567443</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7.8318774217617668E-2</v>
      </c>
      <c r="AE31" s="28">
        <f>IF(('Activity data'!AE18*EF!$H31)*kgtoGg=0,"NO",('Activity data'!AE18*EF!$H31)*kgtoGg)</f>
        <v>7.818672419489231E-2</v>
      </c>
      <c r="AF31" s="28">
        <f>IF(('Activity data'!AF18*EF!$H31)*kgtoGg=0,"NO",('Activity data'!AF18*EF!$H31)*kgtoGg)</f>
        <v>7.7512475451858159E-2</v>
      </c>
      <c r="AG31" s="28">
        <f>IF(('Activity data'!AG18*EF!$H31)*kgtoGg=0,"NO",('Activity data'!AG18*EF!$H31)*kgtoGg)</f>
        <v>7.6294411242742027E-2</v>
      </c>
      <c r="AH31" s="28">
        <f>IF(('Activity data'!AH18*EF!$H31)*kgtoGg=0,"NO",('Activity data'!AH18*EF!$H31)*kgtoGg)</f>
        <v>7.4672859936213545E-2</v>
      </c>
      <c r="AI31" s="28">
        <f>IF(('Activity data'!AI18*EF!$H31)*kgtoGg=0,"NO",('Activity data'!AI18*EF!$H31)*kgtoGg)</f>
        <v>7.3502631787730074E-2</v>
      </c>
      <c r="AJ31" s="28">
        <f>IF(('Activity data'!AJ18*EF!$H31)*kgtoGg=0,"NO",('Activity data'!AJ18*EF!$H31)*kgtoGg)</f>
        <v>7.2231754089379666E-2</v>
      </c>
      <c r="AK31" s="28">
        <f>IF(('Activity data'!AK18*EF!$H31)*kgtoGg=0,"NO",('Activity data'!AK18*EF!$H31)*kgtoGg)</f>
        <v>7.087201574456875E-2</v>
      </c>
      <c r="AL31" s="28">
        <f>IF(('Activity data'!AL18*EF!$H31)*kgtoGg=0,"NO",('Activity data'!AL18*EF!$H31)*kgtoGg)</f>
        <v>6.1990327326425392E-2</v>
      </c>
      <c r="AM31" s="28">
        <f>IF(('Activity data'!AM18*EF!$H31)*kgtoGg=0,"NO",('Activity data'!AM18*EF!$H31)*kgtoGg)</f>
        <v>6.2137915537902697E-2</v>
      </c>
      <c r="AN31" s="28">
        <f>IF(('Activity data'!AN18*EF!$H31)*kgtoGg=0,"NO",('Activity data'!AN18*EF!$H31)*kgtoGg)</f>
        <v>6.2195960650475418E-2</v>
      </c>
      <c r="AO31" s="28">
        <f>IF(('Activity data'!AO18*EF!$H31)*kgtoGg=0,"NO",('Activity data'!AO18*EF!$H31)*kgtoGg)</f>
        <v>6.2257049504874047E-2</v>
      </c>
      <c r="AP31" s="28">
        <f>IF(('Activity data'!AP18*EF!$H31)*kgtoGg=0,"NO",('Activity data'!AP18*EF!$H31)*kgtoGg)</f>
        <v>6.2243928940940205E-2</v>
      </c>
      <c r="AQ31" s="28">
        <f>IF(('Activity data'!AQ18*EF!$H31)*kgtoGg=0,"NO",('Activity data'!AQ18*EF!$H31)*kgtoGg)</f>
        <v>6.2288251594821119E-2</v>
      </c>
      <c r="AR31" s="28">
        <f>IF(('Activity data'!AR18*EF!$H31)*kgtoGg=0,"NO",('Activity data'!AR18*EF!$H31)*kgtoGg)</f>
        <v>6.2671128076156005E-2</v>
      </c>
      <c r="AS31" s="28">
        <f>IF(('Activity data'!AS18*EF!$H31)*kgtoGg=0,"NO",('Activity data'!AS18*EF!$H31)*kgtoGg)</f>
        <v>6.3006714800411645E-2</v>
      </c>
      <c r="AT31" s="28">
        <f>IF(('Activity data'!AT18*EF!$H31)*kgtoGg=0,"NO",('Activity data'!AT18*EF!$H31)*kgtoGg)</f>
        <v>6.3404983628667505E-2</v>
      </c>
      <c r="AU31" s="28">
        <f>IF(('Activity data'!AU18*EF!$H31)*kgtoGg=0,"NO",('Activity data'!AU18*EF!$H31)*kgtoGg)</f>
        <v>6.3836119487420531E-2</v>
      </c>
      <c r="AV31" s="28">
        <f>IF(('Activity data'!AV18*EF!$H31)*kgtoGg=0,"NO",('Activity data'!AV18*EF!$H31)*kgtoGg)</f>
        <v>6.4303227440920749E-2</v>
      </c>
      <c r="AW31" s="28">
        <f>IF(('Activity data'!AW18*EF!$H31)*kgtoGg=0,"NO",('Activity data'!AW18*EF!$H31)*kgtoGg)</f>
        <v>6.5162458623945929E-2</v>
      </c>
      <c r="AX31" s="28">
        <f>IF(('Activity data'!AX18*EF!$H31)*kgtoGg=0,"NO",('Activity data'!AX18*EF!$H31)*kgtoGg)</f>
        <v>6.5864910133904955E-2</v>
      </c>
      <c r="AY31" s="28">
        <f>IF(('Activity data'!AY18*EF!$H31)*kgtoGg=0,"NO",('Activity data'!AY18*EF!$H31)*kgtoGg)</f>
        <v>6.676284213998214E-2</v>
      </c>
      <c r="AZ31" s="28">
        <f>IF(('Activity data'!AZ18*EF!$H31)*kgtoGg=0,"NO",('Activity data'!AZ18*EF!$H31)*kgtoGg)</f>
        <v>6.7771964139727012E-2</v>
      </c>
      <c r="BA31" s="28">
        <f>IF(('Activity data'!BA18*EF!$H31)*kgtoGg=0,"NO",('Activity data'!BA18*EF!$H31)*kgtoGg)</f>
        <v>6.8895170549570603E-2</v>
      </c>
      <c r="BB31" s="28">
        <f>IF(('Activity data'!BB18*EF!$H31)*kgtoGg=0,"NO",('Activity data'!BB18*EF!$H31)*kgtoGg)</f>
        <v>7.0063247645468854E-2</v>
      </c>
      <c r="BC31" s="28">
        <f>IF(('Activity data'!BC18*EF!$H31)*kgtoGg=0,"NO",('Activity data'!BC18*EF!$H31)*kgtoGg)</f>
        <v>7.1280628489271122E-2</v>
      </c>
      <c r="BD31" s="28">
        <f>IF(('Activity data'!BD18*EF!$H31)*kgtoGg=0,"NO",('Activity data'!BD18*EF!$H31)*kgtoGg)</f>
        <v>7.247422110866461E-2</v>
      </c>
      <c r="BE31" s="28">
        <f>IF(('Activity data'!BE18*EF!$H31)*kgtoGg=0,"NO",('Activity data'!BE18*EF!$H31)*kgtoGg)</f>
        <v>7.3713562612532313E-2</v>
      </c>
      <c r="BF31" s="28">
        <f>IF(('Activity data'!BF18*EF!$H31)*kgtoGg=0,"NO",('Activity data'!BF18*EF!$H31)*kgtoGg)</f>
        <v>7.5053350352942333E-2</v>
      </c>
      <c r="BG31" s="28">
        <f>IF(('Activity data'!BG18*EF!$H31)*kgtoGg=0,"NO",('Activity data'!BG18*EF!$H31)*kgtoGg)</f>
        <v>7.6463892730505828E-2</v>
      </c>
      <c r="BH31" s="28">
        <f>IF(('Activity data'!BH18*EF!$H31)*kgtoGg=0,"NO",('Activity data'!BH18*EF!$H31)*kgtoGg)</f>
        <v>7.7924965909564339E-2</v>
      </c>
      <c r="BI31" s="28">
        <f>IF(('Activity data'!BI18*EF!$H31)*kgtoGg=0,"NO",('Activity data'!BI18*EF!$H31)*kgtoGg)</f>
        <v>7.9424145220246795E-2</v>
      </c>
      <c r="BJ31" s="28">
        <f>IF(('Activity data'!BJ18*EF!$H31)*kgtoGg=0,"NO",('Activity data'!BJ18*EF!$H31)*kgtoGg)</f>
        <v>8.0973787597467817E-2</v>
      </c>
      <c r="BK31" s="28">
        <f>IF(('Activity data'!BK18*EF!$H31)*kgtoGg=0,"NO",('Activity data'!BK18*EF!$H31)*kgtoGg)</f>
        <v>8.263444386729811E-2</v>
      </c>
      <c r="BL31" s="28">
        <f>IF(('Activity data'!BL18*EF!$H31)*kgtoGg=0,"NO",('Activity data'!BL18*EF!$H31)*kgtoGg)</f>
        <v>8.4393117745834162E-2</v>
      </c>
      <c r="BM31" s="28">
        <f>IF(('Activity data'!BM18*EF!$H31)*kgtoGg=0,"NO",('Activity data'!BM18*EF!$H31)*kgtoGg)</f>
        <v>8.6220763504769496E-2</v>
      </c>
      <c r="BN31" s="28">
        <f>IF(('Activity data'!BN18*EF!$H31)*kgtoGg=0,"NO",('Activity data'!BN18*EF!$H31)*kgtoGg)</f>
        <v>8.7995445552175131E-2</v>
      </c>
      <c r="BO31" s="28">
        <f>IF(('Activity data'!BO18*EF!$H31)*kgtoGg=0,"NO",('Activity data'!BO18*EF!$H31)*kgtoGg)</f>
        <v>8.9846008479793238E-2</v>
      </c>
      <c r="BP31" s="28">
        <f>IF(('Activity data'!BP18*EF!$H31)*kgtoGg=0,"NO",('Activity data'!BP18*EF!$H31)*kgtoGg)</f>
        <v>9.1778198400617045E-2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0.55785340799877436</v>
      </c>
      <c r="AE32" s="28">
        <f>IF(('Activity data'!AE19*EF!$H32)*kgtoGg=0,"NO",('Activity data'!AE19*EF!$H32)*kgtoGg)</f>
        <v>0.57039203243545522</v>
      </c>
      <c r="AF32" s="28">
        <f>IF(('Activity data'!AF19*EF!$H32)*kgtoGg=0,"NO",('Activity data'!AF19*EF!$H32)*kgtoGg)</f>
        <v>0.58073492940270066</v>
      </c>
      <c r="AG32" s="28">
        <f>IF(('Activity data'!AG19*EF!$H32)*kgtoGg=0,"NO",('Activity data'!AG19*EF!$H32)*kgtoGg)</f>
        <v>0.58871381001480383</v>
      </c>
      <c r="AH32" s="28">
        <f>IF(('Activity data'!AH19*EF!$H32)*kgtoGg=0,"NO",('Activity data'!AH19*EF!$H32)*kgtoGg)</f>
        <v>0.59478771892647953</v>
      </c>
      <c r="AI32" s="28">
        <f>IF(('Activity data'!AI19*EF!$H32)*kgtoGg=0,"NO",('Activity data'!AI19*EF!$H32)*kgtoGg)</f>
        <v>0.60268737555861207</v>
      </c>
      <c r="AJ32" s="28">
        <f>IF(('Activity data'!AJ19*EF!$H32)*kgtoGg=0,"NO",('Activity data'!AJ19*EF!$H32)*kgtoGg)</f>
        <v>0.60992048502429308</v>
      </c>
      <c r="AK32" s="28">
        <f>IF(('Activity data'!AK19*EF!$H32)*kgtoGg=0,"NO",('Activity data'!AK19*EF!$H32)*kgtoGg)</f>
        <v>0.61653437814897905</v>
      </c>
      <c r="AL32" s="28">
        <f>IF(('Activity data'!AL19*EF!$H32)*kgtoGg=0,"NO",('Activity data'!AL19*EF!$H32)*kgtoGg)</f>
        <v>0.58649033156169983</v>
      </c>
      <c r="AM32" s="28">
        <f>IF(('Activity data'!AM19*EF!$H32)*kgtoGg=0,"NO",('Activity data'!AM19*EF!$H32)*kgtoGg)</f>
        <v>0.59785367004256473</v>
      </c>
      <c r="AN32" s="28">
        <f>IF(('Activity data'!AN19*EF!$H32)*kgtoGg=0,"NO",('Activity data'!AN19*EF!$H32)*kgtoGg)</f>
        <v>0.60886115943582175</v>
      </c>
      <c r="AO32" s="28">
        <f>IF(('Activity data'!AO19*EF!$H32)*kgtoGg=0,"NO",('Activity data'!AO19*EF!$H32)*kgtoGg)</f>
        <v>0.61997924004457305</v>
      </c>
      <c r="AP32" s="28">
        <f>IF(('Activity data'!AP19*EF!$H32)*kgtoGg=0,"NO",('Activity data'!AP19*EF!$H32)*kgtoGg)</f>
        <v>0.63080003105338611</v>
      </c>
      <c r="AQ32" s="28">
        <f>IF(('Activity data'!AQ19*EF!$H32)*kgtoGg=0,"NO",('Activity data'!AQ19*EF!$H32)*kgtoGg)</f>
        <v>0.64201653154786886</v>
      </c>
      <c r="AR32" s="28">
        <f>IF(('Activity data'!AR19*EF!$H32)*kgtoGg=0,"NO",('Activity data'!AR19*EF!$H32)*kgtoGg)</f>
        <v>0.6546539623744545</v>
      </c>
      <c r="AS32" s="28">
        <f>IF(('Activity data'!AS19*EF!$H32)*kgtoGg=0,"NO",('Activity data'!AS19*EF!$H32)*kgtoGg)</f>
        <v>0.66720656691473779</v>
      </c>
      <c r="AT32" s="28">
        <f>IF(('Activity data'!AT19*EF!$H32)*kgtoGg=0,"NO",('Activity data'!AT19*EF!$H32)*kgtoGg)</f>
        <v>0.68028735014258113</v>
      </c>
      <c r="AU32" s="28">
        <f>IF(('Activity data'!AU19*EF!$H32)*kgtoGg=0,"NO",('Activity data'!AU19*EF!$H32)*kgtoGg)</f>
        <v>0.69375964013112779</v>
      </c>
      <c r="AV32" s="28">
        <f>IF(('Activity data'!AV19*EF!$H32)*kgtoGg=0,"NO",('Activity data'!AV19*EF!$H32)*kgtoGg)</f>
        <v>0.70765474261108197</v>
      </c>
      <c r="AW32" s="28">
        <f>IF(('Activity data'!AW19*EF!$H32)*kgtoGg=0,"NO",('Activity data'!AW19*EF!$H32)*kgtoGg)</f>
        <v>0.72371999478747562</v>
      </c>
      <c r="AX32" s="28">
        <f>IF(('Activity data'!AX19*EF!$H32)*kgtoGg=0,"NO",('Activity data'!AX19*EF!$H32)*kgtoGg)</f>
        <v>0.73912420556181324</v>
      </c>
      <c r="AY32" s="28">
        <f>IF(('Activity data'!AY19*EF!$H32)*kgtoGg=0,"NO",('Activity data'!AY19*EF!$H32)*kgtoGg)</f>
        <v>0.75605785715233598</v>
      </c>
      <c r="AZ32" s="28">
        <f>IF(('Activity data'!AZ19*EF!$H32)*kgtoGg=0,"NO",('Activity data'!AZ19*EF!$H32)*kgtoGg)</f>
        <v>0.77406483703296403</v>
      </c>
      <c r="BA32" s="28">
        <f>IF(('Activity data'!BA19*EF!$H32)*kgtoGg=0,"NO",('Activity data'!BA19*EF!$H32)*kgtoGg)</f>
        <v>0.79320490881657313</v>
      </c>
      <c r="BB32" s="28">
        <f>IF(('Activity data'!BB19*EF!$H32)*kgtoGg=0,"NO",('Activity data'!BB19*EF!$H32)*kgtoGg)</f>
        <v>0.81263018615714155</v>
      </c>
      <c r="BC32" s="28">
        <f>IF(('Activity data'!BC19*EF!$H32)*kgtoGg=0,"NO",('Activity data'!BC19*EF!$H32)*kgtoGg)</f>
        <v>0.83282768493786874</v>
      </c>
      <c r="BD32" s="28">
        <f>IF(('Activity data'!BD19*EF!$H32)*kgtoGg=0,"NO",('Activity data'!BD19*EF!$H32)*kgtoGg)</f>
        <v>0.85332552003793027</v>
      </c>
      <c r="BE32" s="28">
        <f>IF(('Activity data'!BE19*EF!$H32)*kgtoGg=0,"NO",('Activity data'!BE19*EF!$H32)*kgtoGg)</f>
        <v>0.87461273869693656</v>
      </c>
      <c r="BF32" s="28">
        <f>IF(('Activity data'!BF19*EF!$H32)*kgtoGg=0,"NO",('Activity data'!BF19*EF!$H32)*kgtoGg)</f>
        <v>0.89711870406718619</v>
      </c>
      <c r="BG32" s="28">
        <f>IF(('Activity data'!BG19*EF!$H32)*kgtoGg=0,"NO",('Activity data'!BG19*EF!$H32)*kgtoGg)</f>
        <v>0.92026979987847302</v>
      </c>
      <c r="BH32" s="28">
        <f>IF(('Activity data'!BH19*EF!$H32)*kgtoGg=0,"NO",('Activity data'!BH19*EF!$H32)*kgtoGg)</f>
        <v>0.94435862316302599</v>
      </c>
      <c r="BI32" s="28">
        <f>IF(('Activity data'!BI19*EF!$H32)*kgtoGg=0,"NO",('Activity data'!BI19*EF!$H32)*kgtoGg)</f>
        <v>0.96933109837292875</v>
      </c>
      <c r="BJ32" s="28">
        <f>IF(('Activity data'!BJ19*EF!$H32)*kgtoGg=0,"NO",('Activity data'!BJ19*EF!$H32)*kgtoGg)</f>
        <v>0.99531125869186998</v>
      </c>
      <c r="BK32" s="28">
        <f>IF(('Activity data'!BK19*EF!$H32)*kgtoGg=0,"NO",('Activity data'!BK19*EF!$H32)*kgtoGg)</f>
        <v>1.0228328259999384</v>
      </c>
      <c r="BL32" s="28">
        <f>IF(('Activity data'!BL19*EF!$H32)*kgtoGg=0,"NO",('Activity data'!BL19*EF!$H32)*kgtoGg)</f>
        <v>1.0514127702714333</v>
      </c>
      <c r="BM32" s="28">
        <f>IF(('Activity data'!BM19*EF!$H32)*kgtoGg=0,"NO",('Activity data'!BM19*EF!$H32)*kgtoGg)</f>
        <v>1.0813130102383675</v>
      </c>
      <c r="BN32" s="28">
        <f>IF(('Activity data'!BN19*EF!$H32)*kgtoGg=0,"NO",('Activity data'!BN19*EF!$H32)*kgtoGg)</f>
        <v>1.1115506181659458</v>
      </c>
      <c r="BO32" s="28">
        <f>IF(('Activity data'!BO19*EF!$H32)*kgtoGg=0,"NO",('Activity data'!BO19*EF!$H32)*kgtoGg)</f>
        <v>1.1432267878246793</v>
      </c>
      <c r="BP32" s="28">
        <f>IF(('Activity data'!BP19*EF!$H32)*kgtoGg=0,"NO",('Activity data'!BP19*EF!$H32)*kgtoGg)</f>
        <v>1.1764615858384444</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2.2265339764723175</v>
      </c>
      <c r="AE33" s="28">
        <f>IF(('Activity data'!AE20*EF!$H33)*kgtoGg=0,"NO",('Activity data'!AE20*EF!$H33)*kgtoGg)</f>
        <v>2.2693849611159815</v>
      </c>
      <c r="AF33" s="28">
        <f>IF(('Activity data'!AF20*EF!$H33)*kgtoGg=0,"NO",('Activity data'!AF20*EF!$H33)*kgtoGg)</f>
        <v>2.2884428042571359</v>
      </c>
      <c r="AG33" s="28">
        <f>IF(('Activity data'!AG20*EF!$H33)*kgtoGg=0,"NO",('Activity data'!AG20*EF!$H33)*kgtoGg)</f>
        <v>2.2827278524837422</v>
      </c>
      <c r="AH33" s="28">
        <f>IF(('Activity data'!AH20*EF!$H33)*kgtoGg=0,"NO",('Activity data'!AH20*EF!$H33)*kgtoGg)</f>
        <v>2.2572765814035618</v>
      </c>
      <c r="AI33" s="28">
        <f>IF(('Activity data'!AI20*EF!$H33)*kgtoGg=0,"NO",('Activity data'!AI20*EF!$H33)*kgtoGg)</f>
        <v>2.2484431823122693</v>
      </c>
      <c r="AJ33" s="28">
        <f>IF(('Activity data'!AJ20*EF!$H33)*kgtoGg=0,"NO",('Activity data'!AJ20*EF!$H33)*kgtoGg)</f>
        <v>2.2333040948671012</v>
      </c>
      <c r="AK33" s="28">
        <f>IF(('Activity data'!AK20*EF!$H33)*kgtoGg=0,"NO",('Activity data'!AK20*EF!$H33)*kgtoGg)</f>
        <v>2.2122200179314824</v>
      </c>
      <c r="AL33" s="28">
        <f>IF(('Activity data'!AL20*EF!$H33)*kgtoGg=0,"NO",('Activity data'!AL20*EF!$H33)*kgtoGg)</f>
        <v>1.8488096989696818</v>
      </c>
      <c r="AM33" s="28">
        <f>IF(('Activity data'!AM20*EF!$H33)*kgtoGg=0,"NO",('Activity data'!AM20*EF!$H33)*kgtoGg)</f>
        <v>1.8926899749987369</v>
      </c>
      <c r="AN33" s="28">
        <f>IF(('Activity data'!AN20*EF!$H33)*kgtoGg=0,"NO",('Activity data'!AN20*EF!$H33)*kgtoGg)</f>
        <v>1.9324935436390329</v>
      </c>
      <c r="AO33" s="28">
        <f>IF(('Activity data'!AO20*EF!$H33)*kgtoGg=0,"NO",('Activity data'!AO20*EF!$H33)*kgtoGg)</f>
        <v>1.9724354007998408</v>
      </c>
      <c r="AP33" s="28">
        <f>IF(('Activity data'!AP20*EF!$H33)*kgtoGg=0,"NO",('Activity data'!AP20*EF!$H33)*kgtoGg)</f>
        <v>2.0088911126866811</v>
      </c>
      <c r="AQ33" s="28">
        <f>IF(('Activity data'!AQ20*EF!$H33)*kgtoGg=0,"NO",('Activity data'!AQ20*EF!$H33)*kgtoGg)</f>
        <v>2.0481482732264396</v>
      </c>
      <c r="AR33" s="28">
        <f>IF(('Activity data'!AR20*EF!$H33)*kgtoGg=0,"NO",('Activity data'!AR20*EF!$H33)*kgtoGg)</f>
        <v>2.1059054890519437</v>
      </c>
      <c r="AS33" s="28">
        <f>IF(('Activity data'!AS20*EF!$H33)*kgtoGg=0,"NO",('Activity data'!AS20*EF!$H33)*kgtoGg)</f>
        <v>2.1619274230374446</v>
      </c>
      <c r="AT33" s="28">
        <f>IF(('Activity data'!AT20*EF!$H33)*kgtoGg=0,"NO",('Activity data'!AT20*EF!$H33)*kgtoGg)</f>
        <v>2.2217549056259864</v>
      </c>
      <c r="AU33" s="28">
        <f>IF(('Activity data'!AU20*EF!$H33)*kgtoGg=0,"NO",('Activity data'!AU20*EF!$H33)*kgtoGg)</f>
        <v>2.2840007834508027</v>
      </c>
      <c r="AV33" s="28">
        <f>IF(('Activity data'!AV20*EF!$H33)*kgtoGg=0,"NO",('Activity data'!AV20*EF!$H33)*kgtoGg)</f>
        <v>2.3489547530745667</v>
      </c>
      <c r="AW33" s="28">
        <f>IF(('Activity data'!AW20*EF!$H33)*kgtoGg=0,"NO",('Activity data'!AW20*EF!$H33)*kgtoGg)</f>
        <v>2.4368333809171863</v>
      </c>
      <c r="AX33" s="28">
        <f>IF(('Activity data'!AX20*EF!$H33)*kgtoGg=0,"NO",('Activity data'!AX20*EF!$H33)*kgtoGg)</f>
        <v>2.5178816017223462</v>
      </c>
      <c r="AY33" s="28">
        <f>IF(('Activity data'!AY20*EF!$H33)*kgtoGg=0,"NO",('Activity data'!AY20*EF!$H33)*kgtoGg)</f>
        <v>2.6108726908895257</v>
      </c>
      <c r="AZ33" s="28">
        <f>IF(('Activity data'!AZ20*EF!$H33)*kgtoGg=0,"NO",('Activity data'!AZ20*EF!$H33)*kgtoGg)</f>
        <v>2.7116334519160938</v>
      </c>
      <c r="BA33" s="28">
        <f>IF(('Activity data'!BA20*EF!$H33)*kgtoGg=0,"NO",('Activity data'!BA20*EF!$H33)*kgtoGg)</f>
        <v>2.820656097285712</v>
      </c>
      <c r="BB33" s="28">
        <f>IF(('Activity data'!BB20*EF!$H33)*kgtoGg=0,"NO",('Activity data'!BB20*EF!$H33)*kgtoGg)</f>
        <v>2.9356124107870616</v>
      </c>
      <c r="BC33" s="28">
        <f>IF(('Activity data'!BC20*EF!$H33)*kgtoGg=0,"NO",('Activity data'!BC20*EF!$H33)*kgtoGg)</f>
        <v>3.0556710175867488</v>
      </c>
      <c r="BD33" s="28">
        <f>IF(('Activity data'!BD20*EF!$H33)*kgtoGg=0,"NO",('Activity data'!BD20*EF!$H33)*kgtoGg)</f>
        <v>3.1767614657209009</v>
      </c>
      <c r="BE33" s="28">
        <f>IF(('Activity data'!BE20*EF!$H33)*kgtoGg=0,"NO",('Activity data'!BE20*EF!$H33)*kgtoGg)</f>
        <v>3.3030010341204434</v>
      </c>
      <c r="BF33" s="28">
        <f>IF(('Activity data'!BF20*EF!$H33)*kgtoGg=0,"NO",('Activity data'!BF20*EF!$H33)*kgtoGg)</f>
        <v>3.4378142520481609</v>
      </c>
      <c r="BG33" s="28">
        <f>IF(('Activity data'!BG20*EF!$H33)*kgtoGg=0,"NO",('Activity data'!BG20*EF!$H33)*kgtoGg)</f>
        <v>3.580874909491222</v>
      </c>
      <c r="BH33" s="28">
        <f>IF(('Activity data'!BH20*EF!$H33)*kgtoGg=0,"NO",('Activity data'!BH20*EF!$H33)*kgtoGg)</f>
        <v>3.730066291533809</v>
      </c>
      <c r="BI33" s="28">
        <f>IF(('Activity data'!BI20*EF!$H33)*kgtoGg=0,"NO",('Activity data'!BI20*EF!$H33)*kgtoGg)</f>
        <v>3.8848199824218299</v>
      </c>
      <c r="BJ33" s="28">
        <f>IF(('Activity data'!BJ20*EF!$H33)*kgtoGg=0,"NO",('Activity data'!BJ20*EF!$H33)*kgtoGg)</f>
        <v>4.046112864578757</v>
      </c>
      <c r="BK33" s="28">
        <f>IF(('Activity data'!BK20*EF!$H33)*kgtoGg=0,"NO",('Activity data'!BK20*EF!$H33)*kgtoGg)</f>
        <v>4.2179806279883403</v>
      </c>
      <c r="BL33" s="28">
        <f>IF(('Activity data'!BL20*EF!$H33)*kgtoGg=0,"NO",('Activity data'!BL20*EF!$H33)*kgtoGg)</f>
        <v>4.4011930394774019</v>
      </c>
      <c r="BM33" s="28">
        <f>IF(('Activity data'!BM20*EF!$H33)*kgtoGg=0,"NO",('Activity data'!BM20*EF!$H33)*kgtoGg)</f>
        <v>4.5930176393944935</v>
      </c>
      <c r="BN33" s="28">
        <f>IF(('Activity data'!BN20*EF!$H33)*kgtoGg=0,"NO",('Activity data'!BN20*EF!$H33)*kgtoGg)</f>
        <v>4.7857291301787299</v>
      </c>
      <c r="BO33" s="28">
        <f>IF(('Activity data'!BO20*EF!$H33)*kgtoGg=0,"NO",('Activity data'!BO20*EF!$H33)*kgtoGg)</f>
        <v>4.9879486361741519</v>
      </c>
      <c r="BP33" s="28">
        <f>IF(('Activity data'!BP20*EF!$H33)*kgtoGg=0,"NO",('Activity data'!BP20*EF!$H33)*kgtoGg)</f>
        <v>5.2003799967712112</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2.3243891999948953E-2</v>
      </c>
      <c r="AE34" s="28">
        <f>IF(('Activity data'!AE21*EF!$H34)*kgtoGg=0,"NO",('Activity data'!AE21*EF!$H34)*kgtoGg)</f>
        <v>2.3766334684810656E-2</v>
      </c>
      <c r="AF34" s="28">
        <f>IF(('Activity data'!AF21*EF!$H34)*kgtoGg=0,"NO",('Activity data'!AF21*EF!$H34)*kgtoGg)</f>
        <v>2.4197288725112558E-2</v>
      </c>
      <c r="AG34" s="28">
        <f>IF(('Activity data'!AG21*EF!$H34)*kgtoGg=0,"NO",('Activity data'!AG21*EF!$H34)*kgtoGg)</f>
        <v>2.4529742083950184E-2</v>
      </c>
      <c r="AH34" s="28">
        <f>IF(('Activity data'!AH21*EF!$H34)*kgtoGg=0,"NO",('Activity data'!AH21*EF!$H34)*kgtoGg)</f>
        <v>2.4782821621936669E-2</v>
      </c>
      <c r="AI34" s="28">
        <f>IF(('Activity data'!AI21*EF!$H34)*kgtoGg=0,"NO",('Activity data'!AI21*EF!$H34)*kgtoGg)</f>
        <v>2.5111973981608852E-2</v>
      </c>
      <c r="AJ34" s="28">
        <f>IF(('Activity data'!AJ21*EF!$H34)*kgtoGg=0,"NO",('Activity data'!AJ21*EF!$H34)*kgtoGg)</f>
        <v>2.5413353542678898E-2</v>
      </c>
      <c r="AK34" s="28">
        <f>IF(('Activity data'!AK21*EF!$H34)*kgtoGg=0,"NO",('Activity data'!AK21*EF!$H34)*kgtoGg)</f>
        <v>2.568893242287415E-2</v>
      </c>
      <c r="AL34" s="28">
        <f>IF(('Activity data'!AL21*EF!$H34)*kgtoGg=0,"NO",('Activity data'!AL21*EF!$H34)*kgtoGg)</f>
        <v>2.4437097148404183E-2</v>
      </c>
      <c r="AM34" s="28">
        <f>IF(('Activity data'!AM21*EF!$H34)*kgtoGg=0,"NO",('Activity data'!AM21*EF!$H34)*kgtoGg)</f>
        <v>2.4910569585106884E-2</v>
      </c>
      <c r="AN34" s="28">
        <f>IF(('Activity data'!AN21*EF!$H34)*kgtoGg=0,"NO",('Activity data'!AN21*EF!$H34)*kgtoGg)</f>
        <v>2.53692149764926E-2</v>
      </c>
      <c r="AO34" s="28">
        <f>IF(('Activity data'!AO21*EF!$H34)*kgtoGg=0,"NO",('Activity data'!AO21*EF!$H34)*kgtoGg)</f>
        <v>2.5832468335190567E-2</v>
      </c>
      <c r="AP34" s="28">
        <f>IF(('Activity data'!AP21*EF!$H34)*kgtoGg=0,"NO",('Activity data'!AP21*EF!$H34)*kgtoGg)</f>
        <v>2.6283334627224448E-2</v>
      </c>
      <c r="AQ34" s="28">
        <f>IF(('Activity data'!AQ21*EF!$H34)*kgtoGg=0,"NO",('Activity data'!AQ21*EF!$H34)*kgtoGg)</f>
        <v>2.675068881449456E-2</v>
      </c>
      <c r="AR34" s="28">
        <f>IF(('Activity data'!AR21*EF!$H34)*kgtoGg=0,"NO",('Activity data'!AR21*EF!$H34)*kgtoGg)</f>
        <v>2.7277248432268957E-2</v>
      </c>
      <c r="AS34" s="28">
        <f>IF(('Activity data'!AS21*EF!$H34)*kgtoGg=0,"NO",('Activity data'!AS21*EF!$H34)*kgtoGg)</f>
        <v>2.7800273621447436E-2</v>
      </c>
      <c r="AT34" s="28">
        <f>IF(('Activity data'!AT21*EF!$H34)*kgtoGg=0,"NO",('Activity data'!AT21*EF!$H34)*kgtoGg)</f>
        <v>2.8345306255940908E-2</v>
      </c>
      <c r="AU34" s="28">
        <f>IF(('Activity data'!AU21*EF!$H34)*kgtoGg=0,"NO",('Activity data'!AU21*EF!$H34)*kgtoGg)</f>
        <v>2.890665167213035E-2</v>
      </c>
      <c r="AV34" s="28">
        <f>IF(('Activity data'!AV21*EF!$H34)*kgtoGg=0,"NO",('Activity data'!AV21*EF!$H34)*kgtoGg)</f>
        <v>2.9485614275461782E-2</v>
      </c>
      <c r="AW34" s="28">
        <f>IF(('Activity data'!AW21*EF!$H34)*kgtoGg=0,"NO",('Activity data'!AW21*EF!$H34)*kgtoGg)</f>
        <v>3.0154999782811512E-2</v>
      </c>
      <c r="AX34" s="28">
        <f>IF(('Activity data'!AX21*EF!$H34)*kgtoGg=0,"NO",('Activity data'!AX21*EF!$H34)*kgtoGg)</f>
        <v>3.0796841898408915E-2</v>
      </c>
      <c r="AY34" s="28">
        <f>IF(('Activity data'!AY21*EF!$H34)*kgtoGg=0,"NO",('Activity data'!AY21*EF!$H34)*kgtoGg)</f>
        <v>3.1502410714680698E-2</v>
      </c>
      <c r="AZ34" s="28">
        <f>IF(('Activity data'!AZ21*EF!$H34)*kgtoGg=0,"NO",('Activity data'!AZ21*EF!$H34)*kgtoGg)</f>
        <v>3.2252701543040198E-2</v>
      </c>
      <c r="BA34" s="28">
        <f>IF(('Activity data'!BA21*EF!$H34)*kgtoGg=0,"NO",('Activity data'!BA21*EF!$H34)*kgtoGg)</f>
        <v>3.3050204534023922E-2</v>
      </c>
      <c r="BB34" s="28">
        <f>IF(('Activity data'!BB21*EF!$H34)*kgtoGg=0,"NO",('Activity data'!BB21*EF!$H34)*kgtoGg)</f>
        <v>3.385959108988093E-2</v>
      </c>
      <c r="BC34" s="28">
        <f>IF(('Activity data'!BC21*EF!$H34)*kgtoGg=0,"NO",('Activity data'!BC21*EF!$H34)*kgtoGg)</f>
        <v>3.4701153539077892E-2</v>
      </c>
      <c r="BD34" s="28">
        <f>IF(('Activity data'!BD21*EF!$H34)*kgtoGg=0,"NO",('Activity data'!BD21*EF!$H34)*kgtoGg)</f>
        <v>3.5555230001580465E-2</v>
      </c>
      <c r="BE34" s="28">
        <f>IF(('Activity data'!BE21*EF!$H34)*kgtoGg=0,"NO",('Activity data'!BE21*EF!$H34)*kgtoGg)</f>
        <v>3.6442197445705725E-2</v>
      </c>
      <c r="BF34" s="28">
        <f>IF(('Activity data'!BF21*EF!$H34)*kgtoGg=0,"NO",('Activity data'!BF21*EF!$H34)*kgtoGg)</f>
        <v>3.7379946002799466E-2</v>
      </c>
      <c r="BG34" s="28">
        <f>IF(('Activity data'!BG21*EF!$H34)*kgtoGg=0,"NO",('Activity data'!BG21*EF!$H34)*kgtoGg)</f>
        <v>3.8344574994936417E-2</v>
      </c>
      <c r="BH34" s="28">
        <f>IF(('Activity data'!BH21*EF!$H34)*kgtoGg=0,"NO",('Activity data'!BH21*EF!$H34)*kgtoGg)</f>
        <v>3.934827596512612E-2</v>
      </c>
      <c r="BI34" s="28">
        <f>IF(('Activity data'!BI21*EF!$H34)*kgtoGg=0,"NO",('Activity data'!BI21*EF!$H34)*kgtoGg)</f>
        <v>4.0388795765538735E-2</v>
      </c>
      <c r="BJ34" s="28">
        <f>IF(('Activity data'!BJ21*EF!$H34)*kgtoGg=0,"NO",('Activity data'!BJ21*EF!$H34)*kgtoGg)</f>
        <v>4.1471302445494622E-2</v>
      </c>
      <c r="BK34" s="28">
        <f>IF(('Activity data'!BK21*EF!$H34)*kgtoGg=0,"NO",('Activity data'!BK21*EF!$H34)*kgtoGg)</f>
        <v>4.2618034416664133E-2</v>
      </c>
      <c r="BL34" s="28">
        <f>IF(('Activity data'!BL21*EF!$H34)*kgtoGg=0,"NO",('Activity data'!BL21*EF!$H34)*kgtoGg)</f>
        <v>4.3808865427976428E-2</v>
      </c>
      <c r="BM34" s="28">
        <f>IF(('Activity data'!BM21*EF!$H34)*kgtoGg=0,"NO",('Activity data'!BM21*EF!$H34)*kgtoGg)</f>
        <v>4.5054708759932019E-2</v>
      </c>
      <c r="BN34" s="28">
        <f>IF(('Activity data'!BN21*EF!$H34)*kgtoGg=0,"NO",('Activity data'!BN21*EF!$H34)*kgtoGg)</f>
        <v>4.6314609090247788E-2</v>
      </c>
      <c r="BO34" s="28">
        <f>IF(('Activity data'!BO21*EF!$H34)*kgtoGg=0,"NO",('Activity data'!BO21*EF!$H34)*kgtoGg)</f>
        <v>4.7634449492695019E-2</v>
      </c>
      <c r="BP34" s="28">
        <f>IF(('Activity data'!BP21*EF!$H34)*kgtoGg=0,"NO",('Activity data'!BP21*EF!$H34)*kgtoGg)</f>
        <v>4.9019232743268561E-2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9.2772249019679981E-2</v>
      </c>
      <c r="AE35" s="28">
        <f>IF(('Activity data'!AE22*EF!$H35)*kgtoGg=0,"NO",('Activity data'!AE22*EF!$H35)*kgtoGg)</f>
        <v>9.4557706713165976E-2</v>
      </c>
      <c r="AF35" s="28">
        <f>IF(('Activity data'!AF22*EF!$H35)*kgtoGg=0,"NO",('Activity data'!AF22*EF!$H35)*kgtoGg)</f>
        <v>9.5351783510714092E-2</v>
      </c>
      <c r="AG35" s="28">
        <f>IF(('Activity data'!AG22*EF!$H35)*kgtoGg=0,"NO",('Activity data'!AG22*EF!$H35)*kgtoGg)</f>
        <v>9.5113660520156032E-2</v>
      </c>
      <c r="AH35" s="28">
        <f>IF(('Activity data'!AH22*EF!$H35)*kgtoGg=0,"NO",('Activity data'!AH22*EF!$H35)*kgtoGg)</f>
        <v>9.4053190891815172E-2</v>
      </c>
      <c r="AI35" s="28">
        <f>IF(('Activity data'!AI22*EF!$H35)*kgtoGg=0,"NO",('Activity data'!AI22*EF!$H35)*kgtoGg)</f>
        <v>9.3685132596344631E-2</v>
      </c>
      <c r="AJ35" s="28">
        <f>IF(('Activity data'!AJ22*EF!$H35)*kgtoGg=0,"NO",('Activity data'!AJ22*EF!$H35)*kgtoGg)</f>
        <v>9.3054337286129316E-2</v>
      </c>
      <c r="AK35" s="28">
        <f>IF(('Activity data'!AK22*EF!$H35)*kgtoGg=0,"NO",('Activity data'!AK22*EF!$H35)*kgtoGg)</f>
        <v>9.2175834080478511E-2</v>
      </c>
      <c r="AL35" s="28">
        <f>IF(('Activity data'!AL22*EF!$H35)*kgtoGg=0,"NO",('Activity data'!AL22*EF!$H35)*kgtoGg)</f>
        <v>7.7033737457070151E-2</v>
      </c>
      <c r="AM35" s="28">
        <f>IF(('Activity data'!AM22*EF!$H35)*kgtoGg=0,"NO",('Activity data'!AM22*EF!$H35)*kgtoGg)</f>
        <v>7.8862082291614122E-2</v>
      </c>
      <c r="AN35" s="28">
        <f>IF(('Activity data'!AN22*EF!$H35)*kgtoGg=0,"NO",('Activity data'!AN22*EF!$H35)*kgtoGg)</f>
        <v>8.0520564318293103E-2</v>
      </c>
      <c r="AO35" s="28">
        <f>IF(('Activity data'!AO22*EF!$H35)*kgtoGg=0,"NO",('Activity data'!AO22*EF!$H35)*kgtoGg)</f>
        <v>8.2184808366660117E-2</v>
      </c>
      <c r="AP35" s="28">
        <f>IF(('Activity data'!AP22*EF!$H35)*kgtoGg=0,"NO",('Activity data'!AP22*EF!$H35)*kgtoGg)</f>
        <v>8.3703796361945124E-2</v>
      </c>
      <c r="AQ35" s="28">
        <f>IF(('Activity data'!AQ22*EF!$H35)*kgtoGg=0,"NO",('Activity data'!AQ22*EF!$H35)*kgtoGg)</f>
        <v>8.5339511384435046E-2</v>
      </c>
      <c r="AR35" s="28">
        <f>IF(('Activity data'!AR22*EF!$H35)*kgtoGg=0,"NO",('Activity data'!AR22*EF!$H35)*kgtoGg)</f>
        <v>8.7746062043831063E-2</v>
      </c>
      <c r="AS35" s="28">
        <f>IF(('Activity data'!AS22*EF!$H35)*kgtoGg=0,"NO",('Activity data'!AS22*EF!$H35)*kgtoGg)</f>
        <v>9.0080309293226926E-2</v>
      </c>
      <c r="AT35" s="28">
        <f>IF(('Activity data'!AT22*EF!$H35)*kgtoGg=0,"NO",('Activity data'!AT22*EF!$H35)*kgtoGg)</f>
        <v>9.2573121067749509E-2</v>
      </c>
      <c r="AU35" s="28">
        <f>IF(('Activity data'!AU22*EF!$H35)*kgtoGg=0,"NO",('Activity data'!AU22*EF!$H35)*kgtoGg)</f>
        <v>9.5166699310450201E-2</v>
      </c>
      <c r="AV35" s="28">
        <f>IF(('Activity data'!AV22*EF!$H35)*kgtoGg=0,"NO",('Activity data'!AV22*EF!$H35)*kgtoGg)</f>
        <v>9.7873114711440376E-2</v>
      </c>
      <c r="AW35" s="28">
        <f>IF(('Activity data'!AW22*EF!$H35)*kgtoGg=0,"NO",('Activity data'!AW22*EF!$H35)*kgtoGg)</f>
        <v>0.10153472420488285</v>
      </c>
      <c r="AX35" s="28">
        <f>IF(('Activity data'!AX22*EF!$H35)*kgtoGg=0,"NO",('Activity data'!AX22*EF!$H35)*kgtoGg)</f>
        <v>0.10491173340509787</v>
      </c>
      <c r="AY35" s="28">
        <f>IF(('Activity data'!AY22*EF!$H35)*kgtoGg=0,"NO",('Activity data'!AY22*EF!$H35)*kgtoGg)</f>
        <v>0.10878636212039701</v>
      </c>
      <c r="AZ35" s="28">
        <f>IF(('Activity data'!AZ22*EF!$H35)*kgtoGg=0,"NO",('Activity data'!AZ22*EF!$H35)*kgtoGg)</f>
        <v>0.11298472716317069</v>
      </c>
      <c r="BA35" s="28">
        <f>IF(('Activity data'!BA22*EF!$H35)*kgtoGg=0,"NO",('Activity data'!BA22*EF!$H35)*kgtoGg)</f>
        <v>0.11752733738690475</v>
      </c>
      <c r="BB35" s="28">
        <f>IF(('Activity data'!BB22*EF!$H35)*kgtoGg=0,"NO",('Activity data'!BB22*EF!$H35)*kgtoGg)</f>
        <v>0.12231718378279434</v>
      </c>
      <c r="BC35" s="28">
        <f>IF(('Activity data'!BC22*EF!$H35)*kgtoGg=0,"NO",('Activity data'!BC22*EF!$H35)*kgtoGg)</f>
        <v>0.12731962573278133</v>
      </c>
      <c r="BD35" s="28">
        <f>IF(('Activity data'!BD22*EF!$H35)*kgtoGg=0,"NO",('Activity data'!BD22*EF!$H35)*kgtoGg)</f>
        <v>0.13236506107170434</v>
      </c>
      <c r="BE35" s="28">
        <f>IF(('Activity data'!BE22*EF!$H35)*kgtoGg=0,"NO",('Activity data'!BE22*EF!$H35)*kgtoGg)</f>
        <v>0.13762504308835191</v>
      </c>
      <c r="BF35" s="28">
        <f>IF(('Activity data'!BF22*EF!$H35)*kgtoGg=0,"NO",('Activity data'!BF22*EF!$H35)*kgtoGg)</f>
        <v>0.14324226050200684</v>
      </c>
      <c r="BG35" s="28">
        <f>IF(('Activity data'!BG22*EF!$H35)*kgtoGg=0,"NO",('Activity data'!BG22*EF!$H35)*kgtoGg)</f>
        <v>0.14920312122880106</v>
      </c>
      <c r="BH35" s="28">
        <f>IF(('Activity data'!BH22*EF!$H35)*kgtoGg=0,"NO",('Activity data'!BH22*EF!$H35)*kgtoGg)</f>
        <v>0.15541942881390886</v>
      </c>
      <c r="BI35" s="28">
        <f>IF(('Activity data'!BI22*EF!$H35)*kgtoGg=0,"NO",('Activity data'!BI22*EF!$H35)*kgtoGg)</f>
        <v>0.1618674992675764</v>
      </c>
      <c r="BJ35" s="28">
        <f>IF(('Activity data'!BJ22*EF!$H35)*kgtoGg=0,"NO",('Activity data'!BJ22*EF!$H35)*kgtoGg)</f>
        <v>0.16858803602411501</v>
      </c>
      <c r="BK35" s="28">
        <f>IF(('Activity data'!BK22*EF!$H35)*kgtoGg=0,"NO",('Activity data'!BK22*EF!$H35)*kgtoGg)</f>
        <v>0.17574919283284765</v>
      </c>
      <c r="BL35" s="28">
        <f>IF(('Activity data'!BL22*EF!$H35)*kgtoGg=0,"NO",('Activity data'!BL22*EF!$H35)*kgtoGg)</f>
        <v>0.18338304331155861</v>
      </c>
      <c r="BM35" s="28">
        <f>IF(('Activity data'!BM22*EF!$H35)*kgtoGg=0,"NO",('Activity data'!BM22*EF!$H35)*kgtoGg)</f>
        <v>0.19137573497477073</v>
      </c>
      <c r="BN35" s="28">
        <f>IF(('Activity data'!BN22*EF!$H35)*kgtoGg=0,"NO",('Activity data'!BN22*EF!$H35)*kgtoGg)</f>
        <v>0.1994053804241139</v>
      </c>
      <c r="BO35" s="28">
        <f>IF(('Activity data'!BO22*EF!$H35)*kgtoGg=0,"NO",('Activity data'!BO22*EF!$H35)*kgtoGg)</f>
        <v>0.20783119317392318</v>
      </c>
      <c r="BP35" s="28">
        <f>IF(('Activity data'!BP22*EF!$H35)*kgtoGg=0,"NO",('Activity data'!BP22*EF!$H35)*kgtoGg)</f>
        <v>0.21668249986546737</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3.8805415094198242E-2</v>
      </c>
      <c r="I36" s="28">
        <f>IF(('Activity data'!I5*EF!$H36*EF!$H54)*NtoN2O*kgtoGg=0,"NO",('Activity data'!I5*EF!$H36*EF!$H54)*NtoN2O*kgtoGg)</f>
        <v>4.4449839107899798E-2</v>
      </c>
      <c r="J36" s="28">
        <f>IF(('Activity data'!J5*EF!$H36*EF!$H54)*NtoN2O*kgtoGg=0,"NO",('Activity data'!J5*EF!$H36*EF!$H54)*NtoN2O*kgtoGg)</f>
        <v>3.8452638593341894E-2</v>
      </c>
      <c r="K36" s="28">
        <f>IF(('Activity data'!K5*EF!$H36*EF!$H54)*NtoN2O*kgtoGg=0,"NO",('Activity data'!K5*EF!$H36*EF!$H54)*NtoN2O*kgtoGg)</f>
        <v>4.0569297598479985E-2</v>
      </c>
      <c r="L36" s="28">
        <f>IF(('Activity data'!L5*EF!$H36*EF!$H54)*NtoN2O*kgtoGg=0,"NO",('Activity data'!L5*EF!$H36*EF!$H54)*NtoN2O*kgtoGg)</f>
        <v>3.70415325899165E-2</v>
      </c>
      <c r="M36" s="28">
        <f>IF(('Activity data'!M5*EF!$H36*EF!$H54)*NtoN2O*kgtoGg=0,"NO",('Activity data'!M5*EF!$H36*EF!$H54)*NtoN2O*kgtoGg)</f>
        <v>3.9863744596767281E-2</v>
      </c>
      <c r="N36" s="28">
        <f>IF(('Activity data'!N5*EF!$H36*EF!$H54)*NtoN2O*kgtoGg=0,"NO",('Activity data'!N5*EF!$H36*EF!$H54)*NtoN2O*kgtoGg)</f>
        <v>4.0216521097623623E-2</v>
      </c>
      <c r="O36" s="28">
        <f>IF(('Activity data'!O5*EF!$H36*EF!$H54)*NtoN2O*kgtoGg=0,"NO",('Activity data'!O5*EF!$H36*EF!$H54)*NtoN2O*kgtoGg)</f>
        <v>3.8805415094198242E-2</v>
      </c>
      <c r="P36" s="28">
        <f>IF(('Activity data'!P5*EF!$H36*EF!$H54)*NtoN2O*kgtoGg=0,"NO",('Activity data'!P5*EF!$H36*EF!$H54)*NtoN2O*kgtoGg)</f>
        <v>3.774708559162919E-2</v>
      </c>
      <c r="Q36" s="28">
        <f>IF(('Activity data'!Q5*EF!$H36*EF!$H54)*NtoN2O*kgtoGg=0,"NO",('Activity data'!Q5*EF!$H36*EF!$H54)*NtoN2O*kgtoGg)</f>
        <v>3.8099862092485538E-2</v>
      </c>
      <c r="R36" s="28">
        <f>IF(('Activity data'!R5*EF!$H36*EF!$H54)*NtoN2O*kgtoGg=0,"NO",('Activity data'!R5*EF!$H36*EF!$H54)*NtoN2O*kgtoGg)</f>
        <v>4.8330380617319625E-2</v>
      </c>
      <c r="S36" s="28">
        <f>IF(('Activity data'!S5*EF!$H36*EF!$H54)*NtoN2O*kgtoGg=0,"NO",('Activity data'!S5*EF!$H36*EF!$H54)*NtoN2O*kgtoGg)</f>
        <v>4.797760411646327E-2</v>
      </c>
      <c r="T36" s="28">
        <f>IF(('Activity data'!T5*EF!$H36*EF!$H54)*NtoN2O*kgtoGg=0,"NO",('Activity data'!T5*EF!$H36*EF!$H54)*NtoN2O*kgtoGg)</f>
        <v>4.2685956603618062E-2</v>
      </c>
      <c r="U36" s="28">
        <f>IF(('Activity data'!U5*EF!$H36*EF!$H54)*NtoN2O*kgtoGg=0,"NO",('Activity data'!U5*EF!$H36*EF!$H54)*NtoN2O*kgtoGg)</f>
        <v>3.774708559162919E-2</v>
      </c>
      <c r="V36" s="28">
        <f>IF(('Activity data'!V5*EF!$H36*EF!$H54)*NtoN2O*kgtoGg=0,"NO",('Activity data'!V5*EF!$H36*EF!$H54)*NtoN2O*kgtoGg)</f>
        <v>3.5983203087347454E-2</v>
      </c>
      <c r="W36" s="28">
        <f>IF(('Activity data'!W5*EF!$H36*EF!$H54)*NtoN2O*kgtoGg=0,"NO",('Activity data'!W5*EF!$H36*EF!$H54)*NtoN2O*kgtoGg)</f>
        <v>3.8805415094198242E-2</v>
      </c>
      <c r="X36" s="28">
        <f>IF(('Activity data'!X5*EF!$H36*EF!$H54)*NtoN2O*kgtoGg=0,"NO",('Activity data'!X5*EF!$H36*EF!$H54)*NtoN2O*kgtoGg)</f>
        <v>3.8099862092485538E-2</v>
      </c>
      <c r="Y36" s="28">
        <f>IF(('Activity data'!Y5*EF!$H36*EF!$H54)*NtoN2O*kgtoGg=0,"NO",('Activity data'!Y5*EF!$H36*EF!$H54)*NtoN2O*kgtoGg)</f>
        <v>3.8099862092485538E-2</v>
      </c>
      <c r="Z36" s="28">
        <f>IF(('Activity data'!Z5*EF!$H36*EF!$H54)*NtoN2O*kgtoGg=0,"NO",('Activity data'!Z5*EF!$H36*EF!$H54)*NtoN2O*kgtoGg)</f>
        <v>4.5860945111325192E-2</v>
      </c>
      <c r="AA36" s="28">
        <f>IF(('Activity data'!AA5*EF!$H36*EF!$H54)*NtoN2O*kgtoGg=0,"NO",('Activity data'!AA5*EF!$H36*EF!$H54)*NtoN2O*kgtoGg)</f>
        <v>4.7272051114750573E-2</v>
      </c>
      <c r="AB36" s="28">
        <f>IF(('Activity data'!AB5*EF!$H36*EF!$H54)*NtoN2O*kgtoGg=0,"NO",('Activity data'!AB5*EF!$H36*EF!$H54)*NtoN2O*kgtoGg)</f>
        <v>4.7272051114750573E-2</v>
      </c>
      <c r="AC36" s="28">
        <f>IF(('Activity data'!AC5*EF!$H36*EF!$H54)*NtoN2O*kgtoGg=0,"NO",('Activity data'!AC5*EF!$H36*EF!$H54)*NtoN2O*kgtoGg)</f>
        <v>4.5155392109612495E-2</v>
      </c>
      <c r="AD36" s="28">
        <f>IF(('Activity data'!AD5*EF!$H36*EF!$H54)*NtoN2O*kgtoGg=0,"NO",('Activity data'!AD5*EF!$H36*EF!$H54)*NtoN2O*kgtoGg)</f>
        <v>4.4456456047702535E-2</v>
      </c>
      <c r="AE36" s="28">
        <f>IF(('Activity data'!AE5*EF!$H36*EF!$H54)*NtoN2O*kgtoGg=0,"NO",('Activity data'!AE5*EF!$H36*EF!$H54)*NtoN2O*kgtoGg)</f>
        <v>4.4755239139612706E-2</v>
      </c>
      <c r="AF36" s="28">
        <f>IF(('Activity data'!AF5*EF!$H36*EF!$H54)*NtoN2O*kgtoGg=0,"NO",('Activity data'!AF5*EF!$H36*EF!$H54)*NtoN2O*kgtoGg)</f>
        <v>4.4972601387726123E-2</v>
      </c>
      <c r="AG36" s="28">
        <f>IF(('Activity data'!AG5*EF!$H36*EF!$H54)*NtoN2O*kgtoGg=0,"NO",('Activity data'!AG5*EF!$H36*EF!$H54)*NtoN2O*kgtoGg)</f>
        <v>4.510172101219808E-2</v>
      </c>
      <c r="AH36" s="28">
        <f>IF(('Activity data'!AH5*EF!$H36*EF!$H54)*NtoN2O*kgtoGg=0,"NO",('Activity data'!AH5*EF!$H36*EF!$H54)*NtoN2O*kgtoGg)</f>
        <v>4.5163656553948592E-2</v>
      </c>
      <c r="AI36" s="28">
        <f>IF(('Activity data'!AI5*EF!$H36*EF!H54)*NtoN2O*kgtoGg=0,"NO",('Activity data'!AI5*EF!$H36*EF!H54)*NtoN2O*kgtoGg)</f>
        <v>4.5320895406555595E-2</v>
      </c>
      <c r="AJ36" s="28">
        <f>IF(('Activity data'!AJ5*EF!$H36*EF!I54)*NtoN2O*kgtoGg=0,"NO",('Activity data'!AJ5*EF!$H36*EF!I54)*NtoN2O*kgtoGg)</f>
        <v>4.5460069017761458E-2</v>
      </c>
      <c r="AK36" s="28">
        <f>IF(('Activity data'!AK5*EF!$H36*EF!J54)*NtoN2O*kgtoGg=0,"NO",('Activity data'!AK5*EF!$H36*EF!J54)*NtoN2O*kgtoGg)</f>
        <v>4.5583158278690625E-2</v>
      </c>
      <c r="AL36" s="28">
        <f>IF(('Activity data'!AL5*EF!$H36*EF!K54)*NtoN2O*kgtoGg=0,"NO",('Activity data'!AL5*EF!$H36*EF!K54)*NtoN2O*kgtoGg)</f>
        <v>4.4152615725950223E-2</v>
      </c>
      <c r="AM36" s="28">
        <f>IF(('Activity data'!AM5*EF!$H36*EF!L54)*NtoN2O*kgtoGg=0,"NO",('Activity data'!AM5*EF!$H36*EF!L54)*NtoN2O*kgtoGg)</f>
        <v>4.446740427107513E-2</v>
      </c>
      <c r="AN36" s="28">
        <f>IF(('Activity data'!AN5*EF!$H36*EF!M54)*NtoN2O*kgtoGg=0,"NO",('Activity data'!AN5*EF!$H36*EF!M54)*NtoN2O*kgtoGg)</f>
        <v>4.4772234801986277E-2</v>
      </c>
      <c r="AO36" s="28">
        <f>IF(('Activity data'!AO5*EF!$H36*EF!N54)*NtoN2O*kgtoGg=0,"NO",('Activity data'!AO5*EF!$H36*EF!N54)*NtoN2O*kgtoGg)</f>
        <v>4.5086717585530935E-2</v>
      </c>
      <c r="AP36" s="28">
        <f>IF(('Activity data'!AP5*EF!$H36*EF!O54)*NtoN2O*kgtoGg=0,"NO",('Activity data'!AP5*EF!$H36*EF!O54)*NtoN2O*kgtoGg)</f>
        <v>4.5393212199757109E-2</v>
      </c>
      <c r="AQ36" s="28">
        <f>IF(('Activity data'!AQ5*EF!$H36*EF!P54)*NtoN2O*kgtoGg=0,"NO",('Activity data'!AQ5*EF!$H36*EF!P54)*NtoN2O*kgtoGg)</f>
        <v>4.5720292448101892E-2</v>
      </c>
      <c r="AR36" s="28">
        <f>IF(('Activity data'!AR5*EF!$H36*EF!Q54)*NtoN2O*kgtoGg=0,"NO",('Activity data'!AR5*EF!$H36*EF!Q54)*NtoN2O*kgtoGg)</f>
        <v>4.6095645989098703E-2</v>
      </c>
      <c r="AS36" s="28">
        <f>IF(('Activity data'!AS5*EF!$H36*EF!R54)*NtoN2O*kgtoGg=0,"NO",('Activity data'!AS5*EF!$H36*EF!R54)*NtoN2O*kgtoGg)</f>
        <v>4.6470331850847126E-2</v>
      </c>
      <c r="AT36" s="28">
        <f>IF(('Activity data'!AT5*EF!$H36*EF!S54)*NtoN2O*kgtoGg=0,"NO",('Activity data'!AT5*EF!$H36*EF!S54)*NtoN2O*kgtoGg)</f>
        <v>4.6868961629237656E-2</v>
      </c>
      <c r="AU36" s="28">
        <f>IF(('Activity data'!AU5*EF!$H36*EF!T54)*NtoN2O*kgtoGg=0,"NO",('Activity data'!AU5*EF!$H36*EF!T54)*NtoN2O*kgtoGg)</f>
        <v>4.7285732978092805E-2</v>
      </c>
      <c r="AV36" s="28">
        <f>IF(('Activity data'!AV5*EF!$H36*EF!U54)*NtoN2O*kgtoGg=0,"NO",('Activity data'!AV5*EF!$H36*EF!U54)*NtoN2O*kgtoGg)</f>
        <v>4.7721389349248619E-2</v>
      </c>
      <c r="AW36" s="28">
        <f>IF(('Activity data'!AW5*EF!$H36*EF!V54)*NtoN2O*kgtoGg=0,"NO",('Activity data'!AW5*EF!$H36*EF!V54)*NtoN2O*kgtoGg)</f>
        <v>4.823478308866324E-2</v>
      </c>
      <c r="AX36" s="28">
        <f>IF(('Activity data'!AX5*EF!$H36*EF!W54)*NtoN2O*kgtoGg=0,"NO",('Activity data'!AX5*EF!$H36*EF!W54)*NtoN2O*kgtoGg)</f>
        <v>4.8722171265665228E-2</v>
      </c>
      <c r="AY36" s="28">
        <f>IF(('Activity data'!AY5*EF!$H36*EF!X54)*NtoN2O*kgtoGg=0,"NO",('Activity data'!AY5*EF!$H36*EF!X54)*NtoN2O*kgtoGg)</f>
        <v>4.9271273821052057E-2</v>
      </c>
      <c r="AZ36" s="28">
        <f>IF(('Activity data'!AZ5*EF!$H36*EF!Y54)*NtoN2O*kgtoGg=0,"NO",('Activity data'!AZ5*EF!$H36*EF!Y54)*NtoN2O*kgtoGg)</f>
        <v>4.9863349204983427E-2</v>
      </c>
      <c r="BA36" s="28">
        <f>IF(('Activity data'!BA5*EF!$H36*EF!Z54)*NtoN2O*kgtoGg=0,"NO",('Activity data'!BA5*EF!$H36*EF!Z54)*NtoN2O*kgtoGg)</f>
        <v>5.0499941115293163E-2</v>
      </c>
      <c r="BB36" s="28">
        <f>IF(('Activity data'!BB5*EF!$H36*EF!AA54)*NtoN2O*kgtoGg=0,"NO",('Activity data'!BB5*EF!$H36*EF!AA54)*NtoN2O*kgtoGg)</f>
        <v>5.1136472019902512E-2</v>
      </c>
      <c r="BC36" s="28">
        <f>IF(('Activity data'!BC5*EF!$H36*EF!AB54)*NtoN2O*kgtoGg=0,"NO",('Activity data'!BC5*EF!$H36*EF!AB54)*NtoN2O*kgtoGg)</f>
        <v>5.1802426749895679E-2</v>
      </c>
      <c r="BD36" s="28">
        <f>IF(('Activity data'!BD5*EF!$H36*EF!AC54)*NtoN2O*kgtoGg=0,"NO",('Activity data'!BD5*EF!$H36*EF!AC54)*NtoN2O*kgtoGg)</f>
        <v>5.2479196801444333E-2</v>
      </c>
      <c r="BE36" s="28">
        <f>IF(('Activity data'!BE5*EF!$H36*EF!AD54)*NtoN2O*kgtoGg=0,"NO",('Activity data'!BE5*EF!$H36*EF!AD54)*NtoN2O*kgtoGg)</f>
        <v>5.3185505407337873E-2</v>
      </c>
      <c r="BF36" s="28">
        <f>IF(('Activity data'!BF5*EF!$H36*EF!AE54)*NtoN2O*kgtoGg=0,"NO",('Activity data'!BF5*EF!$H36*EF!AE54)*NtoN2O*kgtoGg)</f>
        <v>5.3937743080175869E-2</v>
      </c>
      <c r="BG36" s="28">
        <f>IF(('Activity data'!BG5*EF!$H36*EF!AF54)*NtoN2O*kgtoGg=0,"NO",('Activity data'!BG5*EF!$H36*EF!AF54)*NtoN2O*kgtoGg)</f>
        <v>5.4703473704838891E-2</v>
      </c>
      <c r="BH36" s="28">
        <f>IF(('Activity data'!BH5*EF!$H36*EF!AG54)*NtoN2O*kgtoGg=0,"NO",('Activity data'!BH5*EF!$H36*EF!AG54)*NtoN2O*kgtoGg)</f>
        <v>5.550340705769051E-2</v>
      </c>
      <c r="BI36" s="28">
        <f>IF(('Activity data'!BI5*EF!$H36*EF!AH54)*NtoN2O*kgtoGg=0,"NO",('Activity data'!BI5*EF!$H36*EF!AH54)*NtoN2O*kgtoGg)</f>
        <v>5.6335244694413679E-2</v>
      </c>
      <c r="BJ36" s="28">
        <f>IF(('Activity data'!BJ5*EF!$H36*EF!AI54)*NtoN2O*kgtoGg=0,"NO",('Activity data'!BJ5*EF!$H36*EF!AI54)*NtoN2O*kgtoGg)</f>
        <v>5.7203322226606027E-2</v>
      </c>
      <c r="BK36" s="28">
        <f>IF(('Activity data'!BK5*EF!$H36*EF!AJ54)*NtoN2O*kgtoGg=0,"NO",('Activity data'!BK5*EF!$H36*EF!AJ54)*NtoN2O*kgtoGg)</f>
        <v>5.8127987385256562E-2</v>
      </c>
      <c r="BL36" s="28">
        <f>IF(('Activity data'!BL5*EF!$H36*EF!AK54)*NtoN2O*kgtoGg=0,"NO",('Activity data'!BL5*EF!$H36*EF!AK54)*NtoN2O*kgtoGg)</f>
        <v>5.9079887946634602E-2</v>
      </c>
      <c r="BM36" s="28">
        <f>IF(('Activity data'!BM5*EF!$H36*EF!AL54)*NtoN2O*kgtoGg=0,"NO",('Activity data'!BM5*EF!$H36*EF!AL54)*NtoN2O*kgtoGg)</f>
        <v>6.0079002993567762E-2</v>
      </c>
      <c r="BN36" s="28">
        <f>IF(('Activity data'!BN5*EF!$H36*EF!AM54)*NtoN2O*kgtoGg=0,"NO",('Activity data'!BN5*EF!$H36*EF!AM54)*NtoN2O*kgtoGg)</f>
        <v>6.108752331047871E-2</v>
      </c>
      <c r="BO36" s="28">
        <f>IF(('Activity data'!BO5*EF!$H36*EF!AN54)*NtoN2O*kgtoGg=0,"NO",('Activity data'!BO5*EF!$H36*EF!AN54)*NtoN2O*kgtoGg)</f>
        <v>6.2146918613864344E-2</v>
      </c>
      <c r="BP36" s="28">
        <f>IF(('Activity data'!BP5*EF!$H36*EF!AO54)*NtoN2O*kgtoGg=0,"NO",('Activity data'!BP5*EF!$H36*EF!AO54)*NtoN2O*kgtoGg)</f>
        <v>6.3261541823699891E-2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0.16991463752861732</v>
      </c>
      <c r="I37" s="28">
        <f>IF(('Activity data'!I6*EF!$H37*EF!$H55)*NtoN2O*kgtoGg=0,"NO",('Activity data'!I6*EF!$H37*EF!$H55)*NtoN2O*kgtoGg)</f>
        <v>0.19462949389641621</v>
      </c>
      <c r="J37" s="28">
        <f>IF(('Activity data'!J6*EF!$H37*EF!$H55)*NtoN2O*kgtoGg=0,"NO",('Activity data'!J6*EF!$H37*EF!$H55)*NtoN2O*kgtoGg)</f>
        <v>0.1683699590056299</v>
      </c>
      <c r="K37" s="28">
        <f>IF(('Activity data'!K6*EF!$H37*EF!$H55)*NtoN2O*kgtoGg=0,"NO",('Activity data'!K6*EF!$H37*EF!$H55)*NtoN2O*kgtoGg)</f>
        <v>0.17763803014355445</v>
      </c>
      <c r="L37" s="28">
        <f>IF(('Activity data'!L6*EF!$H37*EF!$H55)*NtoN2O*kgtoGg=0,"NO",('Activity data'!L6*EF!$H37*EF!$H55)*NtoN2O*kgtoGg)</f>
        <v>0.16219124491368014</v>
      </c>
      <c r="M37" s="28">
        <f>IF(('Activity data'!M6*EF!$H37*EF!$H55)*NtoN2O*kgtoGg=0,"NO",('Activity data'!M6*EF!$H37*EF!$H55)*NtoN2O*kgtoGg)</f>
        <v>0.17454867309757963</v>
      </c>
      <c r="N37" s="28">
        <f>IF(('Activity data'!N6*EF!$H37*EF!$H55)*NtoN2O*kgtoGg=0,"NO",('Activity data'!N6*EF!$H37*EF!$H55)*NtoN2O*kgtoGg)</f>
        <v>0.17609335162056705</v>
      </c>
      <c r="O37" s="28">
        <f>IF(('Activity data'!O6*EF!$H37*EF!$H55)*NtoN2O*kgtoGg=0,"NO",('Activity data'!O6*EF!$H37*EF!$H55)*NtoN2O*kgtoGg)</f>
        <v>0.16991463752861732</v>
      </c>
      <c r="P37" s="28">
        <f>IF(('Activity data'!P6*EF!$H37*EF!$H55)*NtoN2O*kgtoGg=0,"NO",('Activity data'!P6*EF!$H37*EF!$H55)*NtoN2O*kgtoGg)</f>
        <v>0.16528060195965502</v>
      </c>
      <c r="Q37" s="28">
        <f>IF(('Activity data'!Q6*EF!$H37*EF!$H55)*NtoN2O*kgtoGg=0,"NO",('Activity data'!Q6*EF!$H37*EF!$H55)*NtoN2O*kgtoGg)</f>
        <v>0.1668252804826425</v>
      </c>
      <c r="R37" s="28">
        <f>IF(('Activity data'!R6*EF!$H37*EF!$H55)*NtoN2O*kgtoGg=0,"NO",('Activity data'!R6*EF!$H37*EF!$H55)*NtoN2O*kgtoGg)</f>
        <v>0.21162095764927791</v>
      </c>
      <c r="S37" s="28">
        <f>IF(('Activity data'!S6*EF!$H37*EF!$H55)*NtoN2O*kgtoGg=0,"NO",('Activity data'!S6*EF!$H37*EF!$H55)*NtoN2O*kgtoGg)</f>
        <v>0.21007627912629054</v>
      </c>
      <c r="T37" s="28">
        <f>IF(('Activity data'!T6*EF!$H37*EF!$H55)*NtoN2O*kgtoGg=0,"NO",('Activity data'!T6*EF!$H37*EF!$H55)*NtoN2O*kgtoGg)</f>
        <v>0.18690610128147905</v>
      </c>
      <c r="U37" s="28">
        <f>IF(('Activity data'!U6*EF!$H37*EF!$H55)*NtoN2O*kgtoGg=0,"NO",('Activity data'!U6*EF!$H37*EF!$H55)*NtoN2O*kgtoGg)</f>
        <v>0.16528060195965502</v>
      </c>
      <c r="V37" s="28">
        <f>IF(('Activity data'!V6*EF!$H37*EF!$H55)*NtoN2O*kgtoGg=0,"NO",('Activity data'!V6*EF!$H37*EF!$H55)*NtoN2O*kgtoGg)</f>
        <v>0.1575572093447179</v>
      </c>
      <c r="W37" s="28">
        <f>IF(('Activity data'!W6*EF!$H37*EF!$H55)*NtoN2O*kgtoGg=0,"NO",('Activity data'!W6*EF!$H37*EF!$H55)*NtoN2O*kgtoGg)</f>
        <v>0.16991463752861732</v>
      </c>
      <c r="X37" s="28">
        <f>IF(('Activity data'!X6*EF!$H37*EF!$H55)*NtoN2O*kgtoGg=0,"NO",('Activity data'!X6*EF!$H37*EF!$H55)*NtoN2O*kgtoGg)</f>
        <v>0.1668252804826425</v>
      </c>
      <c r="Y37" s="28">
        <f>IF(('Activity data'!Y6*EF!$H37*EF!$H55)*NtoN2O*kgtoGg=0,"NO",('Activity data'!Y6*EF!$H37*EF!$H55)*NtoN2O*kgtoGg)</f>
        <v>0.1668252804826425</v>
      </c>
      <c r="Z37" s="28">
        <f>IF(('Activity data'!Z6*EF!$H37*EF!$H55)*NtoN2O*kgtoGg=0,"NO",('Activity data'!Z6*EF!$H37*EF!$H55)*NtoN2O*kgtoGg)</f>
        <v>0.20080820798836593</v>
      </c>
      <c r="AA37" s="28">
        <f>IF(('Activity data'!AA6*EF!$H37*EF!$H55)*NtoN2O*kgtoGg=0,"NO",('Activity data'!AA6*EF!$H37*EF!$H55)*NtoN2O*kgtoGg)</f>
        <v>0.20698692208031563</v>
      </c>
      <c r="AB37" s="28">
        <f>IF(('Activity data'!AB6*EF!$H37*EF!$H55)*NtoN2O*kgtoGg=0,"NO",('Activity data'!AB6*EF!$H37*EF!$H55)*NtoN2O*kgtoGg)</f>
        <v>0.20698692208031563</v>
      </c>
      <c r="AC37" s="28">
        <f>IF(('Activity data'!AC6*EF!$H37*EF!$H55)*NtoN2O*kgtoGg=0,"NO",('Activity data'!AC6*EF!$H37*EF!$H55)*NtoN2O*kgtoGg)</f>
        <v>0.19771885094239108</v>
      </c>
      <c r="AD37" s="28">
        <f>IF(('Activity data'!AD6*EF!$H37*EF!$H55)*NtoN2O*kgtoGg=0,"NO",('Activity data'!AD6*EF!$H37*EF!$H55)*NtoN2O*kgtoGg)</f>
        <v>0.19465846704166925</v>
      </c>
      <c r="AE37" s="28">
        <f>IF(('Activity data'!AE6*EF!$H37*EF!$H55)*NtoN2O*kgtoGg=0,"NO",('Activity data'!AE6*EF!$H37*EF!$H55)*NtoN2O*kgtoGg)</f>
        <v>0.19596672828918743</v>
      </c>
      <c r="AF37" s="28">
        <f>IF(('Activity data'!AF6*EF!$H37*EF!$H55)*NtoN2O*kgtoGg=0,"NO",('Activity data'!AF6*EF!$H37*EF!$H55)*NtoN2O*kgtoGg)</f>
        <v>0.19691847761362954</v>
      </c>
      <c r="AG37" s="28">
        <f>IF(('Activity data'!AG6*EF!$H37*EF!$H55)*NtoN2O*kgtoGg=0,"NO",('Activity data'!AG6*EF!$H37*EF!$H55)*NtoN2O*kgtoGg)</f>
        <v>0.19748384495055216</v>
      </c>
      <c r="AH37" s="28">
        <f>IF(('Activity data'!AH6*EF!$H37*EF!$H55)*NtoN2O*kgtoGg=0,"NO",('Activity data'!AH6*EF!$H37*EF!$H55)*NtoN2O*kgtoGg)</f>
        <v>0.19775503790393584</v>
      </c>
      <c r="AI37" s="28">
        <f>IF(('Activity data'!AI6*EF!$H37*EF!H55)*NtoN2O*kgtoGg=0,"NO",('Activity data'!AI6*EF!$H37*EF!H55)*NtoN2O*kgtoGg)</f>
        <v>0.19844352899677123</v>
      </c>
      <c r="AJ37" s="28">
        <f>IF(('Activity data'!AJ6*EF!$H37*EF!I55)*NtoN2O*kgtoGg=0,"NO",('Activity data'!AJ6*EF!$H37*EF!I55)*NtoN2O*kgtoGg)</f>
        <v>0.19905291904308794</v>
      </c>
      <c r="AK37" s="28">
        <f>IF(('Activity data'!AK6*EF!$H37*EF!J55)*NtoN2O*kgtoGg=0,"NO",('Activity data'!AK6*EF!$H37*EF!J55)*NtoN2O*kgtoGg)</f>
        <v>0.19959188163641867</v>
      </c>
      <c r="AL37" s="28">
        <f>IF(('Activity data'!AL6*EF!$H37*EF!K55)*NtoN2O*kgtoGg=0,"NO",('Activity data'!AL6*EF!$H37*EF!K55)*NtoN2O*kgtoGg)</f>
        <v>0.19332806204505218</v>
      </c>
      <c r="AM37" s="28">
        <f>IF(('Activity data'!AM6*EF!$H37*EF!L55)*NtoN2O*kgtoGg=0,"NO",('Activity data'!AM6*EF!$H37*EF!L55)*NtoN2O*kgtoGg)</f>
        <v>0.19470640528434552</v>
      </c>
      <c r="AN37" s="28">
        <f>IF(('Activity data'!AN6*EF!$H37*EF!M55)*NtoN2O*kgtoGg=0,"NO",('Activity data'!AN6*EF!$H37*EF!M55)*NtoN2O*kgtoGg)</f>
        <v>0.1960411460426055</v>
      </c>
      <c r="AO37" s="28">
        <f>IF(('Activity data'!AO6*EF!$H37*EF!N55)*NtoN2O*kgtoGg=0,"NO",('Activity data'!AO6*EF!$H37*EF!N55)*NtoN2O*kgtoGg)</f>
        <v>0.19741815046441802</v>
      </c>
      <c r="AP37" s="28">
        <f>IF(('Activity data'!AP6*EF!$H37*EF!O55)*NtoN2O*kgtoGg=0,"NO",('Activity data'!AP6*EF!$H37*EF!O55)*NtoN2O*kgtoGg)</f>
        <v>0.19876017763135581</v>
      </c>
      <c r="AQ37" s="28">
        <f>IF(('Activity data'!AQ6*EF!$H37*EF!P55)*NtoN2O*kgtoGg=0,"NO",('Activity data'!AQ6*EF!$H37*EF!P55)*NtoN2O*kgtoGg)</f>
        <v>0.20019234171735686</v>
      </c>
      <c r="AR37" s="28">
        <f>IF(('Activity data'!AR6*EF!$H37*EF!Q55)*NtoN2O*kgtoGg=0,"NO",('Activity data'!AR6*EF!$H37*EF!Q55)*NtoN2O*kgtoGg)</f>
        <v>0.20183587679380788</v>
      </c>
      <c r="AS37" s="28">
        <f>IF(('Activity data'!AS6*EF!$H37*EF!R55)*NtoN2O*kgtoGg=0,"NO",('Activity data'!AS6*EF!$H37*EF!R55)*NtoN2O*kgtoGg)</f>
        <v>0.20347648834844628</v>
      </c>
      <c r="AT37" s="28">
        <f>IF(('Activity data'!AT6*EF!$H37*EF!S55)*NtoN2O*kgtoGg=0,"NO",('Activity data'!AT6*EF!$H37*EF!S55)*NtoN2O*kgtoGg)</f>
        <v>0.20522194150592246</v>
      </c>
      <c r="AU37" s="28">
        <f>IF(('Activity data'!AU6*EF!$H37*EF!T55)*NtoN2O*kgtoGg=0,"NO",('Activity data'!AU6*EF!$H37*EF!T55)*NtoN2O*kgtoGg)</f>
        <v>0.20704682992680731</v>
      </c>
      <c r="AV37" s="28">
        <f>IF(('Activity data'!AV6*EF!$H37*EF!U55)*NtoN2O*kgtoGg=0,"NO",('Activity data'!AV6*EF!$H37*EF!U55)*NtoN2O*kgtoGg)</f>
        <v>0.20895440891320097</v>
      </c>
      <c r="AW37" s="28">
        <f>IF(('Activity data'!AW6*EF!$H37*EF!V55)*NtoN2O*kgtoGg=0,"NO",('Activity data'!AW6*EF!$H37*EF!V55)*NtoN2O*kgtoGg)</f>
        <v>0.21120237123831315</v>
      </c>
      <c r="AX37" s="28">
        <f>IF(('Activity data'!AX6*EF!$H37*EF!W55)*NtoN2O*kgtoGg=0,"NO",('Activity data'!AX6*EF!$H37*EF!W55)*NtoN2O*kgtoGg)</f>
        <v>0.21333646477216653</v>
      </c>
      <c r="AY37" s="28">
        <f>IF(('Activity data'!AY6*EF!$H37*EF!X55)*NtoN2O*kgtoGg=0,"NO",('Activity data'!AY6*EF!$H37*EF!X55)*NtoN2O*kgtoGg)</f>
        <v>0.21574078286638379</v>
      </c>
      <c r="AZ37" s="28">
        <f>IF(('Activity data'!AZ6*EF!$H37*EF!Y55)*NtoN2O*kgtoGg=0,"NO",('Activity data'!AZ6*EF!$H37*EF!Y55)*NtoN2O*kgtoGg)</f>
        <v>0.21833326316858148</v>
      </c>
      <c r="BA37" s="28">
        <f>IF(('Activity data'!BA6*EF!$H37*EF!Z55)*NtoN2O*kgtoGg=0,"NO",('Activity data'!BA6*EF!$H37*EF!Z55)*NtoN2O*kgtoGg)</f>
        <v>0.22112066496370109</v>
      </c>
      <c r="BB37" s="28">
        <f>IF(('Activity data'!BB6*EF!$H37*EF!AA55)*NtoN2O*kgtoGg=0,"NO",('Activity data'!BB6*EF!$H37*EF!AA55)*NtoN2O*kgtoGg)</f>
        <v>0.22390779963730056</v>
      </c>
      <c r="BC37" s="28">
        <f>IF(('Activity data'!BC6*EF!$H37*EF!AB55)*NtoN2O*kgtoGg=0,"NO",('Activity data'!BC6*EF!$H37*EF!AB55)*NtoN2O*kgtoGg)</f>
        <v>0.22682377041824897</v>
      </c>
      <c r="BD37" s="28">
        <f>IF(('Activity data'!BD6*EF!$H37*EF!AC55)*NtoN2O*kgtoGg=0,"NO",('Activity data'!BD6*EF!$H37*EF!AC55)*NtoN2O*kgtoGg)</f>
        <v>0.22978709751370646</v>
      </c>
      <c r="BE37" s="28">
        <f>IF(('Activity data'!BE6*EF!$H37*EF!AD55)*NtoN2O*kgtoGg=0,"NO",('Activity data'!BE6*EF!$H37*EF!AD55)*NtoN2O*kgtoGg)</f>
        <v>0.23287976307242866</v>
      </c>
      <c r="BF37" s="28">
        <f>IF(('Activity data'!BF6*EF!$H37*EF!AE55)*NtoN2O*kgtoGg=0,"NO",('Activity data'!BF6*EF!$H37*EF!AE55)*NtoN2O*kgtoGg)</f>
        <v>0.23617353511958677</v>
      </c>
      <c r="BG37" s="28">
        <f>IF(('Activity data'!BG6*EF!$H37*EF!AF55)*NtoN2O*kgtoGg=0,"NO",('Activity data'!BG6*EF!$H37*EF!AF55)*NtoN2O*kgtoGg)</f>
        <v>0.23952638783919686</v>
      </c>
      <c r="BH37" s="28">
        <f>IF(('Activity data'!BH6*EF!$H37*EF!AG55)*NtoN2O*kgtoGg=0,"NO",('Activity data'!BH6*EF!$H37*EF!AG55)*NtoN2O*kgtoGg)</f>
        <v>0.24302900172354505</v>
      </c>
      <c r="BI37" s="28">
        <f>IF(('Activity data'!BI6*EF!$H37*EF!AH55)*NtoN2O*kgtoGg=0,"NO",('Activity data'!BI6*EF!$H37*EF!AH55)*NtoN2O*kgtoGg)</f>
        <v>0.24667131273048518</v>
      </c>
      <c r="BJ37" s="28">
        <f>IF(('Activity data'!BJ6*EF!$H37*EF!AI55)*NtoN2O*kgtoGg=0,"NO",('Activity data'!BJ6*EF!$H37*EF!AI55)*NtoN2O*kgtoGg)</f>
        <v>0.25047230490828182</v>
      </c>
      <c r="BK37" s="28">
        <f>IF(('Activity data'!BK6*EF!$H37*EF!AJ55)*NtoN2O*kgtoGg=0,"NO",('Activity data'!BK6*EF!$H37*EF!AJ55)*NtoN2O*kgtoGg)</f>
        <v>0.25452107348570996</v>
      </c>
      <c r="BL37" s="28">
        <f>IF(('Activity data'!BL6*EF!$H37*EF!AK55)*NtoN2O*kgtoGg=0,"NO",('Activity data'!BL6*EF!$H37*EF!AK55)*NtoN2O*kgtoGg)</f>
        <v>0.2586890958727201</v>
      </c>
      <c r="BM37" s="28">
        <f>IF(('Activity data'!BM6*EF!$H37*EF!AL55)*NtoN2O*kgtoGg=0,"NO",('Activity data'!BM6*EF!$H37*EF!AL55)*NtoN2O*kgtoGg)</f>
        <v>0.26306385312340125</v>
      </c>
      <c r="BN37" s="28">
        <f>IF(('Activity data'!BN6*EF!$H37*EF!AM55)*NtoN2O*kgtoGg=0,"NO",('Activity data'!BN6*EF!$H37*EF!AM55)*NtoN2O*kgtoGg)</f>
        <v>0.26747979259144178</v>
      </c>
      <c r="BO37" s="28">
        <f>IF(('Activity data'!BO6*EF!$H37*EF!AN55)*NtoN2O*kgtoGg=0,"NO",('Activity data'!BO6*EF!$H37*EF!AN55)*NtoN2O*kgtoGg)</f>
        <v>0.27211849491010881</v>
      </c>
      <c r="BP37" s="28">
        <f>IF(('Activity data'!BP6*EF!$H37*EF!AO55)*NtoN2O*kgtoGg=0,"NO",('Activity data'!BP6*EF!$H37*EF!AO55)*NtoN2O*kgtoGg)</f>
        <v>0.2769990199146849</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7.560198014886747E-3</v>
      </c>
      <c r="I38" s="28">
        <f>IF(('Activity data'!I7*EF!$H38*EF!$H56)*NtoN2O*kgtoGg=0,"NO",('Activity data'!I7*EF!$H38*EF!$H56)*NtoN2O*kgtoGg)</f>
        <v>8.6598631806884558E-3</v>
      </c>
      <c r="J38" s="28">
        <f>IF(('Activity data'!J7*EF!$H38*EF!$H56)*NtoN2O*kgtoGg=0,"NO",('Activity data'!J7*EF!$H38*EF!$H56)*NtoN2O*kgtoGg)</f>
        <v>7.4914689420241395E-3</v>
      </c>
      <c r="K38" s="28">
        <f>IF(('Activity data'!K7*EF!$H38*EF!$H56)*NtoN2O*kgtoGg=0,"NO",('Activity data'!K7*EF!$H38*EF!$H56)*NtoN2O*kgtoGg)</f>
        <v>7.9038433791997816E-3</v>
      </c>
      <c r="L38" s="28">
        <f>IF(('Activity data'!L7*EF!$H38*EF!$H56)*NtoN2O*kgtoGg=0,"NO",('Activity data'!L7*EF!$H38*EF!$H56)*NtoN2O*kgtoGg)</f>
        <v>7.2165526505737123E-3</v>
      </c>
      <c r="M38" s="28">
        <f>IF(('Activity data'!M7*EF!$H38*EF!$H56)*NtoN2O*kgtoGg=0,"NO",('Activity data'!M7*EF!$H38*EF!$H56)*NtoN2O*kgtoGg)</f>
        <v>7.7663852334745676E-3</v>
      </c>
      <c r="N38" s="28">
        <f>IF(('Activity data'!N7*EF!$H38*EF!$H56)*NtoN2O*kgtoGg=0,"NO",('Activity data'!N7*EF!$H38*EF!$H56)*NtoN2O*kgtoGg)</f>
        <v>7.835114306337175E-3</v>
      </c>
      <c r="O38" s="28">
        <f>IF(('Activity data'!O7*EF!$H38*EF!$H56)*NtoN2O*kgtoGg=0,"NO",('Activity data'!O7*EF!$H38*EF!$H56)*NtoN2O*kgtoGg)</f>
        <v>7.560198014886747E-3</v>
      </c>
      <c r="P38" s="28">
        <f>IF(('Activity data'!P7*EF!$H38*EF!$H56)*NtoN2O*kgtoGg=0,"NO",('Activity data'!P7*EF!$H38*EF!$H56)*NtoN2O*kgtoGg)</f>
        <v>7.3540107962989263E-3</v>
      </c>
      <c r="Q38" s="28">
        <f>IF(('Activity data'!Q7*EF!$H38*EF!$H56)*NtoN2O*kgtoGg=0,"NO",('Activity data'!Q7*EF!$H38*EF!$H56)*NtoN2O*kgtoGg)</f>
        <v>7.4227398691615329E-3</v>
      </c>
      <c r="R38" s="28">
        <f>IF(('Activity data'!R7*EF!$H38*EF!$H56)*NtoN2O*kgtoGg=0,"NO",('Activity data'!R7*EF!$H38*EF!$H56)*NtoN2O*kgtoGg)</f>
        <v>9.41588298217713E-3</v>
      </c>
      <c r="S38" s="28">
        <f>IF(('Activity data'!S7*EF!$H38*EF!$H56)*NtoN2O*kgtoGg=0,"NO",('Activity data'!S7*EF!$H38*EF!$H56)*NtoN2O*kgtoGg)</f>
        <v>9.3471539093145234E-3</v>
      </c>
      <c r="T38" s="28">
        <f>IF(('Activity data'!T7*EF!$H38*EF!$H56)*NtoN2O*kgtoGg=0,"NO",('Activity data'!T7*EF!$H38*EF!$H56)*NtoN2O*kgtoGg)</f>
        <v>8.3162178163754211E-3</v>
      </c>
      <c r="U38" s="28">
        <f>IF(('Activity data'!U7*EF!$H38*EF!$H56)*NtoN2O*kgtoGg=0,"NO",('Activity data'!U7*EF!$H38*EF!$H56)*NtoN2O*kgtoGg)</f>
        <v>7.3540107962989263E-3</v>
      </c>
      <c r="V38" s="28">
        <f>IF(('Activity data'!V7*EF!$H38*EF!$H56)*NtoN2O*kgtoGg=0,"NO",('Activity data'!V7*EF!$H38*EF!$H56)*NtoN2O*kgtoGg)</f>
        <v>7.0103654319858925E-3</v>
      </c>
      <c r="W38" s="28">
        <f>IF(('Activity data'!W7*EF!$H38*EF!$H56)*NtoN2O*kgtoGg=0,"NO",('Activity data'!W7*EF!$H38*EF!$H56)*NtoN2O*kgtoGg)</f>
        <v>7.560198014886747E-3</v>
      </c>
      <c r="X38" s="28">
        <f>IF(('Activity data'!X7*EF!$H38*EF!$H56)*NtoN2O*kgtoGg=0,"NO",('Activity data'!X7*EF!$H38*EF!$H56)*NtoN2O*kgtoGg)</f>
        <v>7.4227398691615329E-3</v>
      </c>
      <c r="Y38" s="28">
        <f>IF(('Activity data'!Y7*EF!$H38*EF!$H56)*NtoN2O*kgtoGg=0,"NO",('Activity data'!Y7*EF!$H38*EF!$H56)*NtoN2O*kgtoGg)</f>
        <v>7.4227398691615329E-3</v>
      </c>
      <c r="Z38" s="28">
        <f>IF(('Activity data'!Z7*EF!$H38*EF!$H56)*NtoN2O*kgtoGg=0,"NO",('Activity data'!Z7*EF!$H38*EF!$H56)*NtoN2O*kgtoGg)</f>
        <v>8.9347794721388839E-3</v>
      </c>
      <c r="AA38" s="28">
        <f>IF(('Activity data'!AA7*EF!$H38*EF!$H56)*NtoN2O*kgtoGg=0,"NO",('Activity data'!AA7*EF!$H38*EF!$H56)*NtoN2O*kgtoGg)</f>
        <v>9.2096957635893102E-3</v>
      </c>
      <c r="AB38" s="28">
        <f>IF(('Activity data'!AB7*EF!$H38*EF!$H56)*NtoN2O*kgtoGg=0,"NO",('Activity data'!AB7*EF!$H38*EF!$H56)*NtoN2O*kgtoGg)</f>
        <v>9.2096957635893102E-3</v>
      </c>
      <c r="AC38" s="28">
        <f>IF(('Activity data'!AC7*EF!$H38*EF!$H56)*NtoN2O*kgtoGg=0,"NO",('Activity data'!AC7*EF!$H38*EF!$H56)*NtoN2O*kgtoGg)</f>
        <v>8.7973213264136672E-3</v>
      </c>
      <c r="AD38" s="28">
        <f>IF(('Activity data'!AD7*EF!$H38*EF!$H56)*NtoN2O*kgtoGg=0,"NO",('Activity data'!AD7*EF!$H38*EF!$H56)*NtoN2O*kgtoGg)</f>
        <v>8.6611523145642254E-3</v>
      </c>
      <c r="AE38" s="28">
        <f>IF(('Activity data'!AE7*EF!$H38*EF!$H56)*NtoN2O*kgtoGg=0,"NO",('Activity data'!AE7*EF!$H38*EF!$H56)*NtoN2O*kgtoGg)</f>
        <v>8.7193622147252667E-3</v>
      </c>
      <c r="AF38" s="28">
        <f>IF(('Activity data'!AF7*EF!$H38*EF!$H56)*NtoN2O*kgtoGg=0,"NO",('Activity data'!AF7*EF!$H38*EF!$H56)*NtoN2O*kgtoGg)</f>
        <v>8.7617094395316328E-3</v>
      </c>
      <c r="AG38" s="28">
        <f>IF(('Activity data'!AG7*EF!$H38*EF!$H56)*NtoN2O*kgtoGg=0,"NO",('Activity data'!AG7*EF!$H38*EF!$H56)*NtoN2O*kgtoGg)</f>
        <v>8.7868649474999467E-3</v>
      </c>
      <c r="AH38" s="28">
        <f>IF(('Activity data'!AH7*EF!$H38*EF!$H56)*NtoN2O*kgtoGg=0,"NO",('Activity data'!AH7*EF!$H38*EF!$H56)*NtoN2O*kgtoGg)</f>
        <v>8.7989314325164492E-3</v>
      </c>
      <c r="AI38" s="28">
        <f>IF(('Activity data'!AI7*EF!$H38*EF!H56)*NtoN2O*kgtoGg=0,"NO",('Activity data'!AI7*EF!$H38*EF!H56)*NtoN2O*kgtoGg)</f>
        <v>8.829565220570431E-3</v>
      </c>
      <c r="AJ38" s="28">
        <f>IF(('Activity data'!AJ7*EF!$H38*EF!I56)*NtoN2O*kgtoGg=0,"NO",('Activity data'!AJ7*EF!$H38*EF!I56)*NtoN2O*kgtoGg)</f>
        <v>8.8566794791502968E-3</v>
      </c>
      <c r="AK38" s="28">
        <f>IF(('Activity data'!AK7*EF!$H38*EF!J56)*NtoN2O*kgtoGg=0,"NO",('Activity data'!AK7*EF!$H38*EF!J56)*NtoN2O*kgtoGg)</f>
        <v>8.8806601319502132E-3</v>
      </c>
      <c r="AL38" s="28">
        <f>IF(('Activity data'!AL7*EF!$H38*EF!K56)*NtoN2O*kgtoGg=0,"NO",('Activity data'!AL7*EF!$H38*EF!K56)*NtoN2O*kgtoGg)</f>
        <v>8.6019571483283205E-3</v>
      </c>
      <c r="AM38" s="28">
        <f>IF(('Activity data'!AM7*EF!$H38*EF!L56)*NtoN2O*kgtoGg=0,"NO",('Activity data'!AM7*EF!$H38*EF!L56)*NtoN2O*kgtoGg)</f>
        <v>8.6632852832853983E-3</v>
      </c>
      <c r="AN38" s="28">
        <f>IF(('Activity data'!AN7*EF!$H38*EF!M56)*NtoN2O*kgtoGg=0,"NO",('Activity data'!AN7*EF!$H38*EF!M56)*NtoN2O*kgtoGg)</f>
        <v>8.7226733653115052E-3</v>
      </c>
      <c r="AO38" s="28">
        <f>IF(('Activity data'!AO7*EF!$H38*EF!N56)*NtoN2O*kgtoGg=0,"NO",('Activity data'!AO7*EF!$H38*EF!N56)*NtoN2O*kgtoGg)</f>
        <v>8.7839419307964781E-3</v>
      </c>
      <c r="AP38" s="28">
        <f>IF(('Activity data'!AP7*EF!$H38*EF!O56)*NtoN2O*kgtoGg=0,"NO",('Activity data'!AP7*EF!$H38*EF!O56)*NtoN2O*kgtoGg)</f>
        <v>8.8436542149821062E-3</v>
      </c>
      <c r="AQ38" s="28">
        <f>IF(('Activity data'!AQ7*EF!$H38*EF!P56)*NtoN2O*kgtoGg=0,"NO",('Activity data'!AQ7*EF!$H38*EF!P56)*NtoN2O*kgtoGg)</f>
        <v>8.9073770598026656E-3</v>
      </c>
      <c r="AR38" s="28">
        <f>IF(('Activity data'!AR7*EF!$H38*EF!Q56)*NtoN2O*kgtoGg=0,"NO",('Activity data'!AR7*EF!$H38*EF!Q56)*NtoN2O*kgtoGg)</f>
        <v>8.9805046655410999E-3</v>
      </c>
      <c r="AS38" s="28">
        <f>IF(('Activity data'!AS7*EF!$H38*EF!R56)*NtoN2O*kgtoGg=0,"NO",('Activity data'!AS7*EF!$H38*EF!R56)*NtoN2O*kgtoGg)</f>
        <v>9.0535021918224257E-3</v>
      </c>
      <c r="AT38" s="28">
        <f>IF(('Activity data'!AT7*EF!$H38*EF!S56)*NtoN2O*kgtoGg=0,"NO",('Activity data'!AT7*EF!$H38*EF!S56)*NtoN2O*kgtoGg)</f>
        <v>9.1311645503346917E-3</v>
      </c>
      <c r="AU38" s="28">
        <f>IF(('Activity data'!AU7*EF!$H38*EF!T56)*NtoN2O*kgtoGg=0,"NO",('Activity data'!AU7*EF!$H38*EF!T56)*NtoN2O*kgtoGg)</f>
        <v>9.2123613089991133E-3</v>
      </c>
      <c r="AV38" s="28">
        <f>IF(('Activity data'!AV7*EF!$H38*EF!U56)*NtoN2O*kgtoGg=0,"NO",('Activity data'!AV7*EF!$H38*EF!U56)*NtoN2O*kgtoGg)</f>
        <v>9.2972373095364051E-3</v>
      </c>
      <c r="AW38" s="28">
        <f>IF(('Activity data'!AW7*EF!$H38*EF!V56)*NtoN2O*kgtoGg=0,"NO",('Activity data'!AW7*EF!$H38*EF!V56)*NtoN2O*kgtoGg)</f>
        <v>9.3972583586646244E-3</v>
      </c>
      <c r="AX38" s="28">
        <f>IF(('Activity data'!AX7*EF!$H38*EF!W56)*NtoN2O*kgtoGg=0,"NO",('Activity data'!AX7*EF!$H38*EF!W56)*NtoN2O*kgtoGg)</f>
        <v>9.4922129189832036E-3</v>
      </c>
      <c r="AY38" s="28">
        <f>IF(('Activity data'!AY7*EF!$H38*EF!X56)*NtoN2O*kgtoGg=0,"NO",('Activity data'!AY7*EF!$H38*EF!X56)*NtoN2O*kgtoGg)</f>
        <v>9.5991908765473144E-3</v>
      </c>
      <c r="AZ38" s="28">
        <f>IF(('Activity data'!AZ7*EF!$H38*EF!Y56)*NtoN2O*kgtoGg=0,"NO",('Activity data'!AZ7*EF!$H38*EF!Y56)*NtoN2O*kgtoGg)</f>
        <v>9.7145409412585284E-3</v>
      </c>
      <c r="BA38" s="28">
        <f>IF(('Activity data'!BA7*EF!$H38*EF!Z56)*NtoN2O*kgtoGg=0,"NO",('Activity data'!BA7*EF!$H38*EF!Z56)*NtoN2O*kgtoGg)</f>
        <v>9.838563861382793E-3</v>
      </c>
      <c r="BB38" s="28">
        <f>IF(('Activity data'!BB7*EF!$H38*EF!AA56)*NtoN2O*kgtoGg=0,"NO",('Activity data'!BB7*EF!$H38*EF!AA56)*NtoN2O*kgtoGg)</f>
        <v>9.962574896176777E-3</v>
      </c>
      <c r="BC38" s="28">
        <f>IF(('Activity data'!BC7*EF!$H38*EF!AB56)*NtoN2O*kgtoGg=0,"NO",('Activity data'!BC7*EF!$H38*EF!AB56)*NtoN2O*kgtoGg)</f>
        <v>1.0092318376963599E-2</v>
      </c>
      <c r="BD38" s="28">
        <f>IF(('Activity data'!BD7*EF!$H38*EF!AC56)*NtoN2O*kgtoGg=0,"NO",('Activity data'!BD7*EF!$H38*EF!AC56)*NtoN2O*kgtoGg)</f>
        <v>1.0224168934104473E-2</v>
      </c>
      <c r="BE38" s="28">
        <f>IF(('Activity data'!BE7*EF!$H38*EF!AD56)*NtoN2O*kgtoGg=0,"NO",('Activity data'!BE7*EF!$H38*EF!AD56)*NtoN2O*kgtoGg)</f>
        <v>1.0361774289109995E-2</v>
      </c>
      <c r="BF38" s="28">
        <f>IF(('Activity data'!BF7*EF!$H38*EF!AE56)*NtoN2O*kgtoGg=0,"NO",('Activity data'!BF7*EF!$H38*EF!AE56)*NtoN2O*kgtoGg)</f>
        <v>1.0508327695306212E-2</v>
      </c>
      <c r="BG38" s="28">
        <f>IF(('Activity data'!BG7*EF!$H38*EF!AF56)*NtoN2O*kgtoGg=0,"NO",('Activity data'!BG7*EF!$H38*EF!AF56)*NtoN2O*kgtoGg)</f>
        <v>1.0657509842551968E-2</v>
      </c>
      <c r="BH38" s="28">
        <f>IF(('Activity data'!BH7*EF!$H38*EF!AG56)*NtoN2O*kgtoGg=0,"NO",('Activity data'!BH7*EF!$H38*EF!AG56)*NtoN2O*kgtoGg)</f>
        <v>1.0813355477280783E-2</v>
      </c>
      <c r="BI38" s="28">
        <f>IF(('Activity data'!BI7*EF!$H38*EF!AH56)*NtoN2O*kgtoGg=0,"NO",('Activity data'!BI7*EF!$H38*EF!AH56)*NtoN2O*kgtoGg)</f>
        <v>1.0975416809045865E-2</v>
      </c>
      <c r="BJ38" s="28">
        <f>IF(('Activity data'!BJ7*EF!$H38*EF!AI56)*NtoN2O*kgtoGg=0,"NO",('Activity data'!BJ7*EF!$H38*EF!AI56)*NtoN2O*kgtoGg)</f>
        <v>1.1144538515893152E-2</v>
      </c>
      <c r="BK38" s="28">
        <f>IF(('Activity data'!BK7*EF!$H38*EF!AJ56)*NtoN2O*kgtoGg=0,"NO",('Activity data'!BK7*EF!$H38*EF!AJ56)*NtoN2O*kgtoGg)</f>
        <v>1.132468480939099E-2</v>
      </c>
      <c r="BL38" s="28">
        <f>IF(('Activity data'!BL7*EF!$H38*EF!AK56)*NtoN2O*kgtoGg=0,"NO",('Activity data'!BL7*EF!$H38*EF!AK56)*NtoN2O*kgtoGg)</f>
        <v>1.1510137193215015E-2</v>
      </c>
      <c r="BM38" s="28">
        <f>IF(('Activity data'!BM7*EF!$H38*EF!AL56)*NtoN2O*kgtoGg=0,"NO",('Activity data'!BM7*EF!$H38*EF!AL56)*NtoN2O*kgtoGg)</f>
        <v>1.1704788057691838E-2</v>
      </c>
      <c r="BN38" s="28">
        <f>IF(('Activity data'!BN7*EF!$H38*EF!AM56)*NtoN2O*kgtoGg=0,"NO",('Activity data'!BN7*EF!$H38*EF!AM56)*NtoN2O*kgtoGg)</f>
        <v>1.1901271287657927E-2</v>
      </c>
      <c r="BO38" s="28">
        <f>IF(('Activity data'!BO7*EF!$H38*EF!AN56)*NtoN2O*kgtoGg=0,"NO",('Activity data'!BO7*EF!$H38*EF!AN56)*NtoN2O*kgtoGg)</f>
        <v>1.2107666149050197E-2</v>
      </c>
      <c r="BP38" s="28">
        <f>IF(('Activity data'!BP7*EF!$H38*EF!AO56)*NtoN2O*kgtoGg=0,"NO",('Activity data'!BP7*EF!$H38*EF!AO56)*NtoN2O*kgtoGg)</f>
        <v>1.2324820691989365E-2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0.67124266303799374</v>
      </c>
      <c r="I39" s="28">
        <f>IF(('Activity data'!I8*EF!$H39*EF!$H57)*NtoN2O*kgtoGg=0,"NO",('Activity data'!I8*EF!$H39*EF!$H57)*NtoN2O*kgtoGg)</f>
        <v>0.65007338062943665</v>
      </c>
      <c r="J39" s="28">
        <f>IF(('Activity data'!J8*EF!$H39*EF!$H57)*NtoN2O*kgtoGg=0,"NO",('Activity data'!J8*EF!$H39*EF!$H57)*NtoN2O*kgtoGg)</f>
        <v>0.64478106002729729</v>
      </c>
      <c r="K39" s="28">
        <f>IF(('Activity data'!K8*EF!$H39*EF!$H57)*NtoN2O*kgtoGg=0,"NO",('Activity data'!K8*EF!$H39*EF!$H57)*NtoN2O*kgtoGg)</f>
        <v>0.60949892267970252</v>
      </c>
      <c r="L39" s="28">
        <f>IF(('Activity data'!L8*EF!$H39*EF!$H57)*NtoN2O*kgtoGg=0,"NO",('Activity data'!L8*EF!$H39*EF!$H57)*NtoN2O*kgtoGg)</f>
        <v>0.62272972418505057</v>
      </c>
      <c r="M39" s="28">
        <f>IF(('Activity data'!M8*EF!$H39*EF!$H57)*NtoN2O*kgtoGg=0,"NO",('Activity data'!M8*EF!$H39*EF!$H57)*NtoN2O*kgtoGg)</f>
        <v>0.63772463255777845</v>
      </c>
      <c r="N39" s="28">
        <f>IF(('Activity data'!N8*EF!$H39*EF!$H57)*NtoN2O*kgtoGg=0,"NO",('Activity data'!N8*EF!$H39*EF!$H57)*NtoN2O*kgtoGg)</f>
        <v>0.6615400752674051</v>
      </c>
      <c r="O39" s="28">
        <f>IF(('Activity data'!O8*EF!$H39*EF!$H57)*NtoN2O*kgtoGg=0,"NO",('Activity data'!O8*EF!$H39*EF!$H57)*NtoN2O*kgtoGg)</f>
        <v>0.68270935767596186</v>
      </c>
      <c r="P39" s="28">
        <f>IF(('Activity data'!P8*EF!$H39*EF!$H57)*NtoN2O*kgtoGg=0,"NO",('Activity data'!P8*EF!$H39*EF!$H57)*NtoN2O*kgtoGg)</f>
        <v>0.68711962484441136</v>
      </c>
      <c r="Q39" s="28">
        <f>IF(('Activity data'!Q8*EF!$H39*EF!$H57)*NtoN2O*kgtoGg=0,"NO",('Activity data'!Q8*EF!$H39*EF!$H57)*NtoN2O*kgtoGg)</f>
        <v>0.67741703707382261</v>
      </c>
      <c r="R39" s="28">
        <f>IF(('Activity data'!R8*EF!$H39*EF!$H57)*NtoN2O*kgtoGg=0,"NO",('Activity data'!R8*EF!$H39*EF!$H57)*NtoN2O*kgtoGg)</f>
        <v>0.64478106002729729</v>
      </c>
      <c r="S39" s="28">
        <f>IF(('Activity data'!S8*EF!$H39*EF!$H57)*NtoN2O*kgtoGg=0,"NO",('Activity data'!S8*EF!$H39*EF!$H57)*NtoN2O*kgtoGg)</f>
        <v>0.64742722032836719</v>
      </c>
      <c r="T39" s="28">
        <f>IF(('Activity data'!T8*EF!$H39*EF!$H57)*NtoN2O*kgtoGg=0,"NO",('Activity data'!T8*EF!$H39*EF!$H57)*NtoN2O*kgtoGg)</f>
        <v>0.60420660207756327</v>
      </c>
      <c r="U39" s="28">
        <f>IF(('Activity data'!U8*EF!$H39*EF!$H57)*NtoN2O*kgtoGg=0,"NO",('Activity data'!U8*EF!$H39*EF!$H57)*NtoN2O*kgtoGg)</f>
        <v>0.61390918984815179</v>
      </c>
      <c r="V39" s="28">
        <f>IF(('Activity data'!V8*EF!$H39*EF!$H57)*NtoN2O*kgtoGg=0,"NO",('Activity data'!V8*EF!$H39*EF!$H57)*NtoN2O*kgtoGg)</f>
        <v>0.61743740358291133</v>
      </c>
      <c r="W39" s="28">
        <f>IF(('Activity data'!W8*EF!$H39*EF!$H57)*NtoN2O*kgtoGg=0,"NO",('Activity data'!W8*EF!$H39*EF!$H57)*NtoN2O*kgtoGg)</f>
        <v>0.62449383105243039</v>
      </c>
      <c r="X39" s="28">
        <f>IF(('Activity data'!X8*EF!$H39*EF!$H57)*NtoN2O*kgtoGg=0,"NO",('Activity data'!X8*EF!$H39*EF!$H57)*NtoN2O*kgtoGg)</f>
        <v>0.61126302954708223</v>
      </c>
      <c r="Y39" s="28">
        <f>IF(('Activity data'!Y8*EF!$H39*EF!$H57)*NtoN2O*kgtoGg=0,"NO",('Activity data'!Y8*EF!$H39*EF!$H57)*NtoN2O*kgtoGg)</f>
        <v>0.62713999135350007</v>
      </c>
      <c r="Z39" s="28">
        <f>IF(('Activity data'!Z8*EF!$H39*EF!$H57)*NtoN2O*kgtoGg=0,"NO",('Activity data'!Z8*EF!$H39*EF!$H57)*NtoN2O*kgtoGg)</f>
        <v>0.6156732967155315</v>
      </c>
      <c r="AA39" s="28">
        <f>IF(('Activity data'!AA8*EF!$H39*EF!$H57)*NtoN2O*kgtoGg=0,"NO",('Activity data'!AA8*EF!$H39*EF!$H57)*NtoN2O*kgtoGg)</f>
        <v>0.60861686924601266</v>
      </c>
      <c r="AB39" s="28">
        <f>IF(('Activity data'!AB8*EF!$H39*EF!$H57)*NtoN2O*kgtoGg=0,"NO",('Activity data'!AB8*EF!$H39*EF!$H57)*NtoN2O*kgtoGg)</f>
        <v>0.60685276237863284</v>
      </c>
      <c r="AC39" s="28">
        <f>IF(('Activity data'!AC8*EF!$H39*EF!$H57)*NtoN2O*kgtoGg=0,"NO",('Activity data'!AC8*EF!$H39*EF!$H57)*NtoN2O*kgtoGg)</f>
        <v>0.60861686924601266</v>
      </c>
      <c r="AD39" s="28">
        <f>IF(('Activity data'!AD8*EF!$H39*EF!$H57)*NtoN2O*kgtoGg=0,"NO",('Activity data'!AD8*EF!$H39*EF!$H57)*NtoN2O*kgtoGg)</f>
        <v>0.60313511858861835</v>
      </c>
      <c r="AE39" s="28">
        <f>IF(('Activity data'!AE8*EF!$H39*EF!$H57)*NtoN2O*kgtoGg=0,"NO",('Activity data'!AE8*EF!$H39*EF!$H57)*NtoN2O*kgtoGg)</f>
        <v>0.60283851711483916</v>
      </c>
      <c r="AF39" s="28">
        <f>IF(('Activity data'!AF8*EF!$H39*EF!$H57)*NtoN2O*kgtoGg=0,"NO",('Activity data'!AF8*EF!$H39*EF!$H57)*NtoN2O*kgtoGg)</f>
        <v>0.59826747842509753</v>
      </c>
      <c r="AG39" s="28">
        <f>IF(('Activity data'!AG8*EF!$H39*EF!$H57)*NtoN2O*kgtoGg=0,"NO",('Activity data'!AG8*EF!$H39*EF!$H57)*NtoN2O*kgtoGg)</f>
        <v>0.58945166151103967</v>
      </c>
      <c r="AH39" s="28">
        <f>IF(('Activity data'!AH8*EF!$H39*EF!$H57)*NtoN2O*kgtoGg=0,"NO",('Activity data'!AH8*EF!$H39*EF!$H57)*NtoN2O*kgtoGg)</f>
        <v>0.57748405539761605</v>
      </c>
      <c r="AI39" s="28">
        <f>IF(('Activity data'!AI8*EF!$H39*EF!$H57)*NtoN2O*kgtoGg=0,"NO",('Activity data'!AI8*EF!$H39*EF!H57)*NtoN2O*kgtoGg)</f>
        <v>0.56874682879400895</v>
      </c>
      <c r="AJ39" s="28">
        <f>IF(('Activity data'!AJ8*EF!$H39*EF!$H57)*NtoN2O*kgtoGg=0,"NO",('Activity data'!AJ8*EF!$H39*EF!I57)*NtoN2O*kgtoGg)</f>
        <v>0.55909962307640393</v>
      </c>
      <c r="AK39" s="28">
        <f>IF(('Activity data'!AK8*EF!$H39*EF!$H57)*NtoN2O*kgtoGg=0,"NO",('Activity data'!AK8*EF!$H39*EF!J57)*NtoN2O*kgtoGg)</f>
        <v>0.5486590182309018</v>
      </c>
      <c r="AL39" s="28">
        <f>IF(('Activity data'!AL8*EF!$H39*EF!$H57)*NtoN2O*kgtoGg=0,"NO",('Activity data'!AL8*EF!$H39*EF!K57)*NtoN2O*kgtoGg)</f>
        <v>0.48284240776328113</v>
      </c>
      <c r="AM39" s="28">
        <f>IF(('Activity data'!AM8*EF!$H39*EF!$H57)*NtoN2O*kgtoGg=0,"NO",('Activity data'!AM8*EF!$H39*EF!L57)*NtoN2O*kgtoGg)</f>
        <v>0.48421416260976147</v>
      </c>
      <c r="AN39" s="28">
        <f>IF(('Activity data'!AN8*EF!$H39*EF!$H57)*NtoN2O*kgtoGg=0,"NO",('Activity data'!AN8*EF!$H39*EF!M57)*NtoN2O*kgtoGg)</f>
        <v>0.48481167207737635</v>
      </c>
      <c r="AO39" s="28">
        <f>IF(('Activity data'!AO8*EF!$H39*EF!$H57)*NtoN2O*kgtoGg=0,"NO",('Activity data'!AO8*EF!$H39*EF!N57)*NtoN2O*kgtoGg)</f>
        <v>0.48532259943057243</v>
      </c>
      <c r="AP39" s="28">
        <f>IF(('Activity data'!AP8*EF!$H39*EF!$H57)*NtoN2O*kgtoGg=0,"NO",('Activity data'!AP8*EF!$H39*EF!O57)*NtoN2O*kgtoGg)</f>
        <v>0.48518330187655856</v>
      </c>
      <c r="AQ39" s="28">
        <f>IF(('Activity data'!AQ8*EF!$H39*EF!$H57)*NtoN2O*kgtoGg=0,"NO",('Activity data'!AQ8*EF!$H39*EF!P57)*NtoN2O*kgtoGg)</f>
        <v>0.4853598129498724</v>
      </c>
      <c r="AR39" s="28">
        <f>IF(('Activity data'!AR8*EF!$H39*EF!$H57)*NtoN2O*kgtoGg=0,"NO",('Activity data'!AR8*EF!$H39*EF!Q57)*NtoN2O*kgtoGg)</f>
        <v>0.48770800893703409</v>
      </c>
      <c r="AS39" s="28">
        <f>IF(('Activity data'!AS8*EF!$H39*EF!$H57)*NtoN2O*kgtoGg=0,"NO",('Activity data'!AS8*EF!$H39*EF!R57)*NtoN2O*kgtoGg)</f>
        <v>0.48960923840911985</v>
      </c>
      <c r="AT39" s="28">
        <f>IF(('Activity data'!AT8*EF!$H39*EF!$H57)*NtoN2O*kgtoGg=0,"NO",('Activity data'!AT8*EF!$H39*EF!S57)*NtoN2O*kgtoGg)</f>
        <v>0.49186017789187947</v>
      </c>
      <c r="AU39" s="28">
        <f>IF(('Activity data'!AU8*EF!$H39*EF!$H57)*NtoN2O*kgtoGg=0,"NO",('Activity data'!AU8*EF!$H39*EF!T57)*NtoN2O*kgtoGg)</f>
        <v>0.49424600320053774</v>
      </c>
      <c r="AV39" s="28">
        <f>IF(('Activity data'!AV8*EF!$H39*EF!$H57)*NtoN2O*kgtoGg=0,"NO",('Activity data'!AV8*EF!$H39*EF!U57)*NtoN2O*kgtoGg)</f>
        <v>0.49678570719691134</v>
      </c>
      <c r="AW39" s="28">
        <f>IF(('Activity data'!AW8*EF!$H39*EF!$H57)*NtoN2O*kgtoGg=0,"NO",('Activity data'!AW8*EF!$H39*EF!V57)*NtoN2O*kgtoGg)</f>
        <v>0.49978233926385068</v>
      </c>
      <c r="AX39" s="28">
        <f>IF(('Activity data'!AX8*EF!$H39*EF!$H57)*NtoN2O*kgtoGg=0,"NO",('Activity data'!AX8*EF!$H39*EF!W57)*NtoN2O*kgtoGg)</f>
        <v>0.50144773393941033</v>
      </c>
      <c r="AY39" s="28">
        <f>IF(('Activity data'!AY8*EF!$H39*EF!$H57)*NtoN2O*kgtoGg=0,"NO",('Activity data'!AY8*EF!$H39*EF!X57)*NtoN2O*kgtoGg)</f>
        <v>0.50428859579651941</v>
      </c>
      <c r="AZ39" s="28">
        <f>IF(('Activity data'!AZ8*EF!$H39*EF!$H57)*NtoN2O*kgtoGg=0,"NO",('Activity data'!AZ8*EF!$H39*EF!Y57)*NtoN2O*kgtoGg)</f>
        <v>0.50768189869739033</v>
      </c>
      <c r="BA39" s="28">
        <f>IF(('Activity data'!BA8*EF!$H39*EF!$H57)*NtoN2O*kgtoGg=0,"NO",('Activity data'!BA8*EF!$H39*EF!Z57)*NtoN2O*kgtoGg)</f>
        <v>0.51162128131494244</v>
      </c>
      <c r="BB39" s="28">
        <f>IF(('Activity data'!BB8*EF!$H39*EF!$H57)*NtoN2O*kgtoGg=0,"NO",('Activity data'!BB8*EF!$H39*EF!AA57)*NtoN2O*kgtoGg)</f>
        <v>0.5154887232468075</v>
      </c>
      <c r="BC39" s="28">
        <f>IF(('Activity data'!BC8*EF!$H39*EF!$H57)*NtoN2O*kgtoGg=0,"NO",('Activity data'!BC8*EF!$H39*EF!AB57)*NtoN2O*kgtoGg)</f>
        <v>0.51942126841566516</v>
      </c>
      <c r="BD39" s="28">
        <f>IF(('Activity data'!BD8*EF!$H39*EF!$H57)*NtoN2O*kgtoGg=0,"NO",('Activity data'!BD8*EF!$H39*EF!AC57)*NtoN2O*kgtoGg)</f>
        <v>0.52291105676056771</v>
      </c>
      <c r="BE39" s="28">
        <f>IF(('Activity data'!BE8*EF!$H39*EF!$H57)*NtoN2O*kgtoGg=0,"NO",('Activity data'!BE8*EF!$H39*EF!AD57)*NtoN2O*kgtoGg)</f>
        <v>0.52641913989244138</v>
      </c>
      <c r="BF39" s="28">
        <f>IF(('Activity data'!BF8*EF!$H39*EF!$H57)*NtoN2O*kgtoGg=0,"NO",('Activity data'!BF8*EF!$H39*EF!AE57)*NtoN2O*kgtoGg)</f>
        <v>0.53029278432569327</v>
      </c>
      <c r="BG39" s="28">
        <f>IF(('Activity data'!BG8*EF!$H39*EF!$H57)*NtoN2O*kgtoGg=0,"NO",('Activity data'!BG8*EF!$H39*EF!AF57)*NtoN2O*kgtoGg)</f>
        <v>0.54511688652786616</v>
      </c>
      <c r="BH39" s="28">
        <f>IF(('Activity data'!BH8*EF!$H39*EF!$H57)*NtoN2O*kgtoGg=0,"NO",('Activity data'!BH8*EF!$H39*EF!AG57)*NtoN2O*kgtoGg)</f>
        <v>0.56055059193007384</v>
      </c>
      <c r="BI39" s="28">
        <f>IF(('Activity data'!BI8*EF!$H39*EF!$H57)*NtoN2O*kgtoGg=0,"NO",('Activity data'!BI8*EF!$H39*EF!AH57)*NtoN2O*kgtoGg)</f>
        <v>0.57652791125413261</v>
      </c>
      <c r="BJ39" s="28">
        <f>IF(('Activity data'!BJ8*EF!$H39*EF!$H57)*NtoN2O*kgtoGg=0,"NO",('Activity data'!BJ8*EF!$H39*EF!AI57)*NtoN2O*kgtoGg)</f>
        <v>0.59314895114415533</v>
      </c>
      <c r="BK39" s="28">
        <f>IF(('Activity data'!BK8*EF!$H39*EF!$H57)*NtoN2O*kgtoGg=0,"NO",('Activity data'!BK8*EF!$H39*EF!AJ57)*NtoN2O*kgtoGg)</f>
        <v>0.61085853680541202</v>
      </c>
      <c r="BL39" s="28">
        <f>IF(('Activity data'!BL8*EF!$H39*EF!$H57)*NtoN2O*kgtoGg=0,"NO",('Activity data'!BL8*EF!$H39*EF!AK57)*NtoN2O*kgtoGg)</f>
        <v>0.62949691990745893</v>
      </c>
      <c r="BM39" s="28">
        <f>IF(('Activity data'!BM8*EF!$H39*EF!$H57)*NtoN2O*kgtoGg=0,"NO",('Activity data'!BM8*EF!$H39*EF!AL57)*NtoN2O*kgtoGg)</f>
        <v>0.64898938195833455</v>
      </c>
      <c r="BN39" s="28">
        <f>IF(('Activity data'!BN8*EF!$H39*EF!$H57)*NtoN2O*kgtoGg=0,"NO",('Activity data'!BN8*EF!$H39*EF!AM57)*NtoN2O*kgtoGg)</f>
        <v>0.6684810042352628</v>
      </c>
      <c r="BO39" s="28">
        <f>IF(('Activity data'!BO8*EF!$H39*EF!$H57)*NtoN2O*kgtoGg=0,"NO",('Activity data'!BO8*EF!$H39*EF!AN57)*NtoN2O*kgtoGg)</f>
        <v>0.68890868483798662</v>
      </c>
      <c r="BP39" s="28">
        <f>IF(('Activity data'!BP8*EF!$H39*EF!$H57)*NtoN2O*kgtoGg=0,"NO",('Activity data'!BP8*EF!$H39*EF!AO57)*NtoN2O*kgtoGg)</f>
        <v>0.71034612914589812</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0.80288919072621778</v>
      </c>
      <c r="I40" s="28">
        <f>IF(('Activity data'!I9*EF!$H40*EF!$H58)*NtoN2O*kgtoGg=0,"NO",('Activity data'!I9*EF!$H40*EF!$H58)*NtoN2O*kgtoGg)</f>
        <v>0.86992358236180345</v>
      </c>
      <c r="J40" s="28">
        <f>IF(('Activity data'!J9*EF!$H40*EF!$H58)*NtoN2O*kgtoGg=0,"NO",('Activity data'!J9*EF!$H40*EF!$H58)*NtoN2O*kgtoGg)</f>
        <v>0.87906463576665594</v>
      </c>
      <c r="K40" s="28">
        <f>IF(('Activity data'!K9*EF!$H40*EF!$H58)*NtoN2O*kgtoGg=0,"NO",('Activity data'!K9*EF!$H40*EF!$H58)*NtoN2O*kgtoGg)</f>
        <v>0.87906463576665594</v>
      </c>
      <c r="L40" s="28">
        <f>IF(('Activity data'!L9*EF!$H40*EF!$H58)*NtoN2O*kgtoGg=0,"NO",('Activity data'!L9*EF!$H40*EF!$H58)*NtoN2O*kgtoGg)</f>
        <v>0.7648014682059987</v>
      </c>
      <c r="M40" s="28">
        <f>IF(('Activity data'!M9*EF!$H40*EF!$H58)*NtoN2O*kgtoGg=0,"NO",('Activity data'!M9*EF!$H40*EF!$H58)*NtoN2O*kgtoGg)</f>
        <v>0.75413690590033744</v>
      </c>
      <c r="N40" s="28">
        <f>IF(('Activity data'!N9*EF!$H40*EF!$H58)*NtoN2O*kgtoGg=0,"NO",('Activity data'!N9*EF!$H40*EF!$H58)*NtoN2O*kgtoGg)</f>
        <v>0.77394252161085142</v>
      </c>
      <c r="O40" s="28">
        <f>IF(('Activity data'!O9*EF!$H40*EF!$H58)*NtoN2O*kgtoGg=0,"NO",('Activity data'!O9*EF!$H40*EF!$H58)*NtoN2O*kgtoGg)</f>
        <v>0.79831866402379137</v>
      </c>
      <c r="P40" s="28">
        <f>IF(('Activity data'!P9*EF!$H40*EF!$H58)*NtoN2O*kgtoGg=0,"NO",('Activity data'!P9*EF!$H40*EF!$H58)*NtoN2O*kgtoGg)</f>
        <v>0.83640638654401056</v>
      </c>
      <c r="Q40" s="28">
        <f>IF(('Activity data'!Q9*EF!$H40*EF!$H58)*NtoN2O*kgtoGg=0,"NO",('Activity data'!Q9*EF!$H40*EF!$H58)*NtoN2O*kgtoGg)</f>
        <v>0.86840007346099468</v>
      </c>
      <c r="R40" s="28">
        <f>IF(('Activity data'!R9*EF!$H40*EF!$H58)*NtoN2O*kgtoGg=0,"NO",('Activity data'!R9*EF!$H40*EF!$H58)*NtoN2O*kgtoGg)</f>
        <v>0.89429972477474362</v>
      </c>
      <c r="S40" s="28">
        <f>IF(('Activity data'!S9*EF!$H40*EF!$H58)*NtoN2O*kgtoGg=0,"NO",('Activity data'!S9*EF!$H40*EF!$H58)*NtoN2O*kgtoGg)</f>
        <v>0.87449410906422964</v>
      </c>
      <c r="T40" s="28">
        <f>IF(('Activity data'!T9*EF!$H40*EF!$H58)*NtoN2O*kgtoGg=0,"NO",('Activity data'!T9*EF!$H40*EF!$H58)*NtoN2O*kgtoGg)</f>
        <v>0.94914604520385903</v>
      </c>
      <c r="U40" s="28">
        <f>IF(('Activity data'!U9*EF!$H40*EF!$H58)*NtoN2O*kgtoGg=0,"NO",('Activity data'!U9*EF!$H40*EF!$H58)*NtoN2O*kgtoGg)</f>
        <v>0.94762253630305016</v>
      </c>
      <c r="V40" s="28">
        <f>IF(('Activity data'!V9*EF!$H40*EF!$H58)*NtoN2O*kgtoGg=0,"NO",('Activity data'!V9*EF!$H40*EF!$H58)*NtoN2O*kgtoGg)</f>
        <v>0.92629341169172763</v>
      </c>
      <c r="W40" s="28">
        <f>IF(('Activity data'!W9*EF!$H40*EF!$H58)*NtoN2O*kgtoGg=0,"NO",('Activity data'!W9*EF!$H40*EF!$H58)*NtoN2O*kgtoGg)</f>
        <v>0.91410534048525727</v>
      </c>
      <c r="X40" s="28">
        <f>IF(('Activity data'!X9*EF!$H40*EF!$H58)*NtoN2O*kgtoGg=0,"NO",('Activity data'!X9*EF!$H40*EF!$H58)*NtoN2O*kgtoGg)</f>
        <v>0.93695797399738889</v>
      </c>
      <c r="Y40" s="28">
        <f>IF(('Activity data'!Y9*EF!$H40*EF!$H58)*NtoN2O*kgtoGg=0,"NO",('Activity data'!Y9*EF!$H40*EF!$H58)*NtoN2O*kgtoGg)</f>
        <v>0.97047516981518167</v>
      </c>
      <c r="Z40" s="28">
        <f>IF(('Activity data'!Z9*EF!$H40*EF!$H58)*NtoN2O*kgtoGg=0,"NO",('Activity data'!Z9*EF!$H40*EF!$H58)*NtoN2O*kgtoGg)</f>
        <v>0.9946764514940315</v>
      </c>
      <c r="AA40" s="28">
        <f>IF(('Activity data'!AA9*EF!$H40*EF!$H58)*NtoN2O*kgtoGg=0,"NO",('Activity data'!AA9*EF!$H40*EF!$H58)*NtoN2O*kgtoGg)</f>
        <v>0.99015594666718176</v>
      </c>
      <c r="AB40" s="28">
        <f>IF(('Activity data'!AB9*EF!$H40*EF!$H58)*NtoN2O*kgtoGg=0,"NO",('Activity data'!AB9*EF!$H40*EF!$H58)*NtoN2O*kgtoGg)</f>
        <v>0.97811978199402994</v>
      </c>
      <c r="AC40" s="28">
        <f>IF(('Activity data'!AC9*EF!$H40*EF!$H58)*NtoN2O*kgtoGg=0,"NO",('Activity data'!AC9*EF!$H40*EF!$H58)*NtoN2O*kgtoGg)</f>
        <v>0.96563038611879481</v>
      </c>
      <c r="AD40" s="28">
        <f>IF(('Activity data'!AD9*EF!$H40*EF!$H58)*NtoN2O*kgtoGg=0,"NO",('Activity data'!AD9*EF!$H40*EF!$H58)*NtoN2O*kgtoGg)</f>
        <v>0.92381860848763009</v>
      </c>
      <c r="AE40" s="28">
        <f>IF(('Activity data'!AE9*EF!$H40*EF!$H58)*NtoN2O*kgtoGg=0,"NO",('Activity data'!AE9*EF!$H40*EF!$H58)*NtoN2O*kgtoGg)</f>
        <v>0.92336430570814154</v>
      </c>
      <c r="AF40" s="28">
        <f>IF(('Activity data'!AF9*EF!$H40*EF!$H58)*NtoN2O*kgtoGg=0,"NO",('Activity data'!AF9*EF!$H40*EF!$H58)*NtoN2O*kgtoGg)</f>
        <v>0.91636287191403276</v>
      </c>
      <c r="AG40" s="28">
        <f>IF(('Activity data'!AG9*EF!$H40*EF!$H58)*NtoN2O*kgtoGg=0,"NO",('Activity data'!AG9*EF!$H40*EF!$H58)*NtoN2O*kgtoGg)</f>
        <v>0.90285973561302479</v>
      </c>
      <c r="AH40" s="28">
        <f>IF(('Activity data'!AH9*EF!$H40*EF!$H58)*NtoN2O*kgtoGg=0,"NO",('Activity data'!AH9*EF!$H40*EF!$H58)*NtoN2O*kgtoGg)</f>
        <v>0.88452902183780546</v>
      </c>
      <c r="AI40" s="28">
        <f>IF(('Activity data'!AI9*EF!$H40*EF!H58)*NtoN2O*kgtoGg=0,"NO",('Activity data'!AI9*EF!$H40*EF!H58)*NtoN2O*kgtoGg)</f>
        <v>0.87114626186542343</v>
      </c>
      <c r="AJ40" s="28">
        <f>IF(('Activity data'!AJ9*EF!$H40*EF!I58)*NtoN2O*kgtoGg=0,"NO",('Activity data'!AJ9*EF!$H40*EF!I58)*NtoN2O*kgtoGg)</f>
        <v>0.85636969209331815</v>
      </c>
      <c r="AK40" s="28">
        <f>IF(('Activity data'!AK9*EF!$H40*EF!J58)*NtoN2O*kgtoGg=0,"NO",('Activity data'!AK9*EF!$H40*EF!J58)*NtoN2O*kgtoGg)</f>
        <v>0.84037787741883618</v>
      </c>
      <c r="AL40" s="28">
        <f>IF(('Activity data'!AL9*EF!$H40*EF!K58)*NtoN2O*kgtoGg=0,"NO",('Activity data'!AL9*EF!$H40*EF!K58)*NtoN2O*kgtoGg)</f>
        <v>0.73956695193359412</v>
      </c>
      <c r="AM40" s="28">
        <f>IF(('Activity data'!AM9*EF!$H40*EF!L58)*NtoN2O*kgtoGg=0,"NO",('Activity data'!AM9*EF!$H40*EF!L58)*NtoN2O*kgtoGg)</f>
        <v>0.74166806097932014</v>
      </c>
      <c r="AN40" s="28">
        <f>IF(('Activity data'!AN9*EF!$H40*EF!M58)*NtoN2O*kgtoGg=0,"NO",('Activity data'!AN9*EF!$H40*EF!M58)*NtoN2O*kgtoGg)</f>
        <v>0.74258326281041565</v>
      </c>
      <c r="AO40" s="28">
        <f>IF(('Activity data'!AO9*EF!$H40*EF!N58)*NtoN2O*kgtoGg=0,"NO",('Activity data'!AO9*EF!$H40*EF!N58)*NtoN2O*kgtoGg)</f>
        <v>0.74336584731249622</v>
      </c>
      <c r="AP40" s="28">
        <f>IF(('Activity data'!AP9*EF!$H40*EF!O58)*NtoN2O*kgtoGg=0,"NO",('Activity data'!AP9*EF!$H40*EF!O58)*NtoN2O*kgtoGg)</f>
        <v>0.74315248604642348</v>
      </c>
      <c r="AQ40" s="28">
        <f>IF(('Activity data'!AQ9*EF!$H40*EF!P58)*NtoN2O*kgtoGg=0,"NO",('Activity data'!AQ9*EF!$H40*EF!P58)*NtoN2O*kgtoGg)</f>
        <v>0.74342284704697825</v>
      </c>
      <c r="AR40" s="28">
        <f>IF(('Activity data'!AR9*EF!$H40*EF!Q58)*NtoN2O*kgtoGg=0,"NO",('Activity data'!AR9*EF!$H40*EF!Q58)*NtoN2O*kgtoGg)</f>
        <v>0.74701956539823666</v>
      </c>
      <c r="AS40" s="28">
        <f>IF(('Activity data'!AS9*EF!$H40*EF!R58)*NtoN2O*kgtoGg=0,"NO",('Activity data'!AS9*EF!$H40*EF!R58)*NtoN2O*kgtoGg)</f>
        <v>0.74993166769701847</v>
      </c>
      <c r="AT40" s="28">
        <f>IF(('Activity data'!AT9*EF!$H40*EF!S58)*NtoN2O*kgtoGg=0,"NO",('Activity data'!AT9*EF!$H40*EF!S58)*NtoN2O*kgtoGg)</f>
        <v>0.75337941881723014</v>
      </c>
      <c r="AU40" s="28">
        <f>IF(('Activity data'!AU9*EF!$H40*EF!T58)*NtoN2O*kgtoGg=0,"NO",('Activity data'!AU9*EF!$H40*EF!T58)*NtoN2O*kgtoGg)</f>
        <v>0.75703377378481496</v>
      </c>
      <c r="AV40" s="28">
        <f>IF(('Activity data'!AV9*EF!$H40*EF!U58)*NtoN2O*kgtoGg=0,"NO",('Activity data'!AV9*EF!$H40*EF!U58)*NtoN2O*kgtoGg)</f>
        <v>0.76092382385749313</v>
      </c>
      <c r="AW40" s="28">
        <f>IF(('Activity data'!AW9*EF!$H40*EF!V58)*NtoN2O*kgtoGg=0,"NO",('Activity data'!AW9*EF!$H40*EF!V58)*NtoN2O*kgtoGg)</f>
        <v>0.76551374804016603</v>
      </c>
      <c r="AX40" s="28">
        <f>IF(('Activity data'!AX9*EF!$H40*EF!W58)*NtoN2O*kgtoGg=0,"NO",('Activity data'!AX9*EF!$H40*EF!W58)*NtoN2O*kgtoGg)</f>
        <v>0.76806462353114791</v>
      </c>
      <c r="AY40" s="28">
        <f>IF(('Activity data'!AY9*EF!$H40*EF!X58)*NtoN2O*kgtoGg=0,"NO",('Activity data'!AY9*EF!$H40*EF!X58)*NtoN2O*kgtoGg)</f>
        <v>0.77241595537513263</v>
      </c>
      <c r="AZ40" s="28">
        <f>IF(('Activity data'!AZ9*EF!$H40*EF!Y58)*NtoN2O*kgtoGg=0,"NO",('Activity data'!AZ9*EF!$H40*EF!Y58)*NtoN2O*kgtoGg)</f>
        <v>0.77761345800339166</v>
      </c>
      <c r="BA40" s="28">
        <f>IF(('Activity data'!BA9*EF!$H40*EF!Z58)*NtoN2O*kgtoGg=0,"NO",('Activity data'!BA9*EF!$H40*EF!Z58)*NtoN2O*kgtoGg)</f>
        <v>0.78364738780765109</v>
      </c>
      <c r="BB40" s="28">
        <f>IF(('Activity data'!BB9*EF!$H40*EF!AA58)*NtoN2O*kgtoGg=0,"NO",('Activity data'!BB9*EF!$H40*EF!AA58)*NtoN2O*kgtoGg)</f>
        <v>0.78957112647546879</v>
      </c>
      <c r="BC40" s="28">
        <f>IF(('Activity data'!BC9*EF!$H40*EF!AB58)*NtoN2O*kgtoGg=0,"NO",('Activity data'!BC9*EF!$H40*EF!AB58)*NtoN2O*kgtoGg)</f>
        <v>0.79559458339870404</v>
      </c>
      <c r="BD40" s="28">
        <f>IF(('Activity data'!BD9*EF!$H40*EF!AC58)*NtoN2O*kgtoGg=0,"NO",('Activity data'!BD9*EF!$H40*EF!AC58)*NtoN2O*kgtoGg)</f>
        <v>0.80093987222925367</v>
      </c>
      <c r="BE40" s="28">
        <f>IF(('Activity data'!BE9*EF!$H40*EF!AD58)*NtoN2O*kgtoGg=0,"NO",('Activity data'!BE9*EF!$H40*EF!AD58)*NtoN2O*kgtoGg)</f>
        <v>0.80631318308027888</v>
      </c>
      <c r="BF40" s="28">
        <f>IF(('Activity data'!BF9*EF!$H40*EF!AE58)*NtoN2O*kgtoGg=0,"NO",('Activity data'!BF9*EF!$H40*EF!AE58)*NtoN2O*kgtoGg)</f>
        <v>0.81224642208396469</v>
      </c>
      <c r="BG40" s="28">
        <f>IF(('Activity data'!BG9*EF!$H40*EF!AF58)*NtoN2O*kgtoGg=0,"NO",('Activity data'!BG9*EF!$H40*EF!AF58)*NtoN2O*kgtoGg)</f>
        <v>0.83495241456627389</v>
      </c>
      <c r="BH40" s="28">
        <f>IF(('Activity data'!BH9*EF!$H40*EF!AG58)*NtoN2O*kgtoGg=0,"NO",('Activity data'!BH9*EF!$H40*EF!AG58)*NtoN2O*kgtoGg)</f>
        <v>0.85859213278039515</v>
      </c>
      <c r="BI40" s="28">
        <f>IF(('Activity data'!BI9*EF!$H40*EF!AH58)*NtoN2O*kgtoGg=0,"NO",('Activity data'!BI9*EF!$H40*EF!AH58)*NtoN2O*kgtoGg)</f>
        <v>0.8830645013266909</v>
      </c>
      <c r="BJ40" s="28">
        <f>IF(('Activity data'!BJ9*EF!$H40*EF!AI58)*NtoN2O*kgtoGg=0,"NO",('Activity data'!BJ9*EF!$H40*EF!AI58)*NtoN2O*kgtoGg)</f>
        <v>0.90852285297888702</v>
      </c>
      <c r="BK40" s="28">
        <f>IF(('Activity data'!BK9*EF!$H40*EF!AJ58)*NtoN2O*kgtoGg=0,"NO",('Activity data'!BK9*EF!$H40*EF!AJ58)*NtoN2O*kgtoGg)</f>
        <v>0.93564852395748854</v>
      </c>
      <c r="BL40" s="28">
        <f>IF(('Activity data'!BL9*EF!$H40*EF!AK58)*NtoN2O*kgtoGg=0,"NO",('Activity data'!BL9*EF!$H40*EF!AK58)*NtoN2O*kgtoGg)</f>
        <v>0.96419682865923562</v>
      </c>
      <c r="BM40" s="28">
        <f>IF(('Activity data'!BM9*EF!$H40*EF!AL58)*NtoN2O*kgtoGg=0,"NO",('Activity data'!BM9*EF!$H40*EF!AL58)*NtoN2O*kgtoGg)</f>
        <v>0.9940533211977185</v>
      </c>
      <c r="BN40" s="28">
        <f>IF(('Activity data'!BN9*EF!$H40*EF!AM58)*NtoN2O*kgtoGg=0,"NO",('Activity data'!BN9*EF!$H40*EF!AM58)*NtoN2O*kgtoGg)</f>
        <v>1.023908527459253</v>
      </c>
      <c r="BO40" s="28">
        <f>IF(('Activity data'!BO9*EF!$H40*EF!AN58)*NtoN2O*kgtoGg=0,"NO",('Activity data'!BO9*EF!$H40*EF!AN58)*NtoN2O*kgtoGg)</f>
        <v>1.0551974888999309</v>
      </c>
      <c r="BP40" s="28">
        <f>IF(('Activity data'!BP9*EF!$H40*EF!AO58)*NtoN2O*kgtoGg=0,"NO",('Activity data'!BP9*EF!$H40*EF!AO58)*NtoN2O*kgtoGg)</f>
        <v>1.0880330996274401</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1.2001003766749336</v>
      </c>
      <c r="AE41" s="28">
        <f>IF(('Activity data'!AE10*EF!$H41*EF!$H59)*NtoN2O*kgtoGg=0,"NO",('Activity data'!AE10*EF!$H41*EF!$H59)*NtoN2O*kgtoGg)</f>
        <v>1.2425681620837661</v>
      </c>
      <c r="AF41" s="28">
        <f>IF(('Activity data'!AF10*EF!$H41*EF!$H59)*NtoN2O*kgtoGg=0,"NO",('Activity data'!AF10*EF!$H41*EF!$H59)*NtoN2O*kgtoGg)</f>
        <v>1.2765927063234863</v>
      </c>
      <c r="AG41" s="28">
        <f>IF(('Activity data'!AG10*EF!$H41*EF!$H59)*NtoN2O*kgtoGg=0,"NO",('Activity data'!AG10*EF!$H41*EF!$H59)*NtoN2O*kgtoGg)</f>
        <v>1.3013724043388493</v>
      </c>
      <c r="AH41" s="28">
        <f>IF(('Activity data'!AH10*EF!$H41*EF!$H59)*NtoN2O*kgtoGg=0,"NO",('Activity data'!AH10*EF!$H41*EF!$H59)*NtoN2O*kgtoGg)</f>
        <v>1.3185007913595383</v>
      </c>
      <c r="AI41" s="28">
        <f>IF(('Activity data'!AI10*EF!$H41*EF!H59)*NtoN2O*kgtoGg=0,"NO",('Activity data'!AI10*EF!$H41*EF!H59)*NtoN2O*kgtoGg)</f>
        <v>1.3423461743532972</v>
      </c>
      <c r="AJ41" s="28">
        <f>IF(('Activity data'!AJ10*EF!$H41*EF!I59)*NtoN2O*kgtoGg=0,"NO",('Activity data'!AJ10*EF!$H41*EF!I59)*NtoN2O*kgtoGg)</f>
        <v>1.3635847704313657</v>
      </c>
      <c r="AK41" s="28">
        <f>IF(('Activity data'!AK10*EF!$H41*EF!J59)*NtoN2O*kgtoGg=0,"NO",('Activity data'!AK10*EF!$H41*EF!J59)*NtoN2O*kgtoGg)</f>
        <v>1.3823130596038784</v>
      </c>
      <c r="AL41" s="28">
        <f>IF(('Activity data'!AL10*EF!$H41*EF!K59)*NtoN2O*kgtoGg=0,"NO",('Activity data'!AL10*EF!$H41*EF!K59)*NtoN2O*kgtoGg)</f>
        <v>1.2563271725410694</v>
      </c>
      <c r="AM41" s="28">
        <f>IF(('Activity data'!AM10*EF!$H41*EF!L59)*NtoN2O*kgtoGg=0,"NO",('Activity data'!AM10*EF!$H41*EF!L59)*NtoN2O*kgtoGg)</f>
        <v>1.2958718603874713</v>
      </c>
      <c r="AN41" s="28">
        <f>IF(('Activity data'!AN10*EF!$H41*EF!M59)*NtoN2O*kgtoGg=0,"NO",('Activity data'!AN10*EF!$H41*EF!M59)*NtoN2O*kgtoGg)</f>
        <v>1.334174383044072</v>
      </c>
      <c r="AO41" s="28">
        <f>IF(('Activity data'!AO10*EF!$H41*EF!N59)*NtoN2O*kgtoGg=0,"NO",('Activity data'!AO10*EF!$H41*EF!N59)*NtoN2O*kgtoGg)</f>
        <v>1.3730474869418987</v>
      </c>
      <c r="AP41" s="28">
        <f>IF(('Activity data'!AP10*EF!$H41*EF!O59)*NtoN2O*kgtoGg=0,"NO",('Activity data'!AP10*EF!$H41*EF!O59)*NtoN2O*kgtoGg)</f>
        <v>1.4108751498961343</v>
      </c>
      <c r="AQ41" s="28">
        <f>IF(('Activity data'!AQ10*EF!$H41*EF!P59)*NtoN2O*kgtoGg=0,"NO",('Activity data'!AQ10*EF!$H41*EF!P59)*NtoN2O*kgtoGg)</f>
        <v>1.4504309207614701</v>
      </c>
      <c r="AR41" s="28">
        <f>IF(('Activity data'!AR10*EF!$H41*EF!Q59)*NtoN2O*kgtoGg=0,"NO",('Activity data'!AR10*EF!$H41*EF!Q59)*NtoN2O*kgtoGg)</f>
        <v>1.4975321930591345</v>
      </c>
      <c r="AS41" s="28">
        <f>IF(('Activity data'!AS10*EF!$H41*EF!R59)*NtoN2O*kgtoGg=0,"NO",('Activity data'!AS10*EF!$H41*EF!R59)*NtoN2O*kgtoGg)</f>
        <v>1.5445091201815107</v>
      </c>
      <c r="AT41" s="28">
        <f>IF(('Activity data'!AT10*EF!$H41*EF!S59)*NtoN2O*kgtoGg=0,"NO",('Activity data'!AT10*EF!$H41*EF!S59)*NtoN2O*kgtoGg)</f>
        <v>1.5938851816934072</v>
      </c>
      <c r="AU41" s="28">
        <f>IF(('Activity data'!AU10*EF!$H41*EF!T59)*NtoN2O*kgtoGg=0,"NO",('Activity data'!AU10*EF!$H41*EF!T59)*NtoN2O*kgtoGg)</f>
        <v>1.6450940673027721</v>
      </c>
      <c r="AV41" s="28">
        <f>IF(('Activity data'!AV10*EF!$H41*EF!U59)*NtoN2O*kgtoGg=0,"NO",('Activity data'!AV10*EF!$H41*EF!U59)*NtoN2O*kgtoGg)</f>
        <v>1.6982979326576617</v>
      </c>
      <c r="AW41" s="28">
        <f>IF(('Activity data'!AW10*EF!$H41*EF!V59)*NtoN2O*kgtoGg=0,"NO",('Activity data'!AW10*EF!$H41*EF!V59)*NtoN2O*kgtoGg)</f>
        <v>1.7644119619163297</v>
      </c>
      <c r="AX41" s="28">
        <f>IF(('Activity data'!AX10*EF!$H41*EF!W59)*NtoN2O*kgtoGg=0,"NO",('Activity data'!AX10*EF!$H41*EF!W59)*NtoN2O*kgtoGg)</f>
        <v>1.8283002189842825</v>
      </c>
      <c r="AY41" s="28">
        <f>IF(('Activity data'!AY10*EF!$H41*EF!X59)*NtoN2O*kgtoGg=0,"NO",('Activity data'!AY10*EF!$H41*EF!X59)*NtoN2O*kgtoGg)</f>
        <v>1.899070237034558</v>
      </c>
      <c r="AZ41" s="28">
        <f>IF(('Activity data'!AZ10*EF!$H41*EF!Y59)*NtoN2O*kgtoGg=0,"NO",('Activity data'!AZ10*EF!$H41*EF!Y59)*NtoN2O*kgtoGg)</f>
        <v>1.9748750581826897</v>
      </c>
      <c r="BA41" s="28">
        <f>IF(('Activity data'!BA10*EF!$H41*EF!Z59)*NtoN2O*kgtoGg=0,"NO",('Activity data'!BA10*EF!$H41*EF!Z59)*NtoN2O*kgtoGg)</f>
        <v>2.0560672149293109</v>
      </c>
      <c r="BB41" s="28">
        <f>IF(('Activity data'!BB10*EF!$H41*EF!AA59)*NtoN2O*kgtoGg=0,"NO",('Activity data'!BB10*EF!$H41*EF!AA59)*NtoN2O*kgtoGg)</f>
        <v>2.140484046584171</v>
      </c>
      <c r="BC41" s="28">
        <f>IF(('Activity data'!BC10*EF!$H41*EF!AB59)*NtoN2O*kgtoGg=0,"NO",('Activity data'!BC10*EF!$H41*EF!AB59)*NtoN2O*kgtoGg)</f>
        <v>2.2288904836422851</v>
      </c>
      <c r="BD41" s="28">
        <f>IF(('Activity data'!BD10*EF!$H41*EF!AC59)*NtoN2O*kgtoGg=0,"NO",('Activity data'!BD10*EF!$H41*EF!AC59)*NtoN2O*kgtoGg)</f>
        <v>2.3192834976174193</v>
      </c>
      <c r="BE41" s="28">
        <f>IF(('Activity data'!BE10*EF!$H41*EF!AD59)*NtoN2O*kgtoGg=0,"NO",('Activity data'!BE10*EF!$H41*EF!AD59)*NtoN2O*kgtoGg)</f>
        <v>2.4138175311038248</v>
      </c>
      <c r="BF41" s="28">
        <f>IF(('Activity data'!BF10*EF!$H41*EF!AE59)*NtoN2O*kgtoGg=0,"NO",('Activity data'!BF10*EF!$H41*EF!AE59)*NtoN2O*kgtoGg)</f>
        <v>2.5143981825114214</v>
      </c>
      <c r="BG41" s="28">
        <f>IF(('Activity data'!BG10*EF!$H41*EF!AF59)*NtoN2O*kgtoGg=0,"NO",('Activity data'!BG10*EF!$H41*EF!AF59)*NtoN2O*kgtoGg)</f>
        <v>2.6068837530797935</v>
      </c>
      <c r="BH41" s="28">
        <f>IF(('Activity data'!BH10*EF!$H41*EF!AG59)*NtoN2O*kgtoGg=0,"NO",('Activity data'!BH10*EF!$H41*EF!AG59)*NtoN2O*kgtoGg)</f>
        <v>2.7033858244761646</v>
      </c>
      <c r="BI41" s="28">
        <f>IF(('Activity data'!BI10*EF!$H41*EF!AH59)*NtoN2O*kgtoGg=0,"NO",('Activity data'!BI10*EF!$H41*EF!AH59)*NtoN2O*kgtoGg)</f>
        <v>2.803653725176471</v>
      </c>
      <c r="BJ41" s="28">
        <f>IF(('Activity data'!BJ10*EF!$H41*EF!AI59)*NtoN2O*kgtoGg=0,"NO",('Activity data'!BJ10*EF!$H41*EF!AI59)*NtoN2O*kgtoGg)</f>
        <v>2.9082401380962239</v>
      </c>
      <c r="BK41" s="28">
        <f>IF(('Activity data'!BK10*EF!$H41*EF!AJ59)*NtoN2O*kgtoGg=0,"NO",('Activity data'!BK10*EF!$H41*EF!AJ59)*NtoN2O*kgtoGg)</f>
        <v>3.0194172941903745</v>
      </c>
      <c r="BL41" s="28">
        <f>IF(('Activity data'!BL10*EF!$H41*EF!AK59)*NtoN2O*kgtoGg=0,"NO",('Activity data'!BL10*EF!$H41*EF!AK59)*NtoN2O*kgtoGg)</f>
        <v>3.1365152717895377</v>
      </c>
      <c r="BM41" s="28">
        <f>IF(('Activity data'!BM10*EF!$H41*EF!AL59)*NtoN2O*kgtoGg=0,"NO",('Activity data'!BM10*EF!$H41*EF!AL59)*NtoN2O*kgtoGg)</f>
        <v>3.2592651090147302</v>
      </c>
      <c r="BN41" s="28">
        <f>IF(('Activity data'!BN10*EF!$H41*EF!AM59)*NtoN2O*kgtoGg=0,"NO",('Activity data'!BN10*EF!$H41*EF!AM59)*NtoN2O*kgtoGg)</f>
        <v>3.3834366145005954</v>
      </c>
      <c r="BO41" s="28">
        <f>IF(('Activity data'!BO10*EF!$H41*EF!AN59)*NtoN2O*kgtoGg=0,"NO",('Activity data'!BO10*EF!$H41*EF!AN59)*NtoN2O*kgtoGg)</f>
        <v>3.5138044671451136</v>
      </c>
      <c r="BP41" s="28">
        <f>IF(('Activity data'!BP10*EF!$H41*EF!AO59)*NtoN2O*kgtoGg=0,"NO",('Activity data'!BP10*EF!$H41*EF!AO59)*NtoN2O*kgtoGg)</f>
        <v>3.6508534835456907</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0.11718400389310166</v>
      </c>
      <c r="AE42" s="28">
        <f>IF(('Activity data'!AE11*EF!$H42*EF!$H60)*NtoN2O*kgtoGg=0,"NO",('Activity data'!AE11*EF!$H42*EF!$H60)*NtoN2O*kgtoGg)</f>
        <v>0.11724904630184753</v>
      </c>
      <c r="AF42" s="28">
        <f>IF(('Activity data'!AF11*EF!$H42*EF!$H60)*NtoN2O*kgtoGg=0,"NO",('Activity data'!AF11*EF!$H42*EF!$H60)*NtoN2O*kgtoGg)</f>
        <v>0.11739358320506756</v>
      </c>
      <c r="AG42" s="28">
        <f>IF(('Activity data'!AG11*EF!$H42*EF!$H60)*NtoN2O*kgtoGg=0,"NO",('Activity data'!AG11*EF!$H42*EF!$H60)*NtoN2O*kgtoGg)</f>
        <v>0.11761221085233263</v>
      </c>
      <c r="AH42" s="28">
        <f>IF(('Activity data'!AH11*EF!$H42*EF!$H60)*NtoN2O*kgtoGg=0,"NO",('Activity data'!AH11*EF!$H42*EF!$H60)*NtoN2O*kgtoGg)</f>
        <v>0.11790308935940218</v>
      </c>
      <c r="AI42" s="28">
        <f>IF(('Activity data'!AI11*EF!$H42*EF!H60)*NtoN2O*kgtoGg=0,"NO",('Activity data'!AI11*EF!$H42*EF!H60)*NtoN2O*kgtoGg)</f>
        <v>0.11826876723444461</v>
      </c>
      <c r="AJ42" s="28">
        <f>IF(('Activity data'!AJ11*EF!$H42*EF!I60)*NtoN2O*kgtoGg=0,"NO",('Activity data'!AJ11*EF!$H42*EF!I60)*NtoN2O*kgtoGg)</f>
        <v>0.11867378617707135</v>
      </c>
      <c r="AK42" s="28">
        <f>IF(('Activity data'!AK11*EF!$H42*EF!J60)*NtoN2O*kgtoGg=0,"NO",('Activity data'!AK11*EF!$H42*EF!J60)*NtoN2O*kgtoGg)</f>
        <v>0.11911919773799368</v>
      </c>
      <c r="AL42" s="28">
        <f>IF(('Activity data'!AL11*EF!$H42*EF!K60)*NtoN2O*kgtoGg=0,"NO",('Activity data'!AL11*EF!$H42*EF!K60)*NtoN2O*kgtoGg)</f>
        <v>0.11953387566662566</v>
      </c>
      <c r="AM42" s="28">
        <f>IF(('Activity data'!AM11*EF!$H42*EF!L60)*NtoN2O*kgtoGg=0,"NO",('Activity data'!AM11*EF!$H42*EF!L60)*NtoN2O*kgtoGg)</f>
        <v>0.11970554266514166</v>
      </c>
      <c r="AN42" s="28">
        <f>IF(('Activity data'!AN11*EF!$H42*EF!M60)*NtoN2O*kgtoGg=0,"NO",('Activity data'!AN11*EF!$H42*EF!M60)*NtoN2O*kgtoGg)</f>
        <v>0.11990486198830655</v>
      </c>
      <c r="AO42" s="28">
        <f>IF(('Activity data'!AO11*EF!$H42*EF!N60)*NtoN2O*kgtoGg=0,"NO",('Activity data'!AO11*EF!$H42*EF!N60)*NtoN2O*kgtoGg)</f>
        <v>0.12013340280216993</v>
      </c>
      <c r="AP42" s="28">
        <f>IF(('Activity data'!AP11*EF!$H42*EF!O60)*NtoN2O*kgtoGg=0,"NO",('Activity data'!AP11*EF!$H42*EF!O60)*NtoN2O*kgtoGg)</f>
        <v>0.12038741861079627</v>
      </c>
      <c r="AQ42" s="28">
        <f>IF(('Activity data'!AQ11*EF!$H42*EF!P60)*NtoN2O*kgtoGg=0,"NO",('Activity data'!AQ11*EF!$H42*EF!P60)*NtoN2O*kgtoGg)</f>
        <v>0.12066669553205391</v>
      </c>
      <c r="AR42" s="28">
        <f>IF(('Activity data'!AR11*EF!$H42*EF!Q60)*NtoN2O*kgtoGg=0,"NO",('Activity data'!AR11*EF!$H42*EF!Q60)*NtoN2O*kgtoGg)</f>
        <v>0.12083909524739342</v>
      </c>
      <c r="AS42" s="28">
        <f>IF(('Activity data'!AS11*EF!$H42*EF!R60)*NtoN2O*kgtoGg=0,"NO",('Activity data'!AS11*EF!$H42*EF!R60)*NtoN2O*kgtoGg)</f>
        <v>0.12103337962068912</v>
      </c>
      <c r="AT42" s="28">
        <f>IF(('Activity data'!AT11*EF!$H42*EF!S60)*NtoN2O*kgtoGg=0,"NO",('Activity data'!AT11*EF!$H42*EF!S60)*NtoN2O*kgtoGg)</f>
        <v>0.12124703023657454</v>
      </c>
      <c r="AU42" s="28">
        <f>IF(('Activity data'!AU11*EF!$H42*EF!T60)*NtoN2O*kgtoGg=0,"NO",('Activity data'!AU11*EF!$H42*EF!T60)*NtoN2O*kgtoGg)</f>
        <v>0.12148128676334828</v>
      </c>
      <c r="AV42" s="28">
        <f>IF(('Activity data'!AV11*EF!$H42*EF!U60)*NtoN2O*kgtoGg=0,"NO",('Activity data'!AV11*EF!$H42*EF!U60)*NtoN2O*kgtoGg)</f>
        <v>0.12173402552761389</v>
      </c>
      <c r="AW42" s="28">
        <f>IF(('Activity data'!AW11*EF!$H42*EF!V60)*NtoN2O*kgtoGg=0,"NO",('Activity data'!AW11*EF!$H42*EF!V60)*NtoN2O*kgtoGg)</f>
        <v>0.12190146851239192</v>
      </c>
      <c r="AX42" s="28">
        <f>IF(('Activity data'!AX11*EF!$H42*EF!W60)*NtoN2O*kgtoGg=0,"NO",('Activity data'!AX11*EF!$H42*EF!W60)*NtoN2O*kgtoGg)</f>
        <v>0.12208354063544134</v>
      </c>
      <c r="AY42" s="28">
        <f>IF(('Activity data'!AY11*EF!$H42*EF!X60)*NtoN2O*kgtoGg=0,"NO",('Activity data'!AY11*EF!$H42*EF!X60)*NtoN2O*kgtoGg)</f>
        <v>0.12228220923286673</v>
      </c>
      <c r="AZ42" s="28">
        <f>IF(('Activity data'!AZ11*EF!$H42*EF!Y60)*NtoN2O*kgtoGg=0,"NO",('Activity data'!AZ11*EF!$H42*EF!Y60)*NtoN2O*kgtoGg)</f>
        <v>0.12249842628663923</v>
      </c>
      <c r="BA42" s="28">
        <f>IF(('Activity data'!BA11*EF!$H42*EF!Z60)*NtoN2O*kgtoGg=0,"NO",('Activity data'!BA11*EF!$H42*EF!Z60)*NtoN2O*kgtoGg)</f>
        <v>0.12272922996139103</v>
      </c>
      <c r="BB42" s="28">
        <f>IF(('Activity data'!BB11*EF!$H42*EF!AA60)*NtoN2O*kgtoGg=0,"NO",('Activity data'!BB11*EF!$H42*EF!AA60)*NtoN2O*kgtoGg)</f>
        <v>0.12287356525220122</v>
      </c>
      <c r="BC42" s="28">
        <f>IF(('Activity data'!BC11*EF!$H42*EF!AB60)*NtoN2O*kgtoGg=0,"NO",('Activity data'!BC11*EF!$H42*EF!AB60)*NtoN2O*kgtoGg)</f>
        <v>0.12303036549453399</v>
      </c>
      <c r="BD42" s="28">
        <f>IF(('Activity data'!BD11*EF!$H42*EF!AC60)*NtoN2O*kgtoGg=0,"NO",('Activity data'!BD11*EF!$H42*EF!AC60)*NtoN2O*kgtoGg)</f>
        <v>0.12320071357727076</v>
      </c>
      <c r="BE42" s="28">
        <f>IF(('Activity data'!BE11*EF!$H42*EF!AD60)*NtoN2O*kgtoGg=0,"NO",('Activity data'!BE11*EF!$H42*EF!AD60)*NtoN2O*kgtoGg)</f>
        <v>0.12338259644030161</v>
      </c>
      <c r="BF42" s="28">
        <f>IF(('Activity data'!BF11*EF!$H42*EF!AE60)*NtoN2O*kgtoGg=0,"NO",('Activity data'!BF11*EF!$H42*EF!AE60)*NtoN2O*kgtoGg)</f>
        <v>0.12357633175834135</v>
      </c>
      <c r="BG42" s="28">
        <f>IF(('Activity data'!BG11*EF!$H42*EF!AF60)*NtoN2O*kgtoGg=0,"NO",('Activity data'!BG11*EF!$H42*EF!AF60)*NtoN2O*kgtoGg)</f>
        <v>0.12368932354811318</v>
      </c>
      <c r="BH42" s="28">
        <f>IF(('Activity data'!BH11*EF!$H42*EF!AG60)*NtoN2O*kgtoGg=0,"NO",('Activity data'!BH11*EF!$H42*EF!AG60)*NtoN2O*kgtoGg)</f>
        <v>0.12381239035079622</v>
      </c>
      <c r="BI42" s="28">
        <f>IF(('Activity data'!BI11*EF!$H42*EF!AH60)*NtoN2O*kgtoGg=0,"NO",('Activity data'!BI11*EF!$H42*EF!AH60)*NtoN2O*kgtoGg)</f>
        <v>0.12394626062233811</v>
      </c>
      <c r="BJ42" s="28">
        <f>IF(('Activity data'!BJ11*EF!$H42*EF!AI60)*NtoN2O*kgtoGg=0,"NO",('Activity data'!BJ11*EF!$H42*EF!AI60)*NtoN2O*kgtoGg)</f>
        <v>0.12408962995748181</v>
      </c>
      <c r="BK42" s="28">
        <f>IF(('Activity data'!BK11*EF!$H42*EF!AJ60)*NtoN2O*kgtoGg=0,"NO",('Activity data'!BK11*EF!$H42*EF!AJ60)*NtoN2O*kgtoGg)</f>
        <v>0.12424542755999132</v>
      </c>
      <c r="BL42" s="28">
        <f>IF(('Activity data'!BL11*EF!$H42*EF!AK60)*NtoN2O*kgtoGg=0,"NO",('Activity data'!BL11*EF!$H42*EF!AK60)*NtoN2O*kgtoGg)</f>
        <v>0.12431472618164112</v>
      </c>
      <c r="BM42" s="28">
        <f>IF(('Activity data'!BM11*EF!$H42*EF!AL60)*NtoN2O*kgtoGg=0,"NO",('Activity data'!BM11*EF!$H42*EF!AL60)*NtoN2O*kgtoGg)</f>
        <v>0.12439493673263442</v>
      </c>
      <c r="BN42" s="28">
        <f>IF(('Activity data'!BN11*EF!$H42*EF!AM60)*NtoN2O*kgtoGg=0,"NO",('Activity data'!BN11*EF!$H42*EF!AM60)*NtoN2O*kgtoGg)</f>
        <v>0.12448295849866765</v>
      </c>
      <c r="BO42" s="28">
        <f>IF(('Activity data'!BO11*EF!$H42*EF!AN60)*NtoN2O*kgtoGg=0,"NO",('Activity data'!BO11*EF!$H42*EF!AN60)*NtoN2O*kgtoGg)</f>
        <v>0.12457923258255861</v>
      </c>
      <c r="BP42" s="28">
        <f>IF(('Activity data'!BP11*EF!$H42*EF!AO60)*NtoN2O*kgtoGg=0,"NO",('Activity data'!BP11*EF!$H42*EF!AO60)*NtoN2O*kgtoGg)</f>
        <v>0.12468601589069504</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6.2663143390454742E-2</v>
      </c>
      <c r="AE43" s="28">
        <f>IF(('Activity data'!AE12*EF!$H43*EF!$H61)*NtoN2O*kgtoGg=0,"NO",('Activity data'!AE12*EF!$H43*EF!$H61)*NtoN2O*kgtoGg)</f>
        <v>6.2697924261992638E-2</v>
      </c>
      <c r="AF43" s="28">
        <f>IF(('Activity data'!AF12*EF!$H43*EF!$H61)*NtoN2O*kgtoGg=0,"NO",('Activity data'!AF12*EF!$H43*EF!$H61)*NtoN2O*kgtoGg)</f>
        <v>6.2775214134251592E-2</v>
      </c>
      <c r="AG43" s="28">
        <f>IF(('Activity data'!AG12*EF!$H43*EF!$H61)*NtoN2O*kgtoGg=0,"NO",('Activity data'!AG12*EF!$H43*EF!$H61)*NtoN2O*kgtoGg)</f>
        <v>6.2892123397927074E-2</v>
      </c>
      <c r="AH43" s="28">
        <f>IF(('Activity data'!AH12*EF!$H43*EF!$H61)*NtoN2O*kgtoGg=0,"NO",('Activity data'!AH12*EF!$H43*EF!$H61)*NtoN2O*kgtoGg)</f>
        <v>6.3047668190664555E-2</v>
      </c>
      <c r="AI43" s="28">
        <f>IF(('Activity data'!AI12*EF!$H43*EF!H61)*NtoN2O*kgtoGg=0,"NO",('Activity data'!AI12*EF!$H43*EF!H61)*NtoN2O*kgtoGg)</f>
        <v>6.3243211305400615E-2</v>
      </c>
      <c r="AJ43" s="28">
        <f>IF(('Activity data'!AJ12*EF!$H43*EF!I61)*NtoN2O*kgtoGg=0,"NO",('Activity data'!AJ12*EF!$H43*EF!I61)*NtoN2O*kgtoGg)</f>
        <v>6.3459791719403386E-2</v>
      </c>
      <c r="AK43" s="28">
        <f>IF(('Activity data'!AK12*EF!$H43*EF!J61)*NtoN2O*kgtoGg=0,"NO",('Activity data'!AK12*EF!$H43*EF!J61)*NtoN2O*kgtoGg)</f>
        <v>6.3697971740418066E-2</v>
      </c>
      <c r="AL43" s="28">
        <f>IF(('Activity data'!AL12*EF!$H43*EF!K61)*NtoN2O*kgtoGg=0,"NO",('Activity data'!AL12*EF!$H43*EF!K61)*NtoN2O*kgtoGg)</f>
        <v>6.391971721453947E-2</v>
      </c>
      <c r="AM43" s="28">
        <f>IF(('Activity data'!AM12*EF!$H43*EF!L61)*NtoN2O*kgtoGg=0,"NO",('Activity data'!AM12*EF!$H43*EF!L61)*NtoN2O*kgtoGg)</f>
        <v>6.4011514673117789E-2</v>
      </c>
      <c r="AN43" s="28">
        <f>IF(('Activity data'!AN12*EF!$H43*EF!M61)*NtoN2O*kgtoGg=0,"NO",('Activity data'!AN12*EF!$H43*EF!M61)*NtoN2O*kgtoGg)</f>
        <v>6.4118098975693441E-2</v>
      </c>
      <c r="AO43" s="28">
        <f>IF(('Activity data'!AO12*EF!$H43*EF!N61)*NtoN2O*kgtoGg=0,"NO",('Activity data'!AO12*EF!$H43*EF!N61)*NtoN2O*kgtoGg)</f>
        <v>6.4240309220384845E-2</v>
      </c>
      <c r="AP43" s="28">
        <f>IF(('Activity data'!AP12*EF!$H43*EF!O61)*NtoN2O*kgtoGg=0,"NO",('Activity data'!AP12*EF!$H43*EF!O61)*NtoN2O*kgtoGg)</f>
        <v>6.4376142000547532E-2</v>
      </c>
      <c r="AQ43" s="28">
        <f>IF(('Activity data'!AQ12*EF!$H43*EF!P61)*NtoN2O*kgtoGg=0,"NO",('Activity data'!AQ12*EF!$H43*EF!P61)*NtoN2O*kgtoGg)</f>
        <v>6.4525482944541676E-2</v>
      </c>
      <c r="AR43" s="28">
        <f>IF(('Activity data'!AR12*EF!$H43*EF!Q61)*NtoN2O*kgtoGg=0,"NO",('Activity data'!AR12*EF!$H43*EF!Q61)*NtoN2O*kgtoGg)</f>
        <v>6.4617672217171837E-2</v>
      </c>
      <c r="AS43" s="28">
        <f>IF(('Activity data'!AS12*EF!$H43*EF!R61)*NtoN2O*kgtoGg=0,"NO",('Activity data'!AS12*EF!$H43*EF!R61)*NtoN2O*kgtoGg)</f>
        <v>6.4721564123386782E-2</v>
      </c>
      <c r="AT43" s="28">
        <f>IF(('Activity data'!AT12*EF!$H43*EF!S61)*NtoN2O*kgtoGg=0,"NO",('Activity data'!AT12*EF!$H43*EF!S61)*NtoN2O*kgtoGg)</f>
        <v>6.4835811962118226E-2</v>
      </c>
      <c r="AU43" s="28">
        <f>IF(('Activity data'!AU12*EF!$H43*EF!T61)*NtoN2O*kgtoGg=0,"NO",('Activity data'!AU12*EF!$H43*EF!T61)*NtoN2O*kgtoGg)</f>
        <v>6.4961078635381614E-2</v>
      </c>
      <c r="AV43" s="28">
        <f>IF(('Activity data'!AV12*EF!$H43*EF!U61)*NtoN2O*kgtoGg=0,"NO",('Activity data'!AV12*EF!$H43*EF!U61)*NtoN2O*kgtoGg)</f>
        <v>6.5096228526999519E-2</v>
      </c>
      <c r="AW43" s="28">
        <f>IF(('Activity data'!AW12*EF!$H43*EF!V61)*NtoN2O*kgtoGg=0,"NO",('Activity data'!AW12*EF!$H43*EF!V61)*NtoN2O*kgtoGg)</f>
        <v>6.5185767230374433E-2</v>
      </c>
      <c r="AX43" s="28">
        <f>IF(('Activity data'!AX12*EF!$H43*EF!W61)*NtoN2O*kgtoGg=0,"NO",('Activity data'!AX12*EF!$H43*EF!W61)*NtoN2O*kgtoGg)</f>
        <v>6.5283128740264984E-2</v>
      </c>
      <c r="AY43" s="28">
        <f>IF(('Activity data'!AY12*EF!$H43*EF!X61)*NtoN2O*kgtoGg=0,"NO",('Activity data'!AY12*EF!$H43*EF!X61)*NtoN2O*kgtoGg)</f>
        <v>6.5389365072819422E-2</v>
      </c>
      <c r="AZ43" s="28">
        <f>IF(('Activity data'!AZ12*EF!$H43*EF!Y61)*NtoN2O*kgtoGg=0,"NO",('Activity data'!AZ12*EF!$H43*EF!Y61)*NtoN2O*kgtoGg)</f>
        <v>6.5504985292251142E-2</v>
      </c>
      <c r="BA43" s="28">
        <f>IF(('Activity data'!BA12*EF!$H43*EF!Z61)*NtoN2O*kgtoGg=0,"NO",('Activity data'!BA12*EF!$H43*EF!Z61)*NtoN2O*kgtoGg)</f>
        <v>6.5628405582440333E-2</v>
      </c>
      <c r="BB43" s="28">
        <f>IF(('Activity data'!BB12*EF!$H43*EF!AA61)*NtoN2O*kgtoGg=0,"NO",('Activity data'!BB12*EF!$H43*EF!AA61)*NtoN2O*kgtoGg)</f>
        <v>6.5705587644188185E-2</v>
      </c>
      <c r="BC43" s="28">
        <f>IF(('Activity data'!BC12*EF!$H43*EF!AB61)*NtoN2O*kgtoGg=0,"NO",('Activity data'!BC12*EF!$H43*EF!AB61)*NtoN2O*kgtoGg)</f>
        <v>6.5789435232105731E-2</v>
      </c>
      <c r="BD43" s="28">
        <f>IF(('Activity data'!BD12*EF!$H43*EF!AC61)*NtoN2O*kgtoGg=0,"NO",('Activity data'!BD12*EF!$H43*EF!AC61)*NtoN2O*kgtoGg)</f>
        <v>6.5880527411756484E-2</v>
      </c>
      <c r="BE43" s="28">
        <f>IF(('Activity data'!BE12*EF!$H43*EF!AD61)*NtoN2O*kgtoGg=0,"NO",('Activity data'!BE12*EF!$H43*EF!AD61)*NtoN2O*kgtoGg)</f>
        <v>6.5977787716471489E-2</v>
      </c>
      <c r="BF43" s="28">
        <f>IF(('Activity data'!BF12*EF!$H43*EF!AE61)*NtoN2O*kgtoGg=0,"NO",('Activity data'!BF12*EF!$H43*EF!AE61)*NtoN2O*kgtoGg)</f>
        <v>6.6081386020086341E-2</v>
      </c>
      <c r="BG43" s="28">
        <f>IF(('Activity data'!BG12*EF!$H43*EF!AF61)*NtoN2O*kgtoGg=0,"NO",('Activity data'!BG12*EF!$H43*EF!AF61)*NtoN2O*kgtoGg)</f>
        <v>6.6141807412846351E-2</v>
      </c>
      <c r="BH43" s="28">
        <f>IF(('Activity data'!BH12*EF!$H43*EF!AG61)*NtoN2O*kgtoGg=0,"NO",('Activity data'!BH12*EF!$H43*EF!AG61)*NtoN2O*kgtoGg)</f>
        <v>6.6207616332553218E-2</v>
      </c>
      <c r="BI43" s="28">
        <f>IF(('Activity data'!BI12*EF!$H43*EF!AH61)*NtoN2O*kgtoGg=0,"NO",('Activity data'!BI12*EF!$H43*EF!AH61)*NtoN2O*kgtoGg)</f>
        <v>6.6279202314791896E-2</v>
      </c>
      <c r="BJ43" s="28">
        <f>IF(('Activity data'!BJ12*EF!$H43*EF!AI61)*NtoN2O*kgtoGg=0,"NO",('Activity data'!BJ12*EF!$H43*EF!AI61)*NtoN2O*kgtoGg)</f>
        <v>6.6355867840012392E-2</v>
      </c>
      <c r="BK43" s="28">
        <f>IF(('Activity data'!BK12*EF!$H43*EF!AJ61)*NtoN2O*kgtoGg=0,"NO",('Activity data'!BK12*EF!$H43*EF!AJ61)*NtoN2O*kgtoGg)</f>
        <v>6.6439179274863577E-2</v>
      </c>
      <c r="BL43" s="28">
        <f>IF(('Activity data'!BL12*EF!$H43*EF!AK61)*NtoN2O*kgtoGg=0,"NO",('Activity data'!BL12*EF!$H43*EF!AK61)*NtoN2O*kgtoGg)</f>
        <v>6.6476236119833332E-2</v>
      </c>
      <c r="BM43" s="28">
        <f>IF(('Activity data'!BM12*EF!$H43*EF!AL61)*NtoN2O*kgtoGg=0,"NO",('Activity data'!BM12*EF!$H43*EF!AL61)*NtoN2O*kgtoGg)</f>
        <v>6.651912802565102E-2</v>
      </c>
      <c r="BN43" s="28">
        <f>IF(('Activity data'!BN12*EF!$H43*EF!AM61)*NtoN2O*kgtoGg=0,"NO",('Activity data'!BN12*EF!$H43*EF!AM61)*NtoN2O*kgtoGg)</f>
        <v>6.6566196911874195E-2</v>
      </c>
      <c r="BO43" s="28">
        <f>IF(('Activity data'!BO12*EF!$H43*EF!AN61)*NtoN2O*kgtoGg=0,"NO",('Activity data'!BO12*EF!$H43*EF!AN61)*NtoN2O*kgtoGg)</f>
        <v>6.6617678654460374E-2</v>
      </c>
      <c r="BP43" s="28">
        <f>IF(('Activity data'!BP12*EF!$H43*EF!AO61)*NtoN2O*kgtoGg=0,"NO",('Activity data'!BP12*EF!$H43*EF!AO61)*NtoN2O*kgtoGg)</f>
        <v>6.6674780114789084E-2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1.4485282974949294E-2</v>
      </c>
      <c r="AE44" s="28">
        <f>IF(('Activity data'!AE13*EF!$H44*EF!$H62)*NtoN2O*kgtoGg=0,"NO",('Activity data'!AE13*EF!$H44*EF!$H62)*NtoN2O*kgtoGg)</f>
        <v>1.4523271292906481E-2</v>
      </c>
      <c r="AF44" s="28">
        <f>IF(('Activity data'!AF13*EF!$H44*EF!$H62)*NtoN2O*kgtoGg=0,"NO",('Activity data'!AF13*EF!$H44*EF!$H62)*NtoN2O*kgtoGg)</f>
        <v>1.4573861783308825E-2</v>
      </c>
      <c r="AG44" s="28">
        <f>IF(('Activity data'!AG13*EF!$H44*EF!$H62)*NtoN2O*kgtoGg=0,"NO",('Activity data'!AG13*EF!$H44*EF!$H62)*NtoN2O*kgtoGg)</f>
        <v>1.4636227023633491E-2</v>
      </c>
      <c r="AH44" s="28">
        <f>IF(('Activity data'!AH13*EF!$H44*EF!$H62)*NtoN2O*kgtoGg=0,"NO",('Activity data'!AH13*EF!$H44*EF!$H62)*NtoN2O*kgtoGg)</f>
        <v>1.4710190901600096E-2</v>
      </c>
      <c r="AI44" s="28">
        <f>IF(('Activity data'!AI13*EF!$H44*EF!H62)*NtoN2O*kgtoGg=0,"NO",('Activity data'!AI13*EF!$H44*EF!H62)*NtoN2O*kgtoGg)</f>
        <v>1.4796388416093606E-2</v>
      </c>
      <c r="AJ44" s="28">
        <f>IF(('Activity data'!AJ13*EF!$H44*EF!I62)*NtoN2O*kgtoGg=0,"NO",('Activity data'!AJ13*EF!$H44*EF!I62)*NtoN2O*kgtoGg)</f>
        <v>1.4888093860681226E-2</v>
      </c>
      <c r="AK44" s="28">
        <f>IF(('Activity data'!AK13*EF!$H44*EF!J62)*NtoN2O*kgtoGg=0,"NO",('Activity data'!AK13*EF!$H44*EF!J62)*NtoN2O*kgtoGg)</f>
        <v>1.498564634832311E-2</v>
      </c>
      <c r="AL44" s="28">
        <f>IF(('Activity data'!AL13*EF!$H44*EF!K62)*NtoN2O*kgtoGg=0,"NO",('Activity data'!AL13*EF!$H44*EF!K62)*NtoN2O*kgtoGg)</f>
        <v>1.5075527785092895E-2</v>
      </c>
      <c r="AM44" s="28">
        <f>IF(('Activity data'!AM13*EF!$H44*EF!L62)*NtoN2O*kgtoGg=0,"NO",('Activity data'!AM13*EF!$H44*EF!L62)*NtoN2O*kgtoGg)</f>
        <v>1.5117364175971862E-2</v>
      </c>
      <c r="AN44" s="28">
        <f>IF(('Activity data'!AN13*EF!$H44*EF!M62)*NtoN2O*kgtoGg=0,"NO",('Activity data'!AN13*EF!$H44*EF!M62)*NtoN2O*kgtoGg)</f>
        <v>1.516324035571571E-2</v>
      </c>
      <c r="AO44" s="28">
        <f>IF(('Activity data'!AO13*EF!$H44*EF!N62)*NtoN2O*kgtoGg=0,"NO",('Activity data'!AO13*EF!$H44*EF!N62)*NtoN2O*kgtoGg)</f>
        <v>1.5213521573791052E-2</v>
      </c>
      <c r="AP44" s="28">
        <f>IF(('Activity data'!AP13*EF!$H44*EF!O62)*NtoN2O*kgtoGg=0,"NO",('Activity data'!AP13*EF!$H44*EF!O62)*NtoN2O*kgtoGg)</f>
        <v>1.526755104587621E-2</v>
      </c>
      <c r="AQ44" s="28">
        <f>IF(('Activity data'!AQ13*EF!$H44*EF!P62)*NtoN2O*kgtoGg=0,"NO",('Activity data'!AQ13*EF!$H44*EF!P62)*NtoN2O*kgtoGg)</f>
        <v>1.5325338437526504E-2</v>
      </c>
      <c r="AR44" s="28">
        <f>IF(('Activity data'!AR13*EF!$H44*EF!Q62)*NtoN2O*kgtoGg=0,"NO",('Activity data'!AR13*EF!$H44*EF!Q62)*NtoN2O*kgtoGg)</f>
        <v>1.5361973446951281E-2</v>
      </c>
      <c r="AS44" s="28">
        <f>IF(('Activity data'!AS13*EF!$H44*EF!R62)*NtoN2O*kgtoGg=0,"NO",('Activity data'!AS13*EF!$H44*EF!R62)*NtoN2O*kgtoGg)</f>
        <v>1.5401921060499488E-2</v>
      </c>
      <c r="AT44" s="28">
        <f>IF(('Activity data'!AT13*EF!$H44*EF!S62)*NtoN2O*kgtoGg=0,"NO",('Activity data'!AT13*EF!$H44*EF!S62)*NtoN2O*kgtoGg)</f>
        <v>1.5444738659529901E-2</v>
      </c>
      <c r="AU44" s="28">
        <f>IF(('Activity data'!AU13*EF!$H44*EF!T62)*NtoN2O*kgtoGg=0,"NO",('Activity data'!AU13*EF!$H44*EF!T62)*NtoN2O*kgtoGg)</f>
        <v>1.5490687999287864E-2</v>
      </c>
      <c r="AV44" s="28">
        <f>IF(('Activity data'!AV13*EF!$H44*EF!U62)*NtoN2O*kgtoGg=0,"NO",('Activity data'!AV13*EF!$H44*EF!U62)*NtoN2O*kgtoGg)</f>
        <v>1.5539395060613637E-2</v>
      </c>
      <c r="AW44" s="28">
        <f>IF(('Activity data'!AW13*EF!$H44*EF!V62)*NtoN2O*kgtoGg=0,"NO",('Activity data'!AW13*EF!$H44*EF!V62)*NtoN2O*kgtoGg)</f>
        <v>1.5571495198986776E-2</v>
      </c>
      <c r="AX44" s="28">
        <f>IF(('Activity data'!AX13*EF!$H44*EF!W62)*NtoN2O*kgtoGg=0,"NO",('Activity data'!AX13*EF!$H44*EF!W62)*NtoN2O*kgtoGg)</f>
        <v>1.560575529314134E-2</v>
      </c>
      <c r="AY44" s="28">
        <f>IF(('Activity data'!AY13*EF!$H44*EF!X62)*NtoN2O*kgtoGg=0,"NO",('Activity data'!AY13*EF!$H44*EF!X62)*NtoN2O*kgtoGg)</f>
        <v>1.564255983001752E-2</v>
      </c>
      <c r="AZ44" s="28">
        <f>IF(('Activity data'!AZ13*EF!$H44*EF!Y62)*NtoN2O*kgtoGg=0,"NO",('Activity data'!AZ13*EF!$H44*EF!Y62)*NtoN2O*kgtoGg)</f>
        <v>1.5682099415785015E-2</v>
      </c>
      <c r="BA44" s="28">
        <f>IF(('Activity data'!BA13*EF!$H44*EF!Z62)*NtoN2O*kgtoGg=0,"NO",('Activity data'!BA13*EF!$H44*EF!Z62)*NtoN2O*kgtoGg)</f>
        <v>1.5723835838156744E-2</v>
      </c>
      <c r="BB44" s="28">
        <f>IF(('Activity data'!BB13*EF!$H44*EF!AA62)*NtoN2O*kgtoGg=0,"NO",('Activity data'!BB13*EF!$H44*EF!AA62)*NtoN2O*kgtoGg)</f>
        <v>1.5749087666828997E-2</v>
      </c>
      <c r="BC44" s="28">
        <f>IF(('Activity data'!BC13*EF!$H44*EF!AB62)*NtoN2O*kgtoGg=0,"NO",('Activity data'!BC13*EF!$H44*EF!AB62)*NtoN2O*kgtoGg)</f>
        <v>1.5776237003100019E-2</v>
      </c>
      <c r="BD44" s="28">
        <f>IF(('Activity data'!BD13*EF!$H44*EF!AC62)*NtoN2O*kgtoGg=0,"NO",('Activity data'!BD13*EF!$H44*EF!AC62)*NtoN2O*kgtoGg)</f>
        <v>1.5805492668120109E-2</v>
      </c>
      <c r="BE44" s="28">
        <f>IF(('Activity data'!BE13*EF!$H44*EF!AD62)*NtoN2O*kgtoGg=0,"NO",('Activity data'!BE13*EF!$H44*EF!AD62)*NtoN2O*kgtoGg)</f>
        <v>1.5836491192230295E-2</v>
      </c>
      <c r="BF44" s="28">
        <f>IF(('Activity data'!BF13*EF!$H44*EF!AE62)*NtoN2O*kgtoGg=0,"NO",('Activity data'!BF13*EF!$H44*EF!AE62)*NtoN2O*kgtoGg)</f>
        <v>1.5869298629885974E-2</v>
      </c>
      <c r="BG44" s="28">
        <f>IF(('Activity data'!BG13*EF!$H44*EF!AF62)*NtoN2O*kgtoGg=0,"NO",('Activity data'!BG13*EF!$H44*EF!AF62)*NtoN2O*kgtoGg)</f>
        <v>1.5886947716263238E-2</v>
      </c>
      <c r="BH44" s="28">
        <f>IF(('Activity data'!BH13*EF!$H44*EF!AG62)*NtoN2O*kgtoGg=0,"NO",('Activity data'!BH13*EF!$H44*EF!AG62)*NtoN2O*kgtoGg)</f>
        <v>1.5906151322726714E-2</v>
      </c>
      <c r="BI44" s="28">
        <f>IF(('Activity data'!BI13*EF!$H44*EF!AH62)*NtoN2O*kgtoGg=0,"NO",('Activity data'!BI13*EF!$H44*EF!AH62)*NtoN2O*kgtoGg)</f>
        <v>1.5927047417728265E-2</v>
      </c>
      <c r="BJ44" s="28">
        <f>IF(('Activity data'!BJ13*EF!$H44*EF!AI62)*NtoN2O*kgtoGg=0,"NO",('Activity data'!BJ13*EF!$H44*EF!AI62)*NtoN2O*kgtoGg)</f>
        <v>1.5949401600721176E-2</v>
      </c>
      <c r="BK44" s="28">
        <f>IF(('Activity data'!BK13*EF!$H44*EF!AJ62)*NtoN2O*kgtoGg=0,"NO",('Activity data'!BK13*EF!$H44*EF!AJ62)*NtoN2O*kgtoGg)</f>
        <v>1.5973751182549317E-2</v>
      </c>
      <c r="BL44" s="28">
        <f>IF(('Activity data'!BL13*EF!$H44*EF!AK62)*NtoN2O*kgtoGg=0,"NO",('Activity data'!BL13*EF!$H44*EF!AK62)*NtoN2O*kgtoGg)</f>
        <v>1.598211608390588E-2</v>
      </c>
      <c r="BM44" s="28">
        <f>IF(('Activity data'!BM13*EF!$H44*EF!AL62)*NtoN2O*kgtoGg=0,"NO",('Activity data'!BM13*EF!$H44*EF!AL62)*NtoN2O*kgtoGg)</f>
        <v>1.5992261023432944E-2</v>
      </c>
      <c r="BN44" s="28">
        <f>IF(('Activity data'!BN13*EF!$H44*EF!AM62)*NtoN2O*kgtoGg=0,"NO",('Activity data'!BN13*EF!$H44*EF!AM62)*NtoN2O*kgtoGg)</f>
        <v>1.6003624236850478E-2</v>
      </c>
      <c r="BO44" s="28">
        <f>IF(('Activity data'!BO13*EF!$H44*EF!AN62)*NtoN2O*kgtoGg=0,"NO",('Activity data'!BO13*EF!$H44*EF!AN62)*NtoN2O*kgtoGg)</f>
        <v>1.6016287811523092E-2</v>
      </c>
      <c r="BP44" s="28">
        <f>IF(('Activity data'!BP13*EF!$H44*EF!AO62)*NtoN2O*kgtoGg=0,"NO",('Activity data'!BP13*EF!$H44*EF!AO62)*NtoN2O*kgtoGg)</f>
        <v>1.6030660846117158E-2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0.1148376803155428</v>
      </c>
      <c r="AE45" s="28">
        <f>IF(('Activity data'!AE14*EF!$H45*EF!$H63)*NtoN2O*kgtoGg=0,"NO",('Activity data'!AE14*EF!$H45*EF!$H63)*NtoN2O*kgtoGg)</f>
        <v>0.11513884739117655</v>
      </c>
      <c r="AF45" s="28">
        <f>IF(('Activity data'!AF14*EF!$H45*EF!$H63)*NtoN2O*kgtoGg=0,"NO",('Activity data'!AF14*EF!$H45*EF!$H63)*NtoN2O*kgtoGg)</f>
        <v>0.11553992306045259</v>
      </c>
      <c r="AG45" s="28">
        <f>IF(('Activity data'!AG14*EF!$H45*EF!$H63)*NtoN2O*kgtoGg=0,"NO",('Activity data'!AG14*EF!$H45*EF!$H63)*NtoN2O*kgtoGg)</f>
        <v>0.11603434761146701</v>
      </c>
      <c r="AH45" s="28">
        <f>IF(('Activity data'!AH14*EF!$H45*EF!$H63)*NtoN2O*kgtoGg=0,"NO",('Activity data'!AH14*EF!$H45*EF!$H63)*NtoN2O*kgtoGg)</f>
        <v>0.11662072484603787</v>
      </c>
      <c r="AI45" s="28">
        <f>IF(('Activity data'!AI14*EF!$H45*EF!H63)*NtoN2O*kgtoGg=0,"NO",('Activity data'!AI14*EF!$H45*EF!H63)*NtoN2O*kgtoGg)</f>
        <v>0.11730408896329528</v>
      </c>
      <c r="AJ45" s="28">
        <f>IF(('Activity data'!AJ14*EF!$H45*EF!I63)*NtoN2O*kgtoGg=0,"NO",('Activity data'!AJ14*EF!$H45*EF!I63)*NtoN2O*kgtoGg)</f>
        <v>0.11803111932555745</v>
      </c>
      <c r="AK45" s="28">
        <f>IF(('Activity data'!AK14*EF!$H45*EF!J63)*NtoN2O*kgtoGg=0,"NO",('Activity data'!AK14*EF!$H45*EF!J63)*NtoN2O*kgtoGg)</f>
        <v>0.11880450438190591</v>
      </c>
      <c r="AL45" s="28">
        <f>IF(('Activity data'!AL14*EF!$H45*EF!K63)*NtoN2O*kgtoGg=0,"NO",('Activity data'!AL14*EF!$H45*EF!K63)*NtoN2O*kgtoGg)</f>
        <v>0.11951707421709112</v>
      </c>
      <c r="AM45" s="28">
        <f>IF(('Activity data'!AM14*EF!$H45*EF!L63)*NtoN2O*kgtoGg=0,"NO",('Activity data'!AM14*EF!$H45*EF!L63)*NtoN2O*kgtoGg)</f>
        <v>0.11984874837835006</v>
      </c>
      <c r="AN45" s="28">
        <f>IF(('Activity data'!AN14*EF!$H45*EF!M63)*NtoN2O*kgtoGg=0,"NO",('Activity data'!AN14*EF!$H45*EF!M63)*NtoN2O*kgtoGg)</f>
        <v>0.12021244952748419</v>
      </c>
      <c r="AO45" s="28">
        <f>IF(('Activity data'!AO14*EF!$H45*EF!N63)*NtoN2O*kgtoGg=0,"NO",('Activity data'!AO14*EF!$H45*EF!N63)*NtoN2O*kgtoGg)</f>
        <v>0.12061107332083351</v>
      </c>
      <c r="AP45" s="28">
        <f>IF(('Activity data'!AP14*EF!$H45*EF!O63)*NtoN2O*kgtoGg=0,"NO",('Activity data'!AP14*EF!$H45*EF!O63)*NtoN2O*kgtoGg)</f>
        <v>0.12103941284679673</v>
      </c>
      <c r="AQ45" s="28">
        <f>IF(('Activity data'!AQ14*EF!$H45*EF!P63)*NtoN2O*kgtoGg=0,"NO",('Activity data'!AQ14*EF!$H45*EF!P63)*NtoN2O*kgtoGg)</f>
        <v>0.12149754473280007</v>
      </c>
      <c r="AR45" s="28">
        <f>IF(('Activity data'!AR14*EF!$H45*EF!Q63)*NtoN2O*kgtoGg=0,"NO",('Activity data'!AR14*EF!$H45*EF!Q63)*NtoN2O*kgtoGg)</f>
        <v>0.12178798293189878</v>
      </c>
      <c r="AS45" s="28">
        <f>IF(('Activity data'!AS14*EF!$H45*EF!R63)*NtoN2O*kgtoGg=0,"NO",('Activity data'!AS14*EF!$H45*EF!R63)*NtoN2O*kgtoGg)</f>
        <v>0.12210468308072926</v>
      </c>
      <c r="AT45" s="28">
        <f>IF(('Activity data'!AT14*EF!$H45*EF!S63)*NtoN2O*kgtoGg=0,"NO",('Activity data'!AT14*EF!$H45*EF!S63)*NtoN2O*kgtoGg)</f>
        <v>0.12244413614891145</v>
      </c>
      <c r="AU45" s="28">
        <f>IF(('Activity data'!AU14*EF!$H45*EF!T63)*NtoN2O*kgtoGg=0,"NO",('Activity data'!AU14*EF!$H45*EF!T63)*NtoN2O*kgtoGg)</f>
        <v>0.1228084173023387</v>
      </c>
      <c r="AV45" s="28">
        <f>IF(('Activity data'!AV14*EF!$H45*EF!U63)*NtoN2O*kgtoGg=0,"NO",('Activity data'!AV14*EF!$H45*EF!U63)*NtoN2O*kgtoGg)</f>
        <v>0.1231945613595388</v>
      </c>
      <c r="AW45" s="28">
        <f>IF(('Activity data'!AW14*EF!$H45*EF!V63)*NtoN2O*kgtoGg=0,"NO",('Activity data'!AW14*EF!$H45*EF!V63)*NtoN2O*kgtoGg)</f>
        <v>0.12344904761534445</v>
      </c>
      <c r="AX45" s="28">
        <f>IF(('Activity data'!AX14*EF!$H45*EF!W63)*NtoN2O*kgtoGg=0,"NO",('Activity data'!AX14*EF!$H45*EF!W63)*NtoN2O*kgtoGg)</f>
        <v>0.12372065775557474</v>
      </c>
      <c r="AY45" s="28">
        <f>IF(('Activity data'!AY14*EF!$H45*EF!X63)*NtoN2O*kgtoGg=0,"NO",('Activity data'!AY14*EF!$H45*EF!X63)*NtoN2O*kgtoGg)</f>
        <v>0.12401243994907819</v>
      </c>
      <c r="AZ45" s="28">
        <f>IF(('Activity data'!AZ14*EF!$H45*EF!Y63)*NtoN2O*kgtoGg=0,"NO",('Activity data'!AZ14*EF!$H45*EF!Y63)*NtoN2O*kgtoGg)</f>
        <v>0.124325905299947</v>
      </c>
      <c r="BA45" s="28">
        <f>IF(('Activity data'!BA14*EF!$H45*EF!Z63)*NtoN2O*kgtoGg=0,"NO",('Activity data'!BA14*EF!$H45*EF!Z63)*NtoN2O*kgtoGg)</f>
        <v>0.12465678692222026</v>
      </c>
      <c r="BB45" s="28">
        <f>IF(('Activity data'!BB14*EF!$H45*EF!AA63)*NtoN2O*kgtoGg=0,"NO",('Activity data'!BB14*EF!$H45*EF!AA63)*NtoN2O*kgtoGg)</f>
        <v>0.12485698055554191</v>
      </c>
      <c r="BC45" s="28">
        <f>IF(('Activity data'!BC14*EF!$H45*EF!AB63)*NtoN2O*kgtoGg=0,"NO",('Activity data'!BC14*EF!$H45*EF!AB63)*NtoN2O*kgtoGg)</f>
        <v>0.12507221741386648</v>
      </c>
      <c r="BD45" s="28">
        <f>IF(('Activity data'!BD14*EF!$H45*EF!AC63)*NtoN2O*kgtoGg=0,"NO",('Activity data'!BD14*EF!$H45*EF!AC63)*NtoN2O*kgtoGg)</f>
        <v>0.12530415300758643</v>
      </c>
      <c r="BE45" s="28">
        <f>IF(('Activity data'!BE14*EF!$H45*EF!AD63)*NtoN2O*kgtoGg=0,"NO",('Activity data'!BE14*EF!$H45*EF!AD63)*NtoN2O*kgtoGg)</f>
        <v>0.12554990579047476</v>
      </c>
      <c r="BF45" s="28">
        <f>IF(('Activity data'!BF14*EF!$H45*EF!AE63)*NtoN2O*kgtoGg=0,"NO",('Activity data'!BF14*EF!$H45*EF!AE63)*NtoN2O*kgtoGg)</f>
        <v>0.1258099994347612</v>
      </c>
      <c r="BG45" s="28">
        <f>IF(('Activity data'!BG14*EF!$H45*EF!AF63)*NtoN2O*kgtoGg=0,"NO",('Activity data'!BG14*EF!$H45*EF!AF63)*NtoN2O*kgtoGg)</f>
        <v>0.12594991938957045</v>
      </c>
      <c r="BH45" s="28">
        <f>IF(('Activity data'!BH14*EF!$H45*EF!AG63)*NtoN2O*kgtoGg=0,"NO",('Activity data'!BH14*EF!$H45*EF!AG63)*NtoN2O*kgtoGg)</f>
        <v>0.12610216340328922</v>
      </c>
      <c r="BI45" s="28">
        <f>IF(('Activity data'!BI14*EF!$H45*EF!AH63)*NtoN2O*kgtoGg=0,"NO",('Activity data'!BI14*EF!$H45*EF!AH63)*NtoN2O*kgtoGg)</f>
        <v>0.12626782527415364</v>
      </c>
      <c r="BJ45" s="28">
        <f>IF(('Activity data'!BJ14*EF!$H45*EF!AI63)*NtoN2O*kgtoGg=0,"NO",('Activity data'!BJ14*EF!$H45*EF!AI63)*NtoN2O*kgtoGg)</f>
        <v>0.12644504670121826</v>
      </c>
      <c r="BK45" s="28">
        <f>IF(('Activity data'!BK14*EF!$H45*EF!AJ63)*NtoN2O*kgtoGg=0,"NO",('Activity data'!BK14*EF!$H45*EF!AJ63)*NtoN2O*kgtoGg)</f>
        <v>0.12663808742390439</v>
      </c>
      <c r="BL45" s="28">
        <f>IF(('Activity data'!BL14*EF!$H45*EF!AK63)*NtoN2O*kgtoGg=0,"NO",('Activity data'!BL14*EF!$H45*EF!AK63)*NtoN2O*kgtoGg)</f>
        <v>0.12670440341300293</v>
      </c>
      <c r="BM45" s="28">
        <f>IF(('Activity data'!BM14*EF!$H45*EF!AL63)*NtoN2O*kgtoGg=0,"NO",('Activity data'!BM14*EF!$H45*EF!AL63)*NtoN2O*kgtoGg)</f>
        <v>0.12678483134280202</v>
      </c>
      <c r="BN45" s="28">
        <f>IF(('Activity data'!BN14*EF!$H45*EF!AM63)*NtoN2O*kgtoGg=0,"NO",('Activity data'!BN14*EF!$H45*EF!AM63)*NtoN2O*kgtoGg)</f>
        <v>0.12687491760981223</v>
      </c>
      <c r="BO45" s="28">
        <f>IF(('Activity data'!BO14*EF!$H45*EF!AN63)*NtoN2O*kgtoGg=0,"NO",('Activity data'!BO14*EF!$H45*EF!AN63)*NtoN2O*kgtoGg)</f>
        <v>0.12697531299334883</v>
      </c>
      <c r="BP45" s="28">
        <f>IF(('Activity data'!BP14*EF!$H45*EF!AO63)*NtoN2O*kgtoGg=0,"NO",('Activity data'!BP14*EF!$H45*EF!AO63)*NtoN2O*kgtoGg)</f>
        <v>0.12708926078123342</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9.7950627377524482E-2</v>
      </c>
      <c r="AE48" s="28">
        <f>IF(('Activity data'!AE17*EF!$H48*EF!$H66)*NtoN2O*kgtoGg=0,"NO",('Activity data'!AE17*EF!$H48*EF!$H66)*NtoN2O*kgtoGg)</f>
        <v>9.778547690497974E-2</v>
      </c>
      <c r="AF48" s="28">
        <f>IF(('Activity data'!AF17*EF!$H48*EF!$H66)*NtoN2O*kgtoGg=0,"NO",('Activity data'!AF17*EF!$H48*EF!$H66)*NtoN2O*kgtoGg)</f>
        <v>9.6942216932534395E-2</v>
      </c>
      <c r="AG48" s="28">
        <f>IF(('Activity data'!AG17*EF!$H48*EF!$H66)*NtoN2O*kgtoGg=0,"NO",('Activity data'!AG17*EF!$H48*EF!$H66)*NtoN2O*kgtoGg)</f>
        <v>9.5418825451233674E-2</v>
      </c>
      <c r="AH48" s="28">
        <f>IF(('Activity data'!AH17*EF!$H48*EF!$H66)*NtoN2O*kgtoGg=0,"NO",('Activity data'!AH17*EF!$H48*EF!$H66)*NtoN2O*kgtoGg)</f>
        <v>9.3390806379357288E-2</v>
      </c>
      <c r="AI48" s="28">
        <f>IF(('Activity data'!AI17*EF!$H48*EF!H66)*NtoN2O*kgtoGg=0,"NO",('Activity data'!AI17*EF!$H48*EF!H66)*NtoN2O*kgtoGg)</f>
        <v>9.1927241832237355E-2</v>
      </c>
      <c r="AJ48" s="28">
        <f>IF(('Activity data'!AJ17*EF!$H48*EF!I66)*NtoN2O*kgtoGg=0,"NO",('Activity data'!AJ17*EF!$H48*EF!I66)*NtoN2O*kgtoGg)</f>
        <v>9.0337798316080742E-2</v>
      </c>
      <c r="AK48" s="28">
        <f>IF(('Activity data'!AK17*EF!$H48*EF!J66)*NtoN2O*kgtoGg=0,"NO",('Activity data'!AK17*EF!$H48*EF!J66)*NtoN2O*kgtoGg)</f>
        <v>8.8637219811450049E-2</v>
      </c>
      <c r="AL48" s="28">
        <f>IF(('Activity data'!AL17*EF!$H48*EF!K66)*NtoN2O*kgtoGg=0,"NO",('Activity data'!AL17*EF!$H48*EF!K66)*NtoN2O*kgtoGg)</f>
        <v>7.7529194163454926E-2</v>
      </c>
      <c r="AM48" s="28">
        <f>IF(('Activity data'!AM17*EF!$H48*EF!L66)*NtoN2O*kgtoGg=0,"NO",('Activity data'!AM17*EF!$H48*EF!L66)*NtoN2O*kgtoGg)</f>
        <v>7.7713777720234814E-2</v>
      </c>
      <c r="AN48" s="28">
        <f>IF(('Activity data'!AN17*EF!$H48*EF!M66)*NtoN2O*kgtoGg=0,"NO",('Activity data'!AN17*EF!$H48*EF!M66)*NtoN2O*kgtoGg)</f>
        <v>7.7786372768478274E-2</v>
      </c>
      <c r="AO48" s="28">
        <f>IF(('Activity data'!AO17*EF!$H48*EF!N66)*NtoN2O*kgtoGg=0,"NO",('Activity data'!AO17*EF!$H48*EF!N66)*NtoN2O*kgtoGg)</f>
        <v>7.7862774521109068E-2</v>
      </c>
      <c r="AP48" s="28">
        <f>IF(('Activity data'!AP17*EF!$H48*EF!O66)*NtoN2O*kgtoGg=0,"NO",('Activity data'!AP17*EF!$H48*EF!O66)*NtoN2O*kgtoGg)</f>
        <v>7.7846365078013124E-2</v>
      </c>
      <c r="AQ48" s="28">
        <f>IF(('Activity data'!AQ17*EF!$H48*EF!P66)*NtoN2O*kgtoGg=0,"NO",('Activity data'!AQ17*EF!$H48*EF!P66)*NtoN2O*kgtoGg)</f>
        <v>7.7901797913856666E-2</v>
      </c>
      <c r="AR48" s="28">
        <f>IF(('Activity data'!AR17*EF!$H48*EF!Q66)*NtoN2O*kgtoGg=0,"NO",('Activity data'!AR17*EF!$H48*EF!Q66)*NtoN2O*kgtoGg)</f>
        <v>7.8380648507848927E-2</v>
      </c>
      <c r="AS48" s="28">
        <f>IF(('Activity data'!AS17*EF!$H48*EF!R66)*NtoN2O*kgtoGg=0,"NO",('Activity data'!AS17*EF!$H48*EF!R66)*NtoN2O*kgtoGg)</f>
        <v>7.8800355410935455E-2</v>
      </c>
      <c r="AT48" s="28">
        <f>IF(('Activity data'!AT17*EF!$H48*EF!S66)*NtoN2O*kgtoGg=0,"NO",('Activity data'!AT17*EF!$H48*EF!S66)*NtoN2O*kgtoGg)</f>
        <v>7.9298456689744751E-2</v>
      </c>
      <c r="AU48" s="28">
        <f>IF(('Activity data'!AU17*EF!$H48*EF!T66)*NtoN2O*kgtoGg=0,"NO",('Activity data'!AU17*EF!$H48*EF!T66)*NtoN2O*kgtoGg)</f>
        <v>7.9837663645824855E-2</v>
      </c>
      <c r="AV48" s="28">
        <f>IF(('Activity data'!AV17*EF!$H48*EF!U66)*NtoN2O*kgtoGg=0,"NO",('Activity data'!AV17*EF!$H48*EF!U66)*NtoN2O*kgtoGg)</f>
        <v>8.0421859677433399E-2</v>
      </c>
      <c r="AW48" s="28">
        <f>IF(('Activity data'!AW17*EF!$H48*EF!V66)*NtoN2O*kgtoGg=0,"NO",('Activity data'!AW17*EF!$H48*EF!V66)*NtoN2O*kgtoGg)</f>
        <v>8.1496470896523676E-2</v>
      </c>
      <c r="AX48" s="28">
        <f>IF(('Activity data'!AX17*EF!$H48*EF!W66)*NtoN2O*kgtoGg=0,"NO",('Activity data'!AX17*EF!$H48*EF!W66)*NtoN2O*kgtoGg)</f>
        <v>8.2375003110416484E-2</v>
      </c>
      <c r="AY48" s="28">
        <f>IF(('Activity data'!AY17*EF!$H48*EF!X66)*NtoN2O*kgtoGg=0,"NO",('Activity data'!AY17*EF!$H48*EF!X66)*NtoN2O*kgtoGg)</f>
        <v>8.3498016132724964E-2</v>
      </c>
      <c r="AZ48" s="28">
        <f>IF(('Activity data'!AZ17*EF!$H48*EF!Y66)*NtoN2O*kgtoGg=0,"NO",('Activity data'!AZ17*EF!$H48*EF!Y66)*NtoN2O*kgtoGg)</f>
        <v>8.4760090698662652E-2</v>
      </c>
      <c r="BA48" s="28">
        <f>IF(('Activity data'!BA17*EF!$H48*EF!Z66)*NtoN2O*kgtoGg=0,"NO",('Activity data'!BA17*EF!$H48*EF!Z66)*NtoN2O*kgtoGg)</f>
        <v>8.6164846756423913E-2</v>
      </c>
      <c r="BB48" s="28">
        <f>IF(('Activity data'!BB17*EF!$H48*EF!AA66)*NtoN2O*kgtoGg=0,"NO",('Activity data'!BB17*EF!$H48*EF!AA66)*NtoN2O*kgtoGg)</f>
        <v>8.7625721055230463E-2</v>
      </c>
      <c r="BC48" s="28">
        <f>IF(('Activity data'!BC17*EF!$H48*EF!AB66)*NtoN2O*kgtoGg=0,"NO",('Activity data'!BC17*EF!$H48*EF!AB66)*NtoN2O*kgtoGg)</f>
        <v>8.9148257874773637E-2</v>
      </c>
      <c r="BD48" s="28">
        <f>IF(('Activity data'!BD17*EF!$H48*EF!AC66)*NtoN2O*kgtoGg=0,"NO",('Activity data'!BD17*EF!$H48*EF!AC66)*NtoN2O*kgtoGg)</f>
        <v>9.0641043571060453E-2</v>
      </c>
      <c r="BE48" s="28">
        <f>IF(('Activity data'!BE17*EF!$H48*EF!AD66)*NtoN2O*kgtoGg=0,"NO",('Activity data'!BE17*EF!$H48*EF!AD66)*NtoN2O*kgtoGg)</f>
        <v>9.2191045841289274E-2</v>
      </c>
      <c r="BF48" s="28">
        <f>IF(('Activity data'!BF17*EF!$H48*EF!AE66)*NtoN2O*kgtoGg=0,"NO",('Activity data'!BF17*EF!$H48*EF!AE66)*NtoN2O*kgtoGg)</f>
        <v>9.3866672803494131E-2</v>
      </c>
      <c r="BG48" s="28">
        <f>IF(('Activity data'!BG17*EF!$H48*EF!AF66)*NtoN2O*kgtoGg=0,"NO",('Activity data'!BG17*EF!$H48*EF!AF66)*NtoN2O*kgtoGg)</f>
        <v>9.5630790184098535E-2</v>
      </c>
      <c r="BH48" s="28">
        <f>IF(('Activity data'!BH17*EF!$H48*EF!AG66)*NtoN2O*kgtoGg=0,"NO",('Activity data'!BH17*EF!$H48*EF!AG66)*NtoN2O*kgtoGg)</f>
        <v>9.745810471963505E-2</v>
      </c>
      <c r="BI48" s="28">
        <f>IF(('Activity data'!BI17*EF!$H48*EF!AH66)*NtoN2O*kgtoGg=0,"NO",('Activity data'!BI17*EF!$H48*EF!AH66)*NtoN2O*kgtoGg)</f>
        <v>9.9333077298045483E-2</v>
      </c>
      <c r="BJ48" s="28">
        <f>IF(('Activity data'!BJ17*EF!$H48*EF!AI66)*NtoN2O*kgtoGg=0,"NO",('Activity data'!BJ17*EF!$H48*EF!AI66)*NtoN2O*kgtoGg)</f>
        <v>0.10127116231758163</v>
      </c>
      <c r="BK48" s="28">
        <f>IF(('Activity data'!BK17*EF!$H48*EF!AJ66)*NtoN2O*kgtoGg=0,"NO",('Activity data'!BK17*EF!$H48*EF!AJ66)*NtoN2O*kgtoGg)</f>
        <v>0.10334808863714225</v>
      </c>
      <c r="BL48" s="28">
        <f>IF(('Activity data'!BL17*EF!$H48*EF!AK66)*NtoN2O*kgtoGg=0,"NO",('Activity data'!BL17*EF!$H48*EF!AK66)*NtoN2O*kgtoGg)</f>
        <v>0.10554760224643876</v>
      </c>
      <c r="BM48" s="28">
        <f>IF(('Activity data'!BM17*EF!$H48*EF!AL66)*NtoN2O*kgtoGg=0,"NO",('Activity data'!BM17*EF!$H48*EF!AL66)*NtoN2O*kgtoGg)</f>
        <v>0.10783337664089192</v>
      </c>
      <c r="BN48" s="28">
        <f>IF(('Activity data'!BN17*EF!$H48*EF!AM66)*NtoN2O*kgtoGg=0,"NO",('Activity data'!BN17*EF!$H48*EF!AM66)*NtoN2O*kgtoGg)</f>
        <v>0.11005291112257318</v>
      </c>
      <c r="BO48" s="28">
        <f>IF(('Activity data'!BO17*EF!$H48*EF!AN66)*NtoN2O*kgtoGg=0,"NO",('Activity data'!BO17*EF!$H48*EF!AN66)*NtoN2O*kgtoGg)</f>
        <v>0.11236734724050984</v>
      </c>
      <c r="BP48" s="28">
        <f>IF(('Activity data'!BP17*EF!$H48*EF!AO66)*NtoN2O*kgtoGg=0,"NO",('Activity data'!BP17*EF!$H48*EF!AO66)*NtoN2O*kgtoGg)</f>
        <v>0.1147838714628035</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3.8320268615591929E-2</v>
      </c>
      <c r="AE49" s="28">
        <f>IF(('Activity data'!AE18*EF!$H49*EF!$H67)*NtoN2O*kgtoGg=0,"NO",('Activity data'!AE18*EF!$H49*EF!$H67)*NtoN2O*kgtoGg)</f>
        <v>3.8255658406965959E-2</v>
      </c>
      <c r="AF49" s="28">
        <f>IF(('Activity data'!AF18*EF!$H49*EF!$H67)*NtoN2O*kgtoGg=0,"NO",('Activity data'!AF18*EF!$H49*EF!$H67)*NtoN2O*kgtoGg)</f>
        <v>3.7925758032440145E-2</v>
      </c>
      <c r="AG49" s="28">
        <f>IF(('Activity data'!AG18*EF!$H49*EF!$H67)*NtoN2O*kgtoGg=0,"NO",('Activity data'!AG18*EF!$H49*EF!$H67)*NtoN2O*kgtoGg)</f>
        <v>3.7329776441172233E-2</v>
      </c>
      <c r="AH49" s="28">
        <f>IF(('Activity data'!AH18*EF!$H49*EF!$H67)*NtoN2O*kgtoGg=0,"NO",('Activity data'!AH18*EF!$H49*EF!$H67)*NtoN2O*kgtoGg)</f>
        <v>3.653637431938369E-2</v>
      </c>
      <c r="AI49" s="28">
        <f>IF(('Activity data'!AI18*EF!$H49*EF!H67)*NtoN2O*kgtoGg=0,"NO",('Activity data'!AI18*EF!$H49*EF!H67)*NtoN2O*kgtoGg)</f>
        <v>3.5963798236070502E-2</v>
      </c>
      <c r="AJ49" s="28">
        <f>IF(('Activity data'!AJ18*EF!$H49*EF!I67)*NtoN2O*kgtoGg=0,"NO",('Activity data'!AJ18*EF!$H49*EF!I67)*NtoN2O*kgtoGg)</f>
        <v>3.5341975751425468E-2</v>
      </c>
      <c r="AK49" s="28">
        <f>IF(('Activity data'!AK18*EF!$H49*EF!J67)*NtoN2O*kgtoGg=0,"NO",('Activity data'!AK18*EF!$H49*EF!J67)*NtoN2O*kgtoGg)</f>
        <v>3.4676675009162904E-2</v>
      </c>
      <c r="AL49" s="28">
        <f>IF(('Activity data'!AL18*EF!$H49*EF!K67)*NtoN2O*kgtoGg=0,"NO",('Activity data'!AL18*EF!$H49*EF!K67)*NtoN2O*kgtoGg)</f>
        <v>3.0330990473836202E-2</v>
      </c>
      <c r="AM49" s="28">
        <f>IF(('Activity data'!AM18*EF!$H49*EF!L67)*NtoN2O*kgtoGg=0,"NO",('Activity data'!AM18*EF!$H49*EF!L67)*NtoN2O*kgtoGg)</f>
        <v>3.040320329847248E-2</v>
      </c>
      <c r="AN49" s="28">
        <f>IF(('Activity data'!AN18*EF!$H49*EF!M67)*NtoN2O*kgtoGg=0,"NO",('Activity data'!AN18*EF!$H49*EF!M67)*NtoN2O*kgtoGg)</f>
        <v>3.0431603951161811E-2</v>
      </c>
      <c r="AO49" s="28">
        <f>IF(('Activity data'!AO18*EF!$H49*EF!N67)*NtoN2O*kgtoGg=0,"NO",('Activity data'!AO18*EF!$H49*EF!N67)*NtoN2O*kgtoGg)</f>
        <v>3.0461493863680997E-2</v>
      </c>
      <c r="AP49" s="28">
        <f>IF(('Activity data'!AP18*EF!$H49*EF!O67)*NtoN2O*kgtoGg=0,"NO",('Activity data'!AP18*EF!$H49*EF!O67)*NtoN2O*kgtoGg)</f>
        <v>3.0455074157303363E-2</v>
      </c>
      <c r="AQ49" s="28">
        <f>IF(('Activity data'!AQ18*EF!$H49*EF!P67)*NtoN2O*kgtoGg=0,"NO",('Activity data'!AQ18*EF!$H49*EF!P67)*NtoN2O*kgtoGg)</f>
        <v>3.0476760605022187E-2</v>
      </c>
      <c r="AR49" s="28">
        <f>IF(('Activity data'!AR18*EF!$H49*EF!Q67)*NtoN2O*kgtoGg=0,"NO",('Activity data'!AR18*EF!$H49*EF!Q67)*NtoN2O*kgtoGg)</f>
        <v>3.0664096652578014E-2</v>
      </c>
      <c r="AS49" s="28">
        <f>IF(('Activity data'!AS18*EF!$H49*EF!R67)*NtoN2O*kgtoGg=0,"NO",('Activity data'!AS18*EF!$H49*EF!R67)*NtoN2O*kgtoGg)</f>
        <v>3.0828294490781793E-2</v>
      </c>
      <c r="AT49" s="28">
        <f>IF(('Activity data'!AT18*EF!$H49*EF!S67)*NtoN2O*kgtoGg=0,"NO",('Activity data'!AT18*EF!$H49*EF!S67)*NtoN2O*kgtoGg)</f>
        <v>3.1023161796002566E-2</v>
      </c>
      <c r="AU49" s="28">
        <f>IF(('Activity data'!AU18*EF!$H49*EF!T67)*NtoN2O*kgtoGg=0,"NO",('Activity data'!AU18*EF!$H49*EF!T67)*NtoN2O*kgtoGg)</f>
        <v>3.1234110474429578E-2</v>
      </c>
      <c r="AV49" s="28">
        <f>IF(('Activity data'!AV18*EF!$H49*EF!U67)*NtoN2O*kgtoGg=0,"NO",('Activity data'!AV18*EF!$H49*EF!U67)*NtoN2O*kgtoGg)</f>
        <v>3.1462659790087548E-2</v>
      </c>
      <c r="AW49" s="28">
        <f>IF(('Activity data'!AW18*EF!$H49*EF!V67)*NtoN2O*kgtoGg=0,"NO",('Activity data'!AW18*EF!$H49*EF!V67)*NtoN2O*kgtoGg)</f>
        <v>3.188306945642029E-2</v>
      </c>
      <c r="AX49" s="28">
        <f>IF(('Activity data'!AX18*EF!$H49*EF!W67)*NtoN2O*kgtoGg=0,"NO",('Activity data'!AX18*EF!$H49*EF!W67)*NtoN2O*kgtoGg)</f>
        <v>3.2226769045949906E-2</v>
      </c>
      <c r="AY49" s="28">
        <f>IF(('Activity data'!AY18*EF!$H49*EF!X67)*NtoN2O*kgtoGg=0,"NO",('Activity data'!AY18*EF!$H49*EF!X67)*NtoN2O*kgtoGg)</f>
        <v>3.2666114477682605E-2</v>
      </c>
      <c r="AZ49" s="28">
        <f>IF(('Activity data'!AZ18*EF!$H49*EF!Y67)*NtoN2O*kgtoGg=0,"NO",('Activity data'!AZ18*EF!$H49*EF!Y67)*NtoN2O*kgtoGg)</f>
        <v>3.3159863600832548E-2</v>
      </c>
      <c r="BA49" s="28">
        <f>IF(('Activity data'!BA18*EF!$H49*EF!Z67)*NtoN2O*kgtoGg=0,"NO",('Activity data'!BA18*EF!$H49*EF!Z67)*NtoN2O*kgtoGg)</f>
        <v>3.370943261242567E-2</v>
      </c>
      <c r="BB49" s="28">
        <f>IF(('Activity data'!BB18*EF!$H49*EF!AA67)*NtoN2O*kgtoGg=0,"NO",('Activity data'!BB18*EF!$H49*EF!AA67)*NtoN2O*kgtoGg)</f>
        <v>3.4280956216129775E-2</v>
      </c>
      <c r="BC49" s="28">
        <f>IF(('Activity data'!BC18*EF!$H49*EF!AB67)*NtoN2O*kgtoGg=0,"NO",('Activity data'!BC18*EF!$H49*EF!AB67)*NtoN2O*kgtoGg)</f>
        <v>3.4876603446413995E-2</v>
      </c>
      <c r="BD49" s="28">
        <f>IF(('Activity data'!BD18*EF!$H49*EF!AC67)*NtoN2O*kgtoGg=0,"NO",('Activity data'!BD18*EF!$H49*EF!AC67)*NtoN2O*kgtoGg)</f>
        <v>3.5460611434915655E-2</v>
      </c>
      <c r="BE49" s="28">
        <f>IF(('Activity data'!BE18*EF!$H49*EF!AD67)*NtoN2O*kgtoGg=0,"NO",('Activity data'!BE18*EF!$H49*EF!AD67)*NtoN2O*kgtoGg)</f>
        <v>3.6067003705595235E-2</v>
      </c>
      <c r="BF49" s="28">
        <f>IF(('Activity data'!BF18*EF!$H49*EF!AE67)*NtoN2O*kgtoGg=0,"NO",('Activity data'!BF18*EF!$H49*EF!AE67)*NtoN2O*kgtoGg)</f>
        <v>3.6722542899272237E-2</v>
      </c>
      <c r="BG49" s="28">
        <f>IF(('Activity data'!BG18*EF!$H49*EF!AF67)*NtoN2O*kgtoGg=0,"NO",('Activity data'!BG18*EF!$H49*EF!AF67)*NtoN2O*kgtoGg)</f>
        <v>3.74127013362738E-2</v>
      </c>
      <c r="BH49" s="28">
        <f>IF(('Activity data'!BH18*EF!$H49*EF!AG67)*NtoN2O*kgtoGg=0,"NO",('Activity data'!BH18*EF!$H49*EF!AG67)*NtoN2O*kgtoGg)</f>
        <v>3.8127583779824149E-2</v>
      </c>
      <c r="BI49" s="28">
        <f>IF(('Activity data'!BI18*EF!$H49*EF!AH67)*NtoN2O*kgtoGg=0,"NO",('Activity data'!BI18*EF!$H49*EF!AH67)*NtoN2O*kgtoGg)</f>
        <v>3.8861111014669034E-2</v>
      </c>
      <c r="BJ49" s="28">
        <f>IF(('Activity data'!BJ18*EF!$H49*EF!AI67)*NtoN2O*kgtoGg=0,"NO",('Activity data'!BJ18*EF!$H49*EF!AI67)*NtoN2O*kgtoGg)</f>
        <v>3.9619329114306448E-2</v>
      </c>
      <c r="BK49" s="28">
        <f>IF(('Activity data'!BK18*EF!$H49*EF!AJ67)*NtoN2O*kgtoGg=0,"NO",('Activity data'!BK18*EF!$H49*EF!AJ67)*NtoN2O*kgtoGg)</f>
        <v>4.04318647416037E-2</v>
      </c>
      <c r="BL49" s="28">
        <f>IF(('Activity data'!BL18*EF!$H49*EF!AK67)*NtoN2O*kgtoGg=0,"NO",('Activity data'!BL18*EF!$H49*EF!AK67)*NtoN2O*kgtoGg)</f>
        <v>4.1292358998644398E-2</v>
      </c>
      <c r="BM49" s="28">
        <f>IF(('Activity data'!BM18*EF!$H49*EF!AL67)*NtoN2O*kgtoGg=0,"NO",('Activity data'!BM18*EF!$H49*EF!AL67)*NtoN2O*kgtoGg)</f>
        <v>4.2186600221342109E-2</v>
      </c>
      <c r="BN49" s="28">
        <f>IF(('Activity data'!BN18*EF!$H49*EF!AM67)*NtoN2O*kgtoGg=0,"NO",('Activity data'!BN18*EF!$H49*EF!AM67)*NtoN2O*kgtoGg)</f>
        <v>4.3054927049018053E-2</v>
      </c>
      <c r="BO49" s="28">
        <f>IF(('Activity data'!BO18*EF!$H49*EF!AN67)*NtoN2O*kgtoGg=0,"NO",('Activity data'!BO18*EF!$H49*EF!AN67)*NtoN2O*kgtoGg)</f>
        <v>4.3960381318250349E-2</v>
      </c>
      <c r="BP49" s="28">
        <f>IF(('Activity data'!BP18*EF!$H49*EF!AO67)*NtoN2O*kgtoGg=0,"NO",('Activity data'!BP18*EF!$H49*EF!AO67)*NtoN2O*kgtoGg)</f>
        <v>4.4905774520863223E-2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0.32901481850480907</v>
      </c>
      <c r="AE50" s="28">
        <f>IF(('Activity data'!AE19*EF!$H50*EF!$H68)*NtoN2O*kgtoGg=0,"NO",('Activity data'!AE19*EF!$H50*EF!$H68)*NtoN2O*kgtoGg)</f>
        <v>0.33640993913001738</v>
      </c>
      <c r="AF50" s="28">
        <f>IF(('Activity data'!AF19*EF!$H50*EF!$H68)*NtoN2O*kgtoGg=0,"NO",('Activity data'!AF19*EF!$H50*EF!$H68)*NtoN2O*kgtoGg)</f>
        <v>0.34251004772431637</v>
      </c>
      <c r="AG50" s="28">
        <f>IF(('Activity data'!AG19*EF!$H50*EF!$H68)*NtoN2O*kgtoGg=0,"NO",('Activity data'!AG19*EF!$H50*EF!$H68)*NtoN2O*kgtoGg)</f>
        <v>0.34721588965128436</v>
      </c>
      <c r="AH50" s="28">
        <f>IF(('Activity data'!AH19*EF!$H50*EF!$H68)*NtoN2O*kgtoGg=0,"NO",('Activity data'!AH19*EF!$H50*EF!$H68)*NtoN2O*kgtoGg)</f>
        <v>0.35079820358812797</v>
      </c>
      <c r="AI50" s="28">
        <f>IF(('Activity data'!AI19*EF!$H50*EF!H68)*NtoN2O*kgtoGg=0,"NO",('Activity data'!AI19*EF!$H50*EF!H68)*NtoN2O*kgtoGg)</f>
        <v>0.3554573202230793</v>
      </c>
      <c r="AJ50" s="28">
        <f>IF(('Activity data'!AJ19*EF!$H50*EF!I68)*NtoN2O*kgtoGg=0,"NO",('Activity data'!AJ19*EF!$H50*EF!I68)*NtoN2O*kgtoGg)</f>
        <v>0.35972331584837031</v>
      </c>
      <c r="AK50" s="28">
        <f>IF(('Activity data'!AK19*EF!$H50*EF!J68)*NtoN2O*kgtoGg=0,"NO",('Activity data'!AK19*EF!$H50*EF!J68)*NtoN2O*kgtoGg)</f>
        <v>0.36362410558063185</v>
      </c>
      <c r="AL50" s="28">
        <f>IF(('Activity data'!AL19*EF!$H50*EF!K68)*NtoN2O*kgtoGg=0,"NO",('Activity data'!AL19*EF!$H50*EF!K68)*NtoN2O*kgtoGg)</f>
        <v>0.3459045104444749</v>
      </c>
      <c r="AM50" s="28">
        <f>IF(('Activity data'!AM19*EF!$H50*EF!L68)*NtoN2O*kgtoGg=0,"NO",('Activity data'!AM19*EF!$H50*EF!L68)*NtoN2O*kgtoGg)</f>
        <v>0.35260646241659349</v>
      </c>
      <c r="AN50" s="28">
        <f>IF(('Activity data'!AN19*EF!$H50*EF!M68)*NtoN2O*kgtoGg=0,"NO",('Activity data'!AN19*EF!$H50*EF!M68)*NtoN2O*kgtoGg)</f>
        <v>0.35909853913959533</v>
      </c>
      <c r="AO50" s="28">
        <f>IF(('Activity data'!AO19*EF!$H50*EF!N68)*NtoN2O*kgtoGg=0,"NO",('Activity data'!AO19*EF!$H50*EF!N68)*NtoN2O*kgtoGg)</f>
        <v>0.36565584114969285</v>
      </c>
      <c r="AP50" s="28">
        <f>IF(('Activity data'!AP19*EF!$H50*EF!O68)*NtoN2O*kgtoGg=0,"NO",('Activity data'!AP19*EF!$H50*EF!O68)*NtoN2O*kgtoGg)</f>
        <v>0.37203780554893329</v>
      </c>
      <c r="AQ50" s="28">
        <f>IF(('Activity data'!AQ19*EF!$H50*EF!P68)*NtoN2O*kgtoGg=0,"NO",('Activity data'!AQ19*EF!$H50*EF!P68)*NtoN2O*kgtoGg)</f>
        <v>0.37865315435121122</v>
      </c>
      <c r="AR50" s="28">
        <f>IF(('Activity data'!AR19*EF!$H50*EF!Q68)*NtoN2O*kgtoGg=0,"NO",('Activity data'!AR19*EF!$H50*EF!Q68)*NtoN2O*kgtoGg)</f>
        <v>0.38610654972382713</v>
      </c>
      <c r="AS50" s="28">
        <f>IF(('Activity data'!AS19*EF!$H50*EF!R68)*NtoN2O*kgtoGg=0,"NO",('Activity data'!AS19*EF!$H50*EF!R68)*NtoN2O*kgtoGg)</f>
        <v>0.39350991563567095</v>
      </c>
      <c r="AT50" s="28">
        <f>IF(('Activity data'!AT19*EF!$H50*EF!S68)*NtoN2O*kgtoGg=0,"NO",('Activity data'!AT19*EF!$H50*EF!S68)*NtoN2O*kgtoGg)</f>
        <v>0.40122479459473082</v>
      </c>
      <c r="AU50" s="28">
        <f>IF(('Activity data'!AU19*EF!$H50*EF!T68)*NtoN2O*kgtoGg=0,"NO",('Activity data'!AU19*EF!$H50*EF!T68)*NtoN2O*kgtoGg)</f>
        <v>0.40917057924329497</v>
      </c>
      <c r="AV50" s="28">
        <f>IF(('Activity data'!AV19*EF!$H50*EF!U68)*NtoN2O*kgtoGg=0,"NO",('Activity data'!AV19*EF!$H50*EF!U68)*NtoN2O*kgtoGg)</f>
        <v>0.41736573330168497</v>
      </c>
      <c r="AW50" s="28">
        <f>IF(('Activity data'!AW19*EF!$H50*EF!V68)*NtoN2O*kgtoGg=0,"NO",('Activity data'!AW19*EF!$H50*EF!V68)*NtoN2O*kgtoGg)</f>
        <v>0.42684081394699624</v>
      </c>
      <c r="AX50" s="28">
        <f>IF(('Activity data'!AX19*EF!$H50*EF!W68)*NtoN2O*kgtoGg=0,"NO",('Activity data'!AX19*EF!$H50*EF!W68)*NtoN2O*kgtoGg)</f>
        <v>0.43592602081220139</v>
      </c>
      <c r="AY50" s="28">
        <f>IF(('Activity data'!AY19*EF!$H50*EF!X68)*NtoN2O*kgtoGg=0,"NO",('Activity data'!AY19*EF!$H50*EF!X68)*NtoN2O*kgtoGg)</f>
        <v>0.44591327234601608</v>
      </c>
      <c r="AZ50" s="28">
        <f>IF(('Activity data'!AZ19*EF!$H50*EF!Y68)*NtoN2O*kgtoGg=0,"NO",('Activity data'!AZ19*EF!$H50*EF!Y68)*NtoN2O*kgtoGg)</f>
        <v>0.4565335592032716</v>
      </c>
      <c r="BA50" s="28">
        <f>IF(('Activity data'!BA19*EF!$H50*EF!Z68)*NtoN2O*kgtoGg=0,"NO",('Activity data'!BA19*EF!$H50*EF!Z68)*NtoN2O*kgtoGg)</f>
        <v>0.46782212919990235</v>
      </c>
      <c r="BB50" s="28">
        <f>IF(('Activity data'!BB19*EF!$H50*EF!AA68)*NtoN2O*kgtoGg=0,"NO",('Activity data'!BB19*EF!$H50*EF!AA68)*NtoN2O*kgtoGg)</f>
        <v>0.47927890979310561</v>
      </c>
      <c r="BC50" s="28">
        <f>IF(('Activity data'!BC19*EF!$H50*EF!AB68)*NtoN2O*kgtoGg=0,"NO",('Activity data'!BC19*EF!$H50*EF!AB68)*NtoN2O*kgtoGg)</f>
        <v>0.49119113673356857</v>
      </c>
      <c r="BD50" s="28">
        <f>IF(('Activity data'!BD19*EF!$H50*EF!AC68)*NtoN2O*kgtoGg=0,"NO",('Activity data'!BD19*EF!$H50*EF!AC68)*NtoN2O*kgtoGg)</f>
        <v>0.50328049820109422</v>
      </c>
      <c r="BE50" s="28">
        <f>IF(('Activity data'!BE19*EF!$H50*EF!AD68)*NtoN2O*kgtoGg=0,"NO",('Activity data'!BE19*EF!$H50*EF!AD68)*NtoN2O*kgtoGg)</f>
        <v>0.51583542801444859</v>
      </c>
      <c r="BF50" s="28">
        <f>IF(('Activity data'!BF19*EF!$H50*EF!AE68)*NtoN2O*kgtoGg=0,"NO",('Activity data'!BF19*EF!$H50*EF!AE68)*NtoN2O*kgtoGg)</f>
        <v>0.52910915907962563</v>
      </c>
      <c r="BG50" s="28">
        <f>IF(('Activity data'!BG19*EF!$H50*EF!AF68)*NtoN2O*kgtoGg=0,"NO",('Activity data'!BG19*EF!$H50*EF!AF68)*NtoN2O*kgtoGg)</f>
        <v>0.54276337984321854</v>
      </c>
      <c r="BH50" s="28">
        <f>IF(('Activity data'!BH19*EF!$H50*EF!AG68)*NtoN2O*kgtoGg=0,"NO",('Activity data'!BH19*EF!$H50*EF!AG68)*NtoN2O*kgtoGg)</f>
        <v>0.556970660299555</v>
      </c>
      <c r="BI50" s="28">
        <f>IF(('Activity data'!BI19*EF!$H50*EF!AH68)*NtoN2O*kgtoGg=0,"NO",('Activity data'!BI19*EF!$H50*EF!AH68)*NtoN2O*kgtoGg)</f>
        <v>0.57169910738079965</v>
      </c>
      <c r="BJ50" s="28">
        <f>IF(('Activity data'!BJ19*EF!$H50*EF!AI68)*NtoN2O*kgtoGg=0,"NO",('Activity data'!BJ19*EF!$H50*EF!AI68)*NtoN2O*kgtoGg)</f>
        <v>0.58702187427529018</v>
      </c>
      <c r="BK50" s="28">
        <f>IF(('Activity data'!BK19*EF!$H50*EF!AJ68)*NtoN2O*kgtoGg=0,"NO",('Activity data'!BK19*EF!$H50*EF!AJ68)*NtoN2O*kgtoGg)</f>
        <v>0.60325374333443171</v>
      </c>
      <c r="BL50" s="28">
        <f>IF(('Activity data'!BL19*EF!$H50*EF!AK68)*NtoN2O*kgtoGg=0,"NO",('Activity data'!BL19*EF!$H50*EF!AK68)*NtoN2O*kgtoGg)</f>
        <v>0.62010982961540706</v>
      </c>
      <c r="BM50" s="28">
        <f>IF(('Activity data'!BM19*EF!$H50*EF!AL68)*NtoN2O*kgtoGg=0,"NO",('Activity data'!BM19*EF!$H50*EF!AL68)*NtoN2O*kgtoGg)</f>
        <v>0.63774460944271383</v>
      </c>
      <c r="BN50" s="28">
        <f>IF(('Activity data'!BN19*EF!$H50*EF!AM68)*NtoN2O*kgtoGg=0,"NO",('Activity data'!BN19*EF!$H50*EF!AM68)*NtoN2O*kgtoGg)</f>
        <v>0.65557836458638341</v>
      </c>
      <c r="BO50" s="28">
        <f>IF(('Activity data'!BO19*EF!$H50*EF!AN68)*NtoN2O*kgtoGg=0,"NO",('Activity data'!BO19*EF!$H50*EF!AN68)*NtoN2O*kgtoGg)</f>
        <v>0.67426056507447041</v>
      </c>
      <c r="BP50" s="28">
        <f>IF(('Activity data'!BP19*EF!$H50*EF!AO68)*NtoN2O*kgtoGg=0,"NO",('Activity data'!BP19*EF!$H50*EF!AO68)*NtoN2O*kgtoGg)</f>
        <v>0.69386202466897184</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1.7144311618836843</v>
      </c>
      <c r="AE51" s="28">
        <f>IF(('Activity data'!AE20*EF!$H51*EF!$H69)*NtoN2O*kgtoGg=0,"NO",('Activity data'!AE20*EF!$H51*EF!$H69)*NtoN2O*kgtoGg)</f>
        <v>1.7474264200593055</v>
      </c>
      <c r="AF51" s="28">
        <f>IF(('Activity data'!AF20*EF!$H51*EF!$H69)*NtoN2O*kgtoGg=0,"NO",('Activity data'!AF20*EF!$H51*EF!$H69)*NtoN2O*kgtoGg)</f>
        <v>1.7621009592779941</v>
      </c>
      <c r="AG51" s="28">
        <f>IF(('Activity data'!AG20*EF!$H51*EF!$H69)*NtoN2O*kgtoGg=0,"NO",('Activity data'!AG20*EF!$H51*EF!$H69)*NtoN2O*kgtoGg)</f>
        <v>1.7577004464124815</v>
      </c>
      <c r="AH51" s="28">
        <f>IF(('Activity data'!AH20*EF!$H51*EF!$H69)*NtoN2O*kgtoGg=0,"NO",('Activity data'!AH20*EF!$H51*EF!$H69)*NtoN2O*kgtoGg)</f>
        <v>1.7381029676807425</v>
      </c>
      <c r="AI51" s="28">
        <f>IF(('Activity data'!AI20*EF!$H51*EF!H69)*NtoN2O*kgtoGg=0,"NO",('Activity data'!AI20*EF!$H51*EF!H69)*NtoN2O*kgtoGg)</f>
        <v>1.731301250380447</v>
      </c>
      <c r="AJ51" s="28">
        <f>IF(('Activity data'!AJ20*EF!$H51*EF!I69)*NtoN2O*kgtoGg=0,"NO",('Activity data'!AJ20*EF!$H51*EF!I69)*NtoN2O*kgtoGg)</f>
        <v>1.7196441530476676</v>
      </c>
      <c r="AK51" s="28">
        <f>IF(('Activity data'!AK20*EF!$H51*EF!J69)*NtoN2O*kgtoGg=0,"NO",('Activity data'!AK20*EF!$H51*EF!J69)*NtoN2O*kgtoGg)</f>
        <v>1.7034094138072411</v>
      </c>
      <c r="AL51" s="28">
        <f>IF(('Activity data'!AL20*EF!$H51*EF!K69)*NtoN2O*kgtoGg=0,"NO",('Activity data'!AL20*EF!$H51*EF!K69)*NtoN2O*kgtoGg)</f>
        <v>1.423583468206655</v>
      </c>
      <c r="AM51" s="28">
        <f>IF(('Activity data'!AM20*EF!$H51*EF!L69)*NtoN2O*kgtoGg=0,"NO",('Activity data'!AM20*EF!$H51*EF!L69)*NtoN2O*kgtoGg)</f>
        <v>1.4573712807490273</v>
      </c>
      <c r="AN51" s="28">
        <f>IF(('Activity data'!AN20*EF!$H51*EF!M69)*NtoN2O*kgtoGg=0,"NO",('Activity data'!AN20*EF!$H51*EF!M69)*NtoN2O*kgtoGg)</f>
        <v>1.4880200286020555</v>
      </c>
      <c r="AO51" s="28">
        <f>IF(('Activity data'!AO20*EF!$H51*EF!N69)*NtoN2O*kgtoGg=0,"NO",('Activity data'!AO20*EF!$H51*EF!N69)*NtoN2O*kgtoGg)</f>
        <v>1.5187752586158774</v>
      </c>
      <c r="AP51" s="28">
        <f>IF(('Activity data'!AP20*EF!$H51*EF!O69)*NtoN2O*kgtoGg=0,"NO",('Activity data'!AP20*EF!$H51*EF!O69)*NtoN2O*kgtoGg)</f>
        <v>1.5468461567687446</v>
      </c>
      <c r="AQ51" s="28">
        <f>IF(('Activity data'!AQ20*EF!$H51*EF!P69)*NtoN2O*kgtoGg=0,"NO",('Activity data'!AQ20*EF!$H51*EF!P69)*NtoN2O*kgtoGg)</f>
        <v>1.5770741703843583</v>
      </c>
      <c r="AR51" s="28">
        <f>IF(('Activity data'!AR20*EF!$H51*EF!Q69)*NtoN2O*kgtoGg=0,"NO",('Activity data'!AR20*EF!$H51*EF!Q69)*NtoN2O*kgtoGg)</f>
        <v>1.6215472265699964</v>
      </c>
      <c r="AS51" s="28">
        <f>IF(('Activity data'!AS20*EF!$H51*EF!R69)*NtoN2O*kgtoGg=0,"NO",('Activity data'!AS20*EF!$H51*EF!R69)*NtoN2O*kgtoGg)</f>
        <v>1.6646841157388319</v>
      </c>
      <c r="AT51" s="28">
        <f>IF(('Activity data'!AT20*EF!$H51*EF!S69)*NtoN2O*kgtoGg=0,"NO",('Activity data'!AT20*EF!$H51*EF!S69)*NtoN2O*kgtoGg)</f>
        <v>1.710751277332009</v>
      </c>
      <c r="AU51" s="28">
        <f>IF(('Activity data'!AU20*EF!$H51*EF!T69)*NtoN2O*kgtoGg=0,"NO",('Activity data'!AU20*EF!$H51*EF!T69)*NtoN2O*kgtoGg)</f>
        <v>1.7586806032571174</v>
      </c>
      <c r="AV51" s="28">
        <f>IF(('Activity data'!AV20*EF!$H51*EF!U69)*NtoN2O*kgtoGg=0,"NO",('Activity data'!AV20*EF!$H51*EF!U69)*NtoN2O*kgtoGg)</f>
        <v>1.8086951598674166</v>
      </c>
      <c r="AW51" s="28">
        <f>IF(('Activity data'!AW20*EF!$H51*EF!V69)*NtoN2O*kgtoGg=0,"NO",('Activity data'!AW20*EF!$H51*EF!V69)*NtoN2O*kgtoGg)</f>
        <v>1.8763617033062332</v>
      </c>
      <c r="AX51" s="28">
        <f>IF(('Activity data'!AX20*EF!$H51*EF!W69)*NtoN2O*kgtoGg=0,"NO",('Activity data'!AX20*EF!$H51*EF!W69)*NtoN2O*kgtoGg)</f>
        <v>1.9387688333262063</v>
      </c>
      <c r="AY51" s="28">
        <f>IF(('Activity data'!AY20*EF!$H51*EF!X69)*NtoN2O*kgtoGg=0,"NO",('Activity data'!AY20*EF!$H51*EF!X69)*NtoN2O*kgtoGg)</f>
        <v>2.0103719719849344</v>
      </c>
      <c r="AZ51" s="28">
        <f>IF(('Activity data'!AZ20*EF!$H51*EF!Y69)*NtoN2O*kgtoGg=0,"NO",('Activity data'!AZ20*EF!$H51*EF!Y69)*NtoN2O*kgtoGg)</f>
        <v>2.0879577579753921</v>
      </c>
      <c r="BA51" s="28">
        <f>IF(('Activity data'!BA20*EF!$H51*EF!Z69)*NtoN2O*kgtoGg=0,"NO",('Activity data'!BA20*EF!$H51*EF!Z69)*NtoN2O*kgtoGg)</f>
        <v>2.1719051949099981</v>
      </c>
      <c r="BB51" s="28">
        <f>IF(('Activity data'!BB20*EF!$H51*EF!AA69)*NtoN2O*kgtoGg=0,"NO",('Activity data'!BB20*EF!$H51*EF!AA69)*NtoN2O*kgtoGg)</f>
        <v>2.2604215563060368</v>
      </c>
      <c r="BC51" s="28">
        <f>IF(('Activity data'!BC20*EF!$H51*EF!AB69)*NtoN2O*kgtoGg=0,"NO",('Activity data'!BC20*EF!$H51*EF!AB69)*NtoN2O*kgtoGg)</f>
        <v>2.3528666835417966</v>
      </c>
      <c r="BD51" s="28">
        <f>IF(('Activity data'!BD20*EF!$H51*EF!AC69)*NtoN2O*kgtoGg=0,"NO",('Activity data'!BD20*EF!$H51*EF!AC69)*NtoN2O*kgtoGg)</f>
        <v>2.4461063286050932</v>
      </c>
      <c r="BE51" s="28">
        <f>IF(('Activity data'!BE20*EF!$H51*EF!AD69)*NtoN2O*kgtoGg=0,"NO",('Activity data'!BE20*EF!$H51*EF!AD69)*NtoN2O*kgtoGg)</f>
        <v>2.543310796272741</v>
      </c>
      <c r="BF51" s="28">
        <f>IF(('Activity data'!BF20*EF!$H51*EF!AE69)*NtoN2O*kgtoGg=0,"NO",('Activity data'!BF20*EF!$H51*EF!AE69)*NtoN2O*kgtoGg)</f>
        <v>2.6471169740770835</v>
      </c>
      <c r="BG51" s="28">
        <f>IF(('Activity data'!BG20*EF!$H51*EF!AF69)*NtoN2O*kgtoGg=0,"NO",('Activity data'!BG20*EF!$H51*EF!AF69)*NtoN2O*kgtoGg)</f>
        <v>2.7572736803082409</v>
      </c>
      <c r="BH51" s="28">
        <f>IF(('Activity data'!BH20*EF!$H51*EF!AG69)*NtoN2O*kgtoGg=0,"NO",('Activity data'!BH20*EF!$H51*EF!AG69)*NtoN2O*kgtoGg)</f>
        <v>2.8721510444810323</v>
      </c>
      <c r="BI51" s="28">
        <f>IF(('Activity data'!BI20*EF!$H51*EF!AH69)*NtoN2O*kgtoGg=0,"NO",('Activity data'!BI20*EF!$H51*EF!AH69)*NtoN2O*kgtoGg)</f>
        <v>2.9913113864648091</v>
      </c>
      <c r="BJ51" s="28">
        <f>IF(('Activity data'!BJ20*EF!$H51*EF!AI69)*NtoN2O*kgtoGg=0,"NO",('Activity data'!BJ20*EF!$H51*EF!AI69)*NtoN2O*kgtoGg)</f>
        <v>3.1155069057256424</v>
      </c>
      <c r="BK51" s="28">
        <f>IF(('Activity data'!BK20*EF!$H51*EF!AJ69)*NtoN2O*kgtoGg=0,"NO",('Activity data'!BK20*EF!$H51*EF!AJ69)*NtoN2O*kgtoGg)</f>
        <v>3.2478450835510211</v>
      </c>
      <c r="BL51" s="28">
        <f>IF(('Activity data'!BL20*EF!$H51*EF!AK69)*NtoN2O*kgtoGg=0,"NO",('Activity data'!BL20*EF!$H51*EF!AK69)*NtoN2O*kgtoGg)</f>
        <v>3.3889186403975993</v>
      </c>
      <c r="BM51" s="28">
        <f>IF(('Activity data'!BM20*EF!$H51*EF!AL69)*NtoN2O*kgtoGg=0,"NO",('Activity data'!BM20*EF!$H51*EF!AL69)*NtoN2O*kgtoGg)</f>
        <v>3.5366235823337586</v>
      </c>
      <c r="BN51" s="28">
        <f>IF(('Activity data'!BN20*EF!$H51*EF!AM69)*NtoN2O*kgtoGg=0,"NO",('Activity data'!BN20*EF!$H51*EF!AM69)*NtoN2O*kgtoGg)</f>
        <v>3.6850114302376209</v>
      </c>
      <c r="BO51" s="28">
        <f>IF(('Activity data'!BO20*EF!$H51*EF!AN69)*NtoN2O*kgtoGg=0,"NO",('Activity data'!BO20*EF!$H51*EF!AN69)*NtoN2O*kgtoGg)</f>
        <v>3.8407204498540959</v>
      </c>
      <c r="BP51" s="28">
        <f>IF(('Activity data'!BP20*EF!$H51*EF!AO69)*NtoN2O*kgtoGg=0,"NO",('Activity data'!BP20*EF!$H51*EF!AO69)*NtoN2O*kgtoGg)</f>
        <v>4.0042925975138326</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1.3708950771033726E-2</v>
      </c>
      <c r="AE52" s="28">
        <f>IF(('Activity data'!AE21*EF!$H52*EF!$H70)*NtoN2O*kgtoGg=0,"NO",('Activity data'!AE21*EF!$H52*EF!$H70)*NtoN2O*kgtoGg)</f>
        <v>1.4017080797084072E-2</v>
      </c>
      <c r="AF52" s="28">
        <f>IF(('Activity data'!AF21*EF!$H52*EF!$H70)*NtoN2O*kgtoGg=0,"NO",('Activity data'!AF21*EF!$H52*EF!$H70)*NtoN2O*kgtoGg)</f>
        <v>1.4271251988513192E-2</v>
      </c>
      <c r="AG52" s="28">
        <f>IF(('Activity data'!AG21*EF!$H52*EF!$H70)*NtoN2O*kgtoGg=0,"NO",('Activity data'!AG21*EF!$H52*EF!$H70)*NtoN2O*kgtoGg)</f>
        <v>1.4467328735470195E-2</v>
      </c>
      <c r="AH52" s="28">
        <f>IF(('Activity data'!AH21*EF!$H52*EF!$H70)*NtoN2O*kgtoGg=0,"NO",('Activity data'!AH21*EF!$H52*EF!$H70)*NtoN2O*kgtoGg)</f>
        <v>1.461659181617201E-2</v>
      </c>
      <c r="AI52" s="28">
        <f>IF(('Activity data'!AI21*EF!$H52*EF!H70)*NtoN2O*kgtoGg=0,"NO",('Activity data'!AI21*EF!$H52*EF!H70)*NtoN2O*kgtoGg)</f>
        <v>1.4810721675961648E-2</v>
      </c>
      <c r="AJ52" s="28">
        <f>IF(('Activity data'!AJ21*EF!$H52*EF!I70)*NtoN2O*kgtoGg=0,"NO",('Activity data'!AJ21*EF!$H52*EF!I70)*NtoN2O*kgtoGg)</f>
        <v>1.4988471493682109E-2</v>
      </c>
      <c r="AK52" s="28">
        <f>IF(('Activity data'!AK21*EF!$H52*EF!J70)*NtoN2O*kgtoGg=0,"NO",('Activity data'!AK21*EF!$H52*EF!J70)*NtoN2O*kgtoGg)</f>
        <v>1.5151004399193008E-2</v>
      </c>
      <c r="AL52" s="28">
        <f>IF(('Activity data'!AL21*EF!$H52*EF!K70)*NtoN2O*kgtoGg=0,"NO",('Activity data'!AL21*EF!$H52*EF!K70)*NtoN2O*kgtoGg)</f>
        <v>1.4412687935186469E-2</v>
      </c>
      <c r="AM52" s="28">
        <f>IF(('Activity data'!AM21*EF!$H52*EF!L70)*NtoN2O*kgtoGg=0,"NO",('Activity data'!AM21*EF!$H52*EF!L70)*NtoN2O*kgtoGg)</f>
        <v>1.4691935934024744E-2</v>
      </c>
      <c r="AN52" s="28">
        <f>IF(('Activity data'!AN21*EF!$H52*EF!M70)*NtoN2O*kgtoGg=0,"NO",('Activity data'!AN21*EF!$H52*EF!M70)*NtoN2O*kgtoGg)</f>
        <v>1.4962439130816487E-2</v>
      </c>
      <c r="AO52" s="28">
        <f>IF(('Activity data'!AO21*EF!$H52*EF!N70)*NtoN2O*kgtoGg=0,"NO",('Activity data'!AO21*EF!$H52*EF!N70)*NtoN2O*kgtoGg)</f>
        <v>1.5235660047903884E-2</v>
      </c>
      <c r="AP52" s="28">
        <f>IF(('Activity data'!AP21*EF!$H52*EF!O70)*NtoN2O*kgtoGg=0,"NO",('Activity data'!AP21*EF!$H52*EF!O70)*NtoN2O*kgtoGg)</f>
        <v>1.5501575231205567E-2</v>
      </c>
      <c r="AQ52" s="28">
        <f>IF(('Activity data'!AQ21*EF!$H52*EF!P70)*NtoN2O*kgtoGg=0,"NO",('Activity data'!AQ21*EF!$H52*EF!P70)*NtoN2O*kgtoGg)</f>
        <v>1.5777214764633812E-2</v>
      </c>
      <c r="AR52" s="28">
        <f>IF(('Activity data'!AR21*EF!$H52*EF!Q70)*NtoN2O*kgtoGg=0,"NO",('Activity data'!AR21*EF!$H52*EF!Q70)*NtoN2O*kgtoGg)</f>
        <v>1.6087772905159479E-2</v>
      </c>
      <c r="AS52" s="28">
        <f>IF(('Activity data'!AS21*EF!$H52*EF!R70)*NtoN2O*kgtoGg=0,"NO",('Activity data'!AS21*EF!$H52*EF!R70)*NtoN2O*kgtoGg)</f>
        <v>1.6396246484819636E-2</v>
      </c>
      <c r="AT52" s="28">
        <f>IF(('Activity data'!AT21*EF!$H52*EF!S70)*NtoN2O*kgtoGg=0,"NO",('Activity data'!AT21*EF!$H52*EF!S70)*NtoN2O*kgtoGg)</f>
        <v>1.6717699774780471E-2</v>
      </c>
      <c r="AU52" s="28">
        <f>IF(('Activity data'!AU21*EF!$H52*EF!T70)*NtoN2O*kgtoGg=0,"NO",('Activity data'!AU21*EF!$H52*EF!T70)*NtoN2O*kgtoGg)</f>
        <v>1.7048774135137307E-2</v>
      </c>
      <c r="AV52" s="28">
        <f>IF(('Activity data'!AV21*EF!$H52*EF!U70)*NtoN2O*kgtoGg=0,"NO",('Activity data'!AV21*EF!$H52*EF!U70)*NtoN2O*kgtoGg)</f>
        <v>1.7390238887570224E-2</v>
      </c>
      <c r="AW52" s="28">
        <f>IF(('Activity data'!AW21*EF!$H52*EF!V70)*NtoN2O*kgtoGg=0,"NO",('Activity data'!AW21*EF!$H52*EF!V70)*NtoN2O*kgtoGg)</f>
        <v>1.7785033914458192E-2</v>
      </c>
      <c r="AX52" s="28">
        <f>IF(('Activity data'!AX21*EF!$H52*EF!W70)*NtoN2O*kgtoGg=0,"NO",('Activity data'!AX21*EF!$H52*EF!W70)*NtoN2O*kgtoGg)</f>
        <v>1.8163584200508405E-2</v>
      </c>
      <c r="AY52" s="28">
        <f>IF(('Activity data'!AY21*EF!$H52*EF!X70)*NtoN2O*kgtoGg=0,"NO",('Activity data'!AY21*EF!$H52*EF!X70)*NtoN2O*kgtoGg)</f>
        <v>1.8579719681084021E-2</v>
      </c>
      <c r="AZ52" s="28">
        <f>IF(('Activity data'!AZ21*EF!$H52*EF!Y70)*NtoN2O*kgtoGg=0,"NO",('Activity data'!AZ21*EF!$H52*EF!Y70)*NtoN2O*kgtoGg)</f>
        <v>1.9022231633469666E-2</v>
      </c>
      <c r="BA52" s="28">
        <f>IF(('Activity data'!BA21*EF!$H52*EF!Z70)*NtoN2O*kgtoGg=0,"NO",('Activity data'!BA21*EF!$H52*EF!Z70)*NtoN2O*kgtoGg)</f>
        <v>1.9492588716662616E-2</v>
      </c>
      <c r="BB52" s="28">
        <f>IF(('Activity data'!BB21*EF!$H52*EF!AA70)*NtoN2O*kgtoGg=0,"NO",('Activity data'!BB21*EF!$H52*EF!AA70)*NtoN2O*kgtoGg)</f>
        <v>1.9969954574712751E-2</v>
      </c>
      <c r="BC52" s="28">
        <f>IF(('Activity data'!BC21*EF!$H52*EF!AB70)*NtoN2O*kgtoGg=0,"NO",('Activity data'!BC21*EF!$H52*EF!AB70)*NtoN2O*kgtoGg)</f>
        <v>2.0466297363898708E-2</v>
      </c>
      <c r="BD52" s="28">
        <f>IF(('Activity data'!BD21*EF!$H52*EF!AC70)*NtoN2O*kgtoGg=0,"NO",('Activity data'!BD21*EF!$H52*EF!AC70)*NtoN2O*kgtoGg)</f>
        <v>2.0970020758378945E-2</v>
      </c>
      <c r="BE52" s="28">
        <f>IF(('Activity data'!BE21*EF!$H52*EF!AD70)*NtoN2O*kgtoGg=0,"NO",('Activity data'!BE21*EF!$H52*EF!AD70)*NtoN2O*kgtoGg)</f>
        <v>2.1493142833935379E-2</v>
      </c>
      <c r="BF52" s="28">
        <f>IF(('Activity data'!BF21*EF!$H52*EF!AE70)*NtoN2O*kgtoGg=0,"NO",('Activity data'!BF21*EF!$H52*EF!AE70)*NtoN2O*kgtoGg)</f>
        <v>2.2046214961651087E-2</v>
      </c>
      <c r="BG52" s="28">
        <f>IF(('Activity data'!BG21*EF!$H52*EF!AF70)*NtoN2O*kgtoGg=0,"NO",('Activity data'!BG21*EF!$H52*EF!AF70)*NtoN2O*kgtoGg)</f>
        <v>2.2615140826800797E-2</v>
      </c>
      <c r="BH52" s="28">
        <f>IF(('Activity data'!BH21*EF!$H52*EF!AG70)*NtoN2O*kgtoGg=0,"NO",('Activity data'!BH21*EF!$H52*EF!AG70)*NtoN2O*kgtoGg)</f>
        <v>2.3207110845814807E-2</v>
      </c>
      <c r="BI52" s="28">
        <f>IF(('Activity data'!BI21*EF!$H52*EF!AH70)*NtoN2O*kgtoGg=0,"NO",('Activity data'!BI21*EF!$H52*EF!AH70)*NtoN2O*kgtoGg)</f>
        <v>2.3820796140866674E-2</v>
      </c>
      <c r="BJ52" s="28">
        <f>IF(('Activity data'!BJ21*EF!$H52*EF!AI70)*NtoN2O*kgtoGg=0,"NO",('Activity data'!BJ21*EF!$H52*EF!AI70)*NtoN2O*kgtoGg)</f>
        <v>2.4459244761470447E-2</v>
      </c>
      <c r="BK52" s="28">
        <f>IF(('Activity data'!BK21*EF!$H52*EF!AJ70)*NtoN2O*kgtoGg=0,"NO",('Activity data'!BK21*EF!$H52*EF!AJ70)*NtoN2O*kgtoGg)</f>
        <v>2.5135572638934678E-2</v>
      </c>
      <c r="BL52" s="28">
        <f>IF(('Activity data'!BL21*EF!$H52*EF!AK70)*NtoN2O*kgtoGg=0,"NO",('Activity data'!BL21*EF!$H52*EF!AK70)*NtoN2O*kgtoGg)</f>
        <v>2.5837909567308647E-2</v>
      </c>
      <c r="BM52" s="28">
        <f>IF(('Activity data'!BM21*EF!$H52*EF!AL70)*NtoN2O*kgtoGg=0,"NO",('Activity data'!BM21*EF!$H52*EF!AL70)*NtoN2O*kgtoGg)</f>
        <v>2.6572692060113097E-2</v>
      </c>
      <c r="BN52" s="28">
        <f>IF(('Activity data'!BN21*EF!$H52*EF!AM70)*NtoN2O*kgtoGg=0,"NO",('Activity data'!BN21*EF!$H52*EF!AM70)*NtoN2O*kgtoGg)</f>
        <v>2.7315765191099333E-2</v>
      </c>
      <c r="BO52" s="28">
        <f>IF(('Activity data'!BO21*EF!$H52*EF!AN70)*NtoN2O*kgtoGg=0,"NO",('Activity data'!BO21*EF!$H52*EF!AN70)*NtoN2O*kgtoGg)</f>
        <v>2.8094190211436294E-2</v>
      </c>
      <c r="BP52" s="28">
        <f>IF(('Activity data'!BP21*EF!$H52*EF!AO70)*NtoN2O*kgtoGg=0,"NO",('Activity data'!BP21*EF!$H52*EF!AO70)*NtoN2O*kgtoGg)</f>
        <v>2.8910917694540524E-2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7.143463174515359E-2</v>
      </c>
      <c r="AE53" s="28">
        <f>IF(('Activity data'!AE22*EF!$H53*EF!$H71)*NtoN2O*kgtoGg=0,"NO",('Activity data'!AE22*EF!$H53*EF!$H71)*NtoN2O*kgtoGg)</f>
        <v>7.2809434169137807E-2</v>
      </c>
      <c r="AF53" s="28">
        <f>IF(('Activity data'!AF22*EF!$H53*EF!$H71)*NtoN2O*kgtoGg=0,"NO",('Activity data'!AF22*EF!$H53*EF!$H71)*NtoN2O*kgtoGg)</f>
        <v>7.342087330324984E-2</v>
      </c>
      <c r="AG53" s="28">
        <f>IF(('Activity data'!AG22*EF!$H53*EF!$H71)*NtoN2O*kgtoGg=0,"NO",('Activity data'!AG22*EF!$H53*EF!$H71)*NtoN2O*kgtoGg)</f>
        <v>7.3237518600520135E-2</v>
      </c>
      <c r="AH53" s="28">
        <f>IF(('Activity data'!AH22*EF!$H53*EF!$H71)*NtoN2O*kgtoGg=0,"NO",('Activity data'!AH22*EF!$H53*EF!$H71)*NtoN2O*kgtoGg)</f>
        <v>7.2420956986697663E-2</v>
      </c>
      <c r="AI53" s="28">
        <f>IF(('Activity data'!AI22*EF!$H53*EF!H71)*NtoN2O*kgtoGg=0,"NO",('Activity data'!AI22*EF!$H53*EF!H71)*NtoN2O*kgtoGg)</f>
        <v>7.2137552099185348E-2</v>
      </c>
      <c r="AJ53" s="28">
        <f>IF(('Activity data'!AJ22*EF!$H53*EF!I71)*NtoN2O*kgtoGg=0,"NO",('Activity data'!AJ22*EF!$H53*EF!I71)*NtoN2O*kgtoGg)</f>
        <v>7.1651839710319562E-2</v>
      </c>
      <c r="AK53" s="28">
        <f>IF(('Activity data'!AK22*EF!$H53*EF!J71)*NtoN2O*kgtoGg=0,"NO",('Activity data'!AK22*EF!$H53*EF!J71)*NtoN2O*kgtoGg)</f>
        <v>7.097539224196843E-2</v>
      </c>
      <c r="AL53" s="28">
        <f>IF(('Activity data'!AL22*EF!$H53*EF!K71)*NtoN2O*kgtoGg=0,"NO",('Activity data'!AL22*EF!$H53*EF!K71)*NtoN2O*kgtoGg)</f>
        <v>5.9315977841944E-2</v>
      </c>
      <c r="AM53" s="28">
        <f>IF(('Activity data'!AM22*EF!$H53*EF!L71)*NtoN2O*kgtoGg=0,"NO",('Activity data'!AM22*EF!$H53*EF!L71)*NtoN2O*kgtoGg)</f>
        <v>6.0723803364542861E-2</v>
      </c>
      <c r="AN53" s="28">
        <f>IF(('Activity data'!AN22*EF!$H53*EF!M71)*NtoN2O*kgtoGg=0,"NO",('Activity data'!AN22*EF!$H53*EF!M71)*NtoN2O*kgtoGg)</f>
        <v>6.2000834525085688E-2</v>
      </c>
      <c r="AO53" s="28">
        <f>IF(('Activity data'!AO22*EF!$H53*EF!N71)*NtoN2O*kgtoGg=0,"NO",('Activity data'!AO22*EF!$H53*EF!N71)*NtoN2O*kgtoGg)</f>
        <v>6.3282302442328284E-2</v>
      </c>
      <c r="AP53" s="28">
        <f>IF(('Activity data'!AP22*EF!$H53*EF!O71)*NtoN2O*kgtoGg=0,"NO",('Activity data'!AP22*EF!$H53*EF!O71)*NtoN2O*kgtoGg)</f>
        <v>6.4451923198697747E-2</v>
      </c>
      <c r="AQ53" s="28">
        <f>IF(('Activity data'!AQ22*EF!$H53*EF!P71)*NtoN2O*kgtoGg=0,"NO",('Activity data'!AQ22*EF!$H53*EF!P71)*NtoN2O*kgtoGg)</f>
        <v>6.5711423766014992E-2</v>
      </c>
      <c r="AR53" s="28">
        <f>IF(('Activity data'!AR22*EF!$H53*EF!Q71)*NtoN2O*kgtoGg=0,"NO",('Activity data'!AR22*EF!$H53*EF!Q71)*NtoN2O*kgtoGg)</f>
        <v>6.7564467773749914E-2</v>
      </c>
      <c r="AS53" s="28">
        <f>IF(('Activity data'!AS22*EF!$H53*EF!R71)*NtoN2O*kgtoGg=0,"NO",('Activity data'!AS22*EF!$H53*EF!R71)*NtoN2O*kgtoGg)</f>
        <v>6.9361838155784727E-2</v>
      </c>
      <c r="AT53" s="28">
        <f>IF(('Activity data'!AT22*EF!$H53*EF!S71)*NtoN2O*kgtoGg=0,"NO",('Activity data'!AT22*EF!$H53*EF!S71)*NtoN2O*kgtoGg)</f>
        <v>7.1281303222167108E-2</v>
      </c>
      <c r="AU53" s="28">
        <f>IF(('Activity data'!AU22*EF!$H53*EF!T71)*NtoN2O*kgtoGg=0,"NO",('Activity data'!AU22*EF!$H53*EF!T71)*NtoN2O*kgtoGg)</f>
        <v>7.3278358469046651E-2</v>
      </c>
      <c r="AV53" s="28">
        <f>IF(('Activity data'!AV22*EF!$H53*EF!U71)*NtoN2O*kgtoGg=0,"NO",('Activity data'!AV22*EF!$H53*EF!U71)*NtoN2O*kgtoGg)</f>
        <v>7.536229832780908E-2</v>
      </c>
      <c r="AW53" s="28">
        <f>IF(('Activity data'!AW22*EF!$H53*EF!V71)*NtoN2O*kgtoGg=0,"NO",('Activity data'!AW22*EF!$H53*EF!V71)*NtoN2O*kgtoGg)</f>
        <v>7.8181737637759804E-2</v>
      </c>
      <c r="AX53" s="28">
        <f>IF(('Activity data'!AX22*EF!$H53*EF!W71)*NtoN2O*kgtoGg=0,"NO",('Activity data'!AX22*EF!$H53*EF!W71)*NtoN2O*kgtoGg)</f>
        <v>8.0782034721925342E-2</v>
      </c>
      <c r="AY53" s="28">
        <f>IF(('Activity data'!AY22*EF!$H53*EF!X71)*NtoN2O*kgtoGg=0,"NO",('Activity data'!AY22*EF!$H53*EF!X71)*NtoN2O*kgtoGg)</f>
        <v>8.3765498832705676E-2</v>
      </c>
      <c r="AZ53" s="28">
        <f>IF(('Activity data'!AZ22*EF!$H53*EF!Y71)*NtoN2O*kgtoGg=0,"NO",('Activity data'!AZ22*EF!$H53*EF!Y71)*NtoN2O*kgtoGg)</f>
        <v>8.6998239915641429E-2</v>
      </c>
      <c r="BA53" s="28">
        <f>IF(('Activity data'!BA22*EF!$H53*EF!Z71)*NtoN2O*kgtoGg=0,"NO",('Activity data'!BA22*EF!$H53*EF!Z71)*NtoN2O*kgtoGg)</f>
        <v>9.0496049787916658E-2</v>
      </c>
      <c r="BB53" s="28">
        <f>IF(('Activity data'!BB22*EF!$H53*EF!AA71)*NtoN2O*kgtoGg=0,"NO",('Activity data'!BB22*EF!$H53*EF!AA71)*NtoN2O*kgtoGg)</f>
        <v>9.4184231512751626E-2</v>
      </c>
      <c r="BC53" s="28">
        <f>IF(('Activity data'!BC22*EF!$H53*EF!AB71)*NtoN2O*kgtoGg=0,"NO",('Activity data'!BC22*EF!$H53*EF!AB71)*NtoN2O*kgtoGg)</f>
        <v>9.80361118142416E-2</v>
      </c>
      <c r="BD53" s="28">
        <f>IF(('Activity data'!BD22*EF!$H53*EF!AC71)*NtoN2O*kgtoGg=0,"NO",('Activity data'!BD22*EF!$H53*EF!AC71)*NtoN2O*kgtoGg)</f>
        <v>0.10192109702521232</v>
      </c>
      <c r="BE53" s="28">
        <f>IF(('Activity data'!BE22*EF!$H53*EF!AD71)*NtoN2O*kgtoGg=0,"NO",('Activity data'!BE22*EF!$H53*EF!AD71)*NtoN2O*kgtoGg)</f>
        <v>0.10597128317803098</v>
      </c>
      <c r="BF53" s="28">
        <f>IF(('Activity data'!BF22*EF!$H53*EF!AE71)*NtoN2O*kgtoGg=0,"NO",('Activity data'!BF22*EF!$H53*EF!AE71)*NtoN2O*kgtoGg)</f>
        <v>0.11029654058654526</v>
      </c>
      <c r="BG53" s="28">
        <f>IF(('Activity data'!BG22*EF!$H53*EF!AF71)*NtoN2O*kgtoGg=0,"NO",('Activity data'!BG22*EF!$H53*EF!AF71)*NtoN2O*kgtoGg)</f>
        <v>0.11488640334617681</v>
      </c>
      <c r="BH53" s="28">
        <f>IF(('Activity data'!BH22*EF!$H53*EF!AG71)*NtoN2O*kgtoGg=0,"NO",('Activity data'!BH22*EF!$H53*EF!AG71)*NtoN2O*kgtoGg)</f>
        <v>0.1196729601867098</v>
      </c>
      <c r="BI53" s="28">
        <f>IF(('Activity data'!BI22*EF!$H53*EF!AH71)*NtoN2O*kgtoGg=0,"NO",('Activity data'!BI22*EF!$H53*EF!AH71)*NtoN2O*kgtoGg)</f>
        <v>0.12463797443603383</v>
      </c>
      <c r="BJ53" s="28">
        <f>IF(('Activity data'!BJ22*EF!$H53*EF!AI71)*NtoN2O*kgtoGg=0,"NO",('Activity data'!BJ22*EF!$H53*EF!AI71)*NtoN2O*kgtoGg)</f>
        <v>0.12981278773856852</v>
      </c>
      <c r="BK53" s="28">
        <f>IF(('Activity data'!BK22*EF!$H53*EF!AJ71)*NtoN2O*kgtoGg=0,"NO",('Activity data'!BK22*EF!$H53*EF!AJ71)*NtoN2O*kgtoGg)</f>
        <v>0.13532687848129268</v>
      </c>
      <c r="BL53" s="28">
        <f>IF(('Activity data'!BL22*EF!$H53*EF!AK71)*NtoN2O*kgtoGg=0,"NO",('Activity data'!BL22*EF!$H53*EF!AK71)*NtoN2O*kgtoGg)</f>
        <v>0.14120494334990008</v>
      </c>
      <c r="BM53" s="28">
        <f>IF(('Activity data'!BM22*EF!$H53*EF!AL71)*NtoN2O*kgtoGg=0,"NO",('Activity data'!BM22*EF!$H53*EF!AL71)*NtoN2O*kgtoGg)</f>
        <v>0.14735931593057347</v>
      </c>
      <c r="BN53" s="28">
        <f>IF(('Activity data'!BN22*EF!$H53*EF!AM71)*NtoN2O*kgtoGg=0,"NO",('Activity data'!BN22*EF!$H53*EF!AM71)*NtoN2O*kgtoGg)</f>
        <v>0.15354214292656773</v>
      </c>
      <c r="BO53" s="28">
        <f>IF(('Activity data'!BO22*EF!$H53*EF!AN71)*NtoN2O*kgtoGg=0,"NO",('Activity data'!BO22*EF!$H53*EF!AN71)*NtoN2O*kgtoGg)</f>
        <v>0.16003001874392084</v>
      </c>
      <c r="BP53" s="28">
        <f>IF(('Activity data'!BP22*EF!$H53*EF!AO71)*NtoN2O*kgtoGg=0,"NO",('Activity data'!BP22*EF!$H53*EF!AO71)*NtoN2O*kgtoGg)</f>
        <v>0.16684552489640989</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1.2908245044979481</v>
      </c>
      <c r="AE54" s="22">
        <f>INDEX('Activity data'!AE$24:AE$39,MATCH(Emissions!$D54,'Activity data'!$D$24:$D$39,0))*INDEX(EF!$H$84:$H$99,MATCH(Emissions!$D54,EF!$D$84:$D$99,0))*INDEX(EF!$H$100:$H$115,MATCH(Emissions!$D54,EF!$D$100:$D$115,0))*INDEX(EF!$H$116:$H$131,MATCH(Emissions!$D54,EF!$D$116:$D$131,0))*kgtoGg</f>
        <v>1.2914722561236469</v>
      </c>
      <c r="AF54" s="22">
        <f>INDEX('Activity data'!AF$24:AF$39,MATCH(Emissions!$D54,'Activity data'!$D$24:$D$39,0))*INDEX(EF!$H$84:$H$99,MATCH(Emissions!$D54,EF!$D$84:$D$99,0))*INDEX(EF!$H$100:$H$115,MATCH(Emissions!$D54,EF!$D$100:$D$115,0))*INDEX(EF!$H$116:$H$131,MATCH(Emissions!$D54,EF!$D$116:$D$131,0))*kgtoGg</f>
        <v>1.2921200077493453</v>
      </c>
      <c r="AG54" s="22">
        <f>INDEX('Activity data'!AG$24:AG$39,MATCH(Emissions!$D54,'Activity data'!$D$24:$D$39,0))*INDEX(EF!$H$84:$H$99,MATCH(Emissions!$D54,EF!$D$84:$D$99,0))*INDEX(EF!$H$100:$H$115,MATCH(Emissions!$D54,EF!$D$100:$D$115,0))*INDEX(EF!$H$116:$H$131,MATCH(Emissions!$D54,EF!$D$116:$D$131,0))*kgtoGg</f>
        <v>1.2927677593750442</v>
      </c>
      <c r="AH54" s="22">
        <f>INDEX('Activity data'!AH$24:AH$39,MATCH(Emissions!$D54,'Activity data'!$D$24:$D$39,0))*INDEX(EF!$H$84:$H$99,MATCH(Emissions!$D54,EF!$D$84:$D$99,0))*INDEX(EF!$H$100:$H$115,MATCH(Emissions!$D54,EF!$D$100:$D$115,0))*INDEX(EF!$H$116:$H$131,MATCH(Emissions!$D54,EF!$D$116:$D$131,0))*kgtoGg</f>
        <v>1.2934155110007426</v>
      </c>
      <c r="AI54" s="22">
        <f>INDEX('Activity data'!AI$24:AI$39,MATCH(Emissions!$D54,'Activity data'!$D$24:$D$39,0))*INDEX(EF!$H$84:$H$99,MATCH(Emissions!$D54,EF!$D$84:$D$99,0))*INDEX(EF!$H$100:$H$115,MATCH(Emissions!$D54,EF!$D$100:$D$115,0))*INDEX(EF!$H$116:$H$131,MATCH(Emissions!$D54,EF!$D$116:$D$131,0))*kgtoGg</f>
        <v>1.2940632626264417</v>
      </c>
      <c r="AJ54" s="22">
        <f>INDEX('Activity data'!AJ$24:AJ$39,MATCH(Emissions!$D54,'Activity data'!$D$24:$D$39,0))*INDEX(EF!$H$84:$H$99,MATCH(Emissions!$D54,EF!$D$84:$D$99,0))*INDEX(EF!$H$100:$H$115,MATCH(Emissions!$D54,EF!$D$100:$D$115,0))*INDEX(EF!$H$116:$H$131,MATCH(Emissions!$D54,EF!$D$116:$D$131,0))*kgtoGg</f>
        <v>1.2947110142521399</v>
      </c>
      <c r="AK54" s="22">
        <f>INDEX('Activity data'!AK$24:AK$39,MATCH(Emissions!$D54,'Activity data'!$D$24:$D$39,0))*INDEX(EF!$H$84:$H$99,MATCH(Emissions!$D54,EF!$D$84:$D$99,0))*INDEX(EF!$H$100:$H$115,MATCH(Emissions!$D54,EF!$D$100:$D$115,0))*INDEX(EF!$H$116:$H$131,MATCH(Emissions!$D54,EF!$D$116:$D$131,0))*kgtoGg</f>
        <v>1.2953587658778387</v>
      </c>
      <c r="AL54" s="22">
        <f>INDEX('Activity data'!AL$24:AL$39,MATCH(Emissions!$D54,'Activity data'!$D$24:$D$39,0))*INDEX(EF!$H$84:$H$99,MATCH(Emissions!$D54,EF!$D$84:$D$99,0))*INDEX(EF!$H$100:$H$115,MATCH(Emissions!$D54,EF!$D$100:$D$115,0))*INDEX(EF!$H$116:$H$131,MATCH(Emissions!$D54,EF!$D$116:$D$131,0))*kgtoGg</f>
        <v>1.2960065175035373</v>
      </c>
      <c r="AM54" s="22">
        <f>INDEX('Activity data'!AM$24:AM$39,MATCH(Emissions!$D54,'Activity data'!$D$24:$D$39,0))*INDEX(EF!$H$84:$H$99,MATCH(Emissions!$D54,EF!$D$84:$D$99,0))*INDEX(EF!$H$100:$H$115,MATCH(Emissions!$D54,EF!$D$100:$D$115,0))*INDEX(EF!$H$116:$H$131,MATCH(Emissions!$D54,EF!$D$116:$D$131,0))*kgtoGg</f>
        <v>1.2966542691292362</v>
      </c>
      <c r="AN54" s="22">
        <f>INDEX('Activity data'!AN$24:AN$39,MATCH(Emissions!$D54,'Activity data'!$D$24:$D$39,0))*INDEX(EF!$H$84:$H$99,MATCH(Emissions!$D54,EF!$D$84:$D$99,0))*INDEX(EF!$H$100:$H$115,MATCH(Emissions!$D54,EF!$D$100:$D$115,0))*INDEX(EF!$H$116:$H$131,MATCH(Emissions!$D54,EF!$D$116:$D$131,0))*kgtoGg</f>
        <v>1.2973020207549344</v>
      </c>
      <c r="AO54" s="22">
        <f>INDEX('Activity data'!AO$24:AO$39,MATCH(Emissions!$D54,'Activity data'!$D$24:$D$39,0))*INDEX(EF!$H$84:$H$99,MATCH(Emissions!$D54,EF!$D$84:$D$99,0))*INDEX(EF!$H$100:$H$115,MATCH(Emissions!$D54,EF!$D$100:$D$115,0))*INDEX(EF!$H$116:$H$131,MATCH(Emissions!$D54,EF!$D$116:$D$131,0))*kgtoGg</f>
        <v>1.2979497723806335</v>
      </c>
      <c r="AP54" s="22">
        <f>INDEX('Activity data'!AP$24:AP$39,MATCH(Emissions!$D54,'Activity data'!$D$24:$D$39,0))*INDEX(EF!$H$84:$H$99,MATCH(Emissions!$D54,EF!$D$84:$D$99,0))*INDEX(EF!$H$100:$H$115,MATCH(Emissions!$D54,EF!$D$100:$D$115,0))*INDEX(EF!$H$116:$H$131,MATCH(Emissions!$D54,EF!$D$116:$D$131,0))*kgtoGg</f>
        <v>1.2985975240063319</v>
      </c>
      <c r="AQ54" s="22">
        <f>INDEX('Activity data'!AQ$24:AQ$39,MATCH(Emissions!$D54,'Activity data'!$D$24:$D$39,0))*INDEX(EF!$H$84:$H$99,MATCH(Emissions!$D54,EF!$D$84:$D$99,0))*INDEX(EF!$H$100:$H$115,MATCH(Emissions!$D54,EF!$D$100:$D$115,0))*INDEX(EF!$H$116:$H$131,MATCH(Emissions!$D54,EF!$D$116:$D$131,0))*kgtoGg</f>
        <v>1.2992452756320307</v>
      </c>
      <c r="AR54" s="22">
        <f>INDEX('Activity data'!AR$24:AR$39,MATCH(Emissions!$D54,'Activity data'!$D$24:$D$39,0))*INDEX(EF!$H$84:$H$99,MATCH(Emissions!$D54,EF!$D$84:$D$99,0))*INDEX(EF!$H$100:$H$115,MATCH(Emissions!$D54,EF!$D$100:$D$115,0))*INDEX(EF!$H$116:$H$131,MATCH(Emissions!$D54,EF!$D$116:$D$131,0))*kgtoGg</f>
        <v>1.2998930272577296</v>
      </c>
      <c r="AS54" s="22">
        <f>INDEX('Activity data'!AS$24:AS$39,MATCH(Emissions!$D54,'Activity data'!$D$24:$D$39,0))*INDEX(EF!$H$84:$H$99,MATCH(Emissions!$D54,EF!$D$84:$D$99,0))*INDEX(EF!$H$100:$H$115,MATCH(Emissions!$D54,EF!$D$100:$D$115,0))*INDEX(EF!$H$116:$H$131,MATCH(Emissions!$D54,EF!$D$116:$D$131,0))*kgtoGg</f>
        <v>1.300540778883428</v>
      </c>
      <c r="AT54" s="22">
        <f>INDEX('Activity data'!AT$24:AT$39,MATCH(Emissions!$D54,'Activity data'!$D$24:$D$39,0))*INDEX(EF!$H$84:$H$99,MATCH(Emissions!$D54,EF!$D$84:$D$99,0))*INDEX(EF!$H$100:$H$115,MATCH(Emissions!$D54,EF!$D$100:$D$115,0))*INDEX(EF!$H$116:$H$131,MATCH(Emissions!$D54,EF!$D$116:$D$131,0))*kgtoGg</f>
        <v>1.3011885305091269</v>
      </c>
      <c r="AU54" s="22">
        <f>INDEX('Activity data'!AU$24:AU$39,MATCH(Emissions!$D54,'Activity data'!$D$24:$D$39,0))*INDEX(EF!$H$84:$H$99,MATCH(Emissions!$D54,EF!$D$84:$D$99,0))*INDEX(EF!$H$100:$H$115,MATCH(Emissions!$D54,EF!$D$100:$D$115,0))*INDEX(EF!$H$116:$H$131,MATCH(Emissions!$D54,EF!$D$116:$D$131,0))*kgtoGg</f>
        <v>1.3018362821348253</v>
      </c>
      <c r="AV54" s="22">
        <f>INDEX('Activity data'!AV$24:AV$39,MATCH(Emissions!$D54,'Activity data'!$D$24:$D$39,0))*INDEX(EF!$H$84:$H$99,MATCH(Emissions!$D54,EF!$D$84:$D$99,0))*INDEX(EF!$H$100:$H$115,MATCH(Emissions!$D54,EF!$D$100:$D$115,0))*INDEX(EF!$H$116:$H$131,MATCH(Emissions!$D54,EF!$D$116:$D$131,0))*kgtoGg</f>
        <v>1.3024840337605244</v>
      </c>
      <c r="AW54" s="22">
        <f>INDEX('Activity data'!AW$24:AW$39,MATCH(Emissions!$D54,'Activity data'!$D$24:$D$39,0))*INDEX(EF!$H$84:$H$99,MATCH(Emissions!$D54,EF!$D$84:$D$99,0))*INDEX(EF!$H$100:$H$115,MATCH(Emissions!$D54,EF!$D$100:$D$115,0))*INDEX(EF!$H$116:$H$131,MATCH(Emissions!$D54,EF!$D$116:$D$131,0))*kgtoGg</f>
        <v>1.3031317853862225</v>
      </c>
      <c r="AX54" s="22">
        <f>INDEX('Activity data'!AX$24:AX$39,MATCH(Emissions!$D54,'Activity data'!$D$24:$D$39,0))*INDEX(EF!$H$84:$H$99,MATCH(Emissions!$D54,EF!$D$84:$D$99,0))*INDEX(EF!$H$100:$H$115,MATCH(Emissions!$D54,EF!$D$100:$D$115,0))*INDEX(EF!$H$116:$H$131,MATCH(Emissions!$D54,EF!$D$116:$D$131,0))*kgtoGg</f>
        <v>1.3037795370119214</v>
      </c>
      <c r="AY54" s="22">
        <f>INDEX('Activity data'!AY$24:AY$39,MATCH(Emissions!$D54,'Activity data'!$D$24:$D$39,0))*INDEX(EF!$H$84:$H$99,MATCH(Emissions!$D54,EF!$D$84:$D$99,0))*INDEX(EF!$H$100:$H$115,MATCH(Emissions!$D54,EF!$D$100:$D$115,0))*INDEX(EF!$H$116:$H$131,MATCH(Emissions!$D54,EF!$D$116:$D$131,0))*kgtoGg</f>
        <v>1.30442728863762</v>
      </c>
      <c r="AZ54" s="22">
        <f>INDEX('Activity data'!AZ$24:AZ$39,MATCH(Emissions!$D54,'Activity data'!$D$24:$D$39,0))*INDEX(EF!$H$84:$H$99,MATCH(Emissions!$D54,EF!$D$84:$D$99,0))*INDEX(EF!$H$100:$H$115,MATCH(Emissions!$D54,EF!$D$100:$D$115,0))*INDEX(EF!$H$116:$H$131,MATCH(Emissions!$D54,EF!$D$116:$D$131,0))*kgtoGg</f>
        <v>1.3050750402633189</v>
      </c>
      <c r="BA54" s="22">
        <f>INDEX('Activity data'!BA$24:BA$39,MATCH(Emissions!$D54,'Activity data'!$D$24:$D$39,0))*INDEX(EF!$H$84:$H$99,MATCH(Emissions!$D54,EF!$D$84:$D$99,0))*INDEX(EF!$H$100:$H$115,MATCH(Emissions!$D54,EF!$D$100:$D$115,0))*INDEX(EF!$H$116:$H$131,MATCH(Emissions!$D54,EF!$D$116:$D$131,0))*kgtoGg</f>
        <v>1.3057227918890175</v>
      </c>
      <c r="BB54" s="22">
        <f>INDEX('Activity data'!BB$24:BB$39,MATCH(Emissions!$D54,'Activity data'!$D$24:$D$39,0))*INDEX(EF!$H$84:$H$99,MATCH(Emissions!$D54,EF!$D$84:$D$99,0))*INDEX(EF!$H$100:$H$115,MATCH(Emissions!$D54,EF!$D$100:$D$115,0))*INDEX(EF!$H$116:$H$131,MATCH(Emissions!$D54,EF!$D$116:$D$131,0))*kgtoGg</f>
        <v>1.3063705435147159</v>
      </c>
      <c r="BC54" s="22">
        <f>INDEX('Activity data'!BC$24:BC$39,MATCH(Emissions!$D54,'Activity data'!$D$24:$D$39,0))*INDEX(EF!$H$84:$H$99,MATCH(Emissions!$D54,EF!$D$84:$D$99,0))*INDEX(EF!$H$100:$H$115,MATCH(Emissions!$D54,EF!$D$100:$D$115,0))*INDEX(EF!$H$116:$H$131,MATCH(Emissions!$D54,EF!$D$116:$D$131,0))*kgtoGg</f>
        <v>1.307018295140415</v>
      </c>
      <c r="BD54" s="22">
        <f>INDEX('Activity data'!BD$24:BD$39,MATCH(Emissions!$D54,'Activity data'!$D$24:$D$39,0))*INDEX(EF!$H$84:$H$99,MATCH(Emissions!$D54,EF!$D$84:$D$99,0))*INDEX(EF!$H$100:$H$115,MATCH(Emissions!$D54,EF!$D$100:$D$115,0))*INDEX(EF!$H$116:$H$131,MATCH(Emissions!$D54,EF!$D$116:$D$131,0))*kgtoGg</f>
        <v>1.3076660467661134</v>
      </c>
      <c r="BE54" s="22">
        <f>INDEX('Activity data'!BE$24:BE$39,MATCH(Emissions!$D54,'Activity data'!$D$24:$D$39,0))*INDEX(EF!$H$84:$H$99,MATCH(Emissions!$D54,EF!$D$84:$D$99,0))*INDEX(EF!$H$100:$H$115,MATCH(Emissions!$D54,EF!$D$100:$D$115,0))*INDEX(EF!$H$116:$H$131,MATCH(Emissions!$D54,EF!$D$116:$D$131,0))*kgtoGg</f>
        <v>1.3083137983918123</v>
      </c>
      <c r="BF54" s="22">
        <f>INDEX('Activity data'!BF$24:BF$39,MATCH(Emissions!$D54,'Activity data'!$D$24:$D$39,0))*INDEX(EF!$H$84:$H$99,MATCH(Emissions!$D54,EF!$D$84:$D$99,0))*INDEX(EF!$H$100:$H$115,MATCH(Emissions!$D54,EF!$D$100:$D$115,0))*INDEX(EF!$H$116:$H$131,MATCH(Emissions!$D54,EF!$D$116:$D$131,0))*kgtoGg</f>
        <v>1.3089615500175107</v>
      </c>
      <c r="BG54" s="22">
        <f>INDEX('Activity data'!BG$24:BG$39,MATCH(Emissions!$D54,'Activity data'!$D$24:$D$39,0))*INDEX(EF!$H$84:$H$99,MATCH(Emissions!$D54,EF!$D$84:$D$99,0))*INDEX(EF!$H$100:$H$115,MATCH(Emissions!$D54,EF!$D$100:$D$115,0))*INDEX(EF!$H$116:$H$131,MATCH(Emissions!$D54,EF!$D$116:$D$131,0))*kgtoGg</f>
        <v>1.3096093016432095</v>
      </c>
      <c r="BH54" s="22">
        <f>INDEX('Activity data'!BH$24:BH$39,MATCH(Emissions!$D54,'Activity data'!$D$24:$D$39,0))*INDEX(EF!$H$84:$H$99,MATCH(Emissions!$D54,EF!$D$84:$D$99,0))*INDEX(EF!$H$100:$H$115,MATCH(Emissions!$D54,EF!$D$100:$D$115,0))*INDEX(EF!$H$116:$H$131,MATCH(Emissions!$D54,EF!$D$116:$D$131,0))*kgtoGg</f>
        <v>1.310257053268908</v>
      </c>
      <c r="BI54" s="22">
        <f>INDEX('Activity data'!BI$24:BI$39,MATCH(Emissions!$D54,'Activity data'!$D$24:$D$39,0))*INDEX(EF!$H$84:$H$99,MATCH(Emissions!$D54,EF!$D$84:$D$99,0))*INDEX(EF!$H$100:$H$115,MATCH(Emissions!$D54,EF!$D$100:$D$115,0))*INDEX(EF!$H$116:$H$131,MATCH(Emissions!$D54,EF!$D$116:$D$131,0))*kgtoGg</f>
        <v>1.310904804894607</v>
      </c>
      <c r="BJ54" s="22">
        <f>INDEX('Activity data'!BJ$24:BJ$39,MATCH(Emissions!$D54,'Activity data'!$D$24:$D$39,0))*INDEX(EF!$H$84:$H$99,MATCH(Emissions!$D54,EF!$D$84:$D$99,0))*INDEX(EF!$H$100:$H$115,MATCH(Emissions!$D54,EF!$D$100:$D$115,0))*INDEX(EF!$H$116:$H$131,MATCH(Emissions!$D54,EF!$D$116:$D$131,0))*kgtoGg</f>
        <v>1.3115525565203057</v>
      </c>
      <c r="BK54" s="22">
        <f>INDEX('Activity data'!BK$24:BK$39,MATCH(Emissions!$D54,'Activity data'!$D$24:$D$39,0))*INDEX(EF!$H$84:$H$99,MATCH(Emissions!$D54,EF!$D$84:$D$99,0))*INDEX(EF!$H$100:$H$115,MATCH(Emissions!$D54,EF!$D$100:$D$115,0))*INDEX(EF!$H$116:$H$131,MATCH(Emissions!$D54,EF!$D$116:$D$131,0))*kgtoGg</f>
        <v>1.3122003081460041</v>
      </c>
      <c r="BL54" s="22">
        <f>INDEX('Activity data'!BL$24:BL$39,MATCH(Emissions!$D54,'Activity data'!$D$24:$D$39,0))*INDEX(EF!$H$84:$H$99,MATCH(Emissions!$D54,EF!$D$84:$D$99,0))*INDEX(EF!$H$100:$H$115,MATCH(Emissions!$D54,EF!$D$100:$D$115,0))*INDEX(EF!$H$116:$H$131,MATCH(Emissions!$D54,EF!$D$116:$D$131,0))*kgtoGg</f>
        <v>1.3128480597717027</v>
      </c>
      <c r="BM54" s="22">
        <f>INDEX('Activity data'!BM$24:BM$39,MATCH(Emissions!$D54,'Activity data'!$D$24:$D$39,0))*INDEX(EF!$H$84:$H$99,MATCH(Emissions!$D54,EF!$D$84:$D$99,0))*INDEX(EF!$H$100:$H$115,MATCH(Emissions!$D54,EF!$D$100:$D$115,0))*INDEX(EF!$H$116:$H$131,MATCH(Emissions!$D54,EF!$D$116:$D$131,0))*kgtoGg</f>
        <v>1.3134958113974016</v>
      </c>
      <c r="BN54" s="22">
        <f>INDEX('Activity data'!BN$24:BN$39,MATCH(Emissions!$D54,'Activity data'!$D$24:$D$39,0))*INDEX(EF!$H$84:$H$99,MATCH(Emissions!$D54,EF!$D$84:$D$99,0))*INDEX(EF!$H$100:$H$115,MATCH(Emissions!$D54,EF!$D$100:$D$115,0))*INDEX(EF!$H$116:$H$131,MATCH(Emissions!$D54,EF!$D$116:$D$131,0))*kgtoGg</f>
        <v>1.3141435630231004</v>
      </c>
      <c r="BO54" s="22">
        <f>INDEX('Activity data'!BO$24:BO$39,MATCH(Emissions!$D54,'Activity data'!$D$24:$D$39,0))*INDEX(EF!$H$84:$H$99,MATCH(Emissions!$D54,EF!$D$84:$D$99,0))*INDEX(EF!$H$100:$H$115,MATCH(Emissions!$D54,EF!$D$100:$D$115,0))*INDEX(EF!$H$116:$H$131,MATCH(Emissions!$D54,EF!$D$116:$D$131,0))*kgtoGg</f>
        <v>1.3147913146487986</v>
      </c>
      <c r="BP54" s="22">
        <f>INDEX('Activity data'!BP$24:BP$39,MATCH(Emissions!$D54,'Activity data'!$D$24:$D$39,0))*INDEX(EF!$H$84:$H$99,MATCH(Emissions!$D54,EF!$D$84:$D$99,0))*INDEX(EF!$H$100:$H$115,MATCH(Emissions!$D54,EF!$D$100:$D$115,0))*INDEX(EF!$H$116:$H$131,MATCH(Emissions!$D54,EF!$D$116:$D$131,0))*kgtoGg</f>
        <v>1.3154390662744977</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0.73087553439325437</v>
      </c>
      <c r="AE55" s="22">
        <f>INDEX('Activity data'!AE$24:AE$39,MATCH(Emissions!$D55,'Activity data'!$D$24:$D$39,0))*INDEX(EF!$H$84:$H$99,MATCH(Emissions!$D55,EF!$D$84:$D$99,0))*INDEX(EF!$H$100:$H$115,MATCH(Emissions!$D55,EF!$D$100:$D$115,0))*INDEX(EF!$H$116:$H$131,MATCH(Emissions!$D55,EF!$D$116:$D$131,0))*kgtoGg</f>
        <v>0.71741880382801326</v>
      </c>
      <c r="AF55" s="22">
        <f>INDEX('Activity data'!AF$24:AF$39,MATCH(Emissions!$D55,'Activity data'!$D$24:$D$39,0))*INDEX(EF!$H$84:$H$99,MATCH(Emissions!$D55,EF!$D$84:$D$99,0))*INDEX(EF!$H$100:$H$115,MATCH(Emissions!$D55,EF!$D$100:$D$115,0))*INDEX(EF!$H$116:$H$131,MATCH(Emissions!$D55,EF!$D$116:$D$131,0))*kgtoGg</f>
        <v>0.70396207326277238</v>
      </c>
      <c r="AG55" s="22">
        <f>INDEX('Activity data'!AG$24:AG$39,MATCH(Emissions!$D55,'Activity data'!$D$24:$D$39,0))*INDEX(EF!$H$84:$H$99,MATCH(Emissions!$D55,EF!$D$84:$D$99,0))*INDEX(EF!$H$100:$H$115,MATCH(Emissions!$D55,EF!$D$100:$D$115,0))*INDEX(EF!$H$116:$H$131,MATCH(Emissions!$D55,EF!$D$116:$D$131,0))*kgtoGg</f>
        <v>0.69050534269753105</v>
      </c>
      <c r="AH55" s="22">
        <f>INDEX('Activity data'!AH$24:AH$39,MATCH(Emissions!$D55,'Activity data'!$D$24:$D$39,0))*INDEX(EF!$H$84:$H$99,MATCH(Emissions!$D55,EF!$D$84:$D$99,0))*INDEX(EF!$H$100:$H$115,MATCH(Emissions!$D55,EF!$D$100:$D$115,0))*INDEX(EF!$H$116:$H$131,MATCH(Emissions!$D55,EF!$D$116:$D$131,0))*kgtoGg</f>
        <v>0.67704861213228995</v>
      </c>
      <c r="AI55" s="22">
        <f>INDEX('Activity data'!AI$24:AI$39,MATCH(Emissions!$D55,'Activity data'!$D$24:$D$39,0))*INDEX(EF!$H$84:$H$99,MATCH(Emissions!$D55,EF!$D$84:$D$99,0))*INDEX(EF!$H$100:$H$115,MATCH(Emissions!$D55,EF!$D$100:$D$115,0))*INDEX(EF!$H$116:$H$131,MATCH(Emissions!$D55,EF!$D$116:$D$131,0))*kgtoGg</f>
        <v>0.66359188156704885</v>
      </c>
      <c r="AJ55" s="22">
        <f>INDEX('Activity data'!AJ$24:AJ$39,MATCH(Emissions!$D55,'Activity data'!$D$24:$D$39,0))*INDEX(EF!$H$84:$H$99,MATCH(Emissions!$D55,EF!$D$84:$D$99,0))*INDEX(EF!$H$100:$H$115,MATCH(Emissions!$D55,EF!$D$100:$D$115,0))*INDEX(EF!$H$116:$H$131,MATCH(Emissions!$D55,EF!$D$116:$D$131,0))*kgtoGg</f>
        <v>0.65013515100180774</v>
      </c>
      <c r="AK55" s="22">
        <f>INDEX('Activity data'!AK$24:AK$39,MATCH(Emissions!$D55,'Activity data'!$D$24:$D$39,0))*INDEX(EF!$H$84:$H$99,MATCH(Emissions!$D55,EF!$D$84:$D$99,0))*INDEX(EF!$H$100:$H$115,MATCH(Emissions!$D55,EF!$D$100:$D$115,0))*INDEX(EF!$H$116:$H$131,MATCH(Emissions!$D55,EF!$D$116:$D$131,0))*kgtoGg</f>
        <v>0.63801022123043105</v>
      </c>
      <c r="AL55" s="22">
        <f>INDEX('Activity data'!AL$24:AL$39,MATCH(Emissions!$D55,'Activity data'!$D$24:$D$39,0))*INDEX(EF!$H$84:$H$99,MATCH(Emissions!$D55,EF!$D$84:$D$99,0))*INDEX(EF!$H$100:$H$115,MATCH(Emissions!$D55,EF!$D$100:$D$115,0))*INDEX(EF!$H$116:$H$131,MATCH(Emissions!$D55,EF!$D$116:$D$131,0))*kgtoGg</f>
        <v>0.62588529145905447</v>
      </c>
      <c r="AM55" s="22">
        <f>INDEX('Activity data'!AM$24:AM$39,MATCH(Emissions!$D55,'Activity data'!$D$24:$D$39,0))*INDEX(EF!$H$84:$H$99,MATCH(Emissions!$D55,EF!$D$84:$D$99,0))*INDEX(EF!$H$100:$H$115,MATCH(Emissions!$D55,EF!$D$100:$D$115,0))*INDEX(EF!$H$116:$H$131,MATCH(Emissions!$D55,EF!$D$116:$D$131,0))*kgtoGg</f>
        <v>0.61376036168767767</v>
      </c>
      <c r="AN55" s="22">
        <f>INDEX('Activity data'!AN$24:AN$39,MATCH(Emissions!$D55,'Activity data'!$D$24:$D$39,0))*INDEX(EF!$H$84:$H$99,MATCH(Emissions!$D55,EF!$D$84:$D$99,0))*INDEX(EF!$H$100:$H$115,MATCH(Emissions!$D55,EF!$D$100:$D$115,0))*INDEX(EF!$H$116:$H$131,MATCH(Emissions!$D55,EF!$D$116:$D$131,0))*kgtoGg</f>
        <v>0.60163543191630109</v>
      </c>
      <c r="AO55" s="22">
        <f>INDEX('Activity data'!AO$24:AO$39,MATCH(Emissions!$D55,'Activity data'!$D$24:$D$39,0))*INDEX(EF!$H$84:$H$99,MATCH(Emissions!$D55,EF!$D$84:$D$99,0))*INDEX(EF!$H$100:$H$115,MATCH(Emissions!$D55,EF!$D$100:$D$115,0))*INDEX(EF!$H$116:$H$131,MATCH(Emissions!$D55,EF!$D$116:$D$131,0))*kgtoGg</f>
        <v>0.58951050214492451</v>
      </c>
      <c r="AP55" s="22">
        <f>INDEX('Activity data'!AP$24:AP$39,MATCH(Emissions!$D55,'Activity data'!$D$24:$D$39,0))*INDEX(EF!$H$84:$H$99,MATCH(Emissions!$D55,EF!$D$84:$D$99,0))*INDEX(EF!$H$100:$H$115,MATCH(Emissions!$D55,EF!$D$100:$D$115,0))*INDEX(EF!$H$116:$H$131,MATCH(Emissions!$D55,EF!$D$116:$D$131,0))*kgtoGg</f>
        <v>0.5773855723735476</v>
      </c>
      <c r="AQ55" s="22">
        <f>INDEX('Activity data'!AQ$24:AQ$39,MATCH(Emissions!$D55,'Activity data'!$D$24:$D$39,0))*INDEX(EF!$H$84:$H$99,MATCH(Emissions!$D55,EF!$D$84:$D$99,0))*INDEX(EF!$H$100:$H$115,MATCH(Emissions!$D55,EF!$D$100:$D$115,0))*INDEX(EF!$H$116:$H$131,MATCH(Emissions!$D55,EF!$D$116:$D$131,0))*kgtoGg</f>
        <v>0.5652606426021709</v>
      </c>
      <c r="AR55" s="22">
        <f>INDEX('Activity data'!AR$24:AR$39,MATCH(Emissions!$D55,'Activity data'!$D$24:$D$39,0))*INDEX(EF!$H$84:$H$99,MATCH(Emissions!$D55,EF!$D$84:$D$99,0))*INDEX(EF!$H$100:$H$115,MATCH(Emissions!$D55,EF!$D$100:$D$115,0))*INDEX(EF!$H$116:$H$131,MATCH(Emissions!$D55,EF!$D$116:$D$131,0))*kgtoGg</f>
        <v>0.55313571283079421</v>
      </c>
      <c r="AS55" s="22">
        <f>INDEX('Activity data'!AS$24:AS$39,MATCH(Emissions!$D55,'Activity data'!$D$24:$D$39,0))*INDEX(EF!$H$84:$H$99,MATCH(Emissions!$D55,EF!$D$84:$D$99,0))*INDEX(EF!$H$100:$H$115,MATCH(Emissions!$D55,EF!$D$100:$D$115,0))*INDEX(EF!$H$116:$H$131,MATCH(Emissions!$D55,EF!$D$116:$D$131,0))*kgtoGg</f>
        <v>0.54101078305941763</v>
      </c>
      <c r="AT55" s="22">
        <f>INDEX('Activity data'!AT$24:AT$39,MATCH(Emissions!$D55,'Activity data'!$D$24:$D$39,0))*INDEX(EF!$H$84:$H$99,MATCH(Emissions!$D55,EF!$D$84:$D$99,0))*INDEX(EF!$H$100:$H$115,MATCH(Emissions!$D55,EF!$D$100:$D$115,0))*INDEX(EF!$H$116:$H$131,MATCH(Emissions!$D55,EF!$D$116:$D$131,0))*kgtoGg</f>
        <v>0.52888585328804094</v>
      </c>
      <c r="AU55" s="22">
        <f>INDEX('Activity data'!AU$24:AU$39,MATCH(Emissions!$D55,'Activity data'!$D$24:$D$39,0))*INDEX(EF!$H$84:$H$99,MATCH(Emissions!$D55,EF!$D$84:$D$99,0))*INDEX(EF!$H$100:$H$115,MATCH(Emissions!$D55,EF!$D$100:$D$115,0))*INDEX(EF!$H$116:$H$131,MATCH(Emissions!$D55,EF!$D$116:$D$131,0))*kgtoGg</f>
        <v>0.51676092351666414</v>
      </c>
      <c r="AV55" s="22">
        <f>INDEX('Activity data'!AV$24:AV$39,MATCH(Emissions!$D55,'Activity data'!$D$24:$D$39,0))*INDEX(EF!$H$84:$H$99,MATCH(Emissions!$D55,EF!$D$84:$D$99,0))*INDEX(EF!$H$100:$H$115,MATCH(Emissions!$D55,EF!$D$100:$D$115,0))*INDEX(EF!$H$116:$H$131,MATCH(Emissions!$D55,EF!$D$116:$D$131,0))*kgtoGg</f>
        <v>0.50463599374528756</v>
      </c>
      <c r="AW55" s="22">
        <f>INDEX('Activity data'!AW$24:AW$39,MATCH(Emissions!$D55,'Activity data'!$D$24:$D$39,0))*INDEX(EF!$H$84:$H$99,MATCH(Emissions!$D55,EF!$D$84:$D$99,0))*INDEX(EF!$H$100:$H$115,MATCH(Emissions!$D55,EF!$D$100:$D$115,0))*INDEX(EF!$H$116:$H$131,MATCH(Emissions!$D55,EF!$D$116:$D$131,0))*kgtoGg</f>
        <v>0.49117926318004645</v>
      </c>
      <c r="AX55" s="22">
        <f>INDEX('Activity data'!AX$24:AX$39,MATCH(Emissions!$D55,'Activity data'!$D$24:$D$39,0))*INDEX(EF!$H$84:$H$99,MATCH(Emissions!$D55,EF!$D$84:$D$99,0))*INDEX(EF!$H$100:$H$115,MATCH(Emissions!$D55,EF!$D$100:$D$115,0))*INDEX(EF!$H$116:$H$131,MATCH(Emissions!$D55,EF!$D$116:$D$131,0))*kgtoGg</f>
        <v>0.47772253261480518</v>
      </c>
      <c r="AY55" s="22">
        <f>INDEX('Activity data'!AY$24:AY$39,MATCH(Emissions!$D55,'Activity data'!$D$24:$D$39,0))*INDEX(EF!$H$84:$H$99,MATCH(Emissions!$D55,EF!$D$84:$D$99,0))*INDEX(EF!$H$100:$H$115,MATCH(Emissions!$D55,EF!$D$100:$D$115,0))*INDEX(EF!$H$116:$H$131,MATCH(Emissions!$D55,EF!$D$116:$D$131,0))*kgtoGg</f>
        <v>0.46426580204956408</v>
      </c>
      <c r="AZ55" s="22">
        <f>INDEX('Activity data'!AZ$24:AZ$39,MATCH(Emissions!$D55,'Activity data'!$D$24:$D$39,0))*INDEX(EF!$H$84:$H$99,MATCH(Emissions!$D55,EF!$D$84:$D$99,0))*INDEX(EF!$H$100:$H$115,MATCH(Emissions!$D55,EF!$D$100:$D$115,0))*INDEX(EF!$H$116:$H$131,MATCH(Emissions!$D55,EF!$D$116:$D$131,0))*kgtoGg</f>
        <v>0.45080907148432287</v>
      </c>
      <c r="BA55" s="22">
        <f>INDEX('Activity data'!BA$24:BA$39,MATCH(Emissions!$D55,'Activity data'!$D$24:$D$39,0))*INDEX(EF!$H$84:$H$99,MATCH(Emissions!$D55,EF!$D$84:$D$99,0))*INDEX(EF!$H$100:$H$115,MATCH(Emissions!$D55,EF!$D$100:$D$115,0))*INDEX(EF!$H$116:$H$131,MATCH(Emissions!$D55,EF!$D$116:$D$131,0))*kgtoGg</f>
        <v>0.43735234091908182</v>
      </c>
      <c r="BB55" s="22">
        <f>INDEX('Activity data'!BB$24:BB$39,MATCH(Emissions!$D55,'Activity data'!$D$24:$D$39,0))*INDEX(EF!$H$84:$H$99,MATCH(Emissions!$D55,EF!$D$84:$D$99,0))*INDEX(EF!$H$100:$H$115,MATCH(Emissions!$D55,EF!$D$100:$D$115,0))*INDEX(EF!$H$116:$H$131,MATCH(Emissions!$D55,EF!$D$116:$D$131,0))*kgtoGg</f>
        <v>0.42389561035384044</v>
      </c>
      <c r="BC55" s="22">
        <f>INDEX('Activity data'!BC$24:BC$39,MATCH(Emissions!$D55,'Activity data'!$D$24:$D$39,0))*INDEX(EF!$H$84:$H$99,MATCH(Emissions!$D55,EF!$D$84:$D$99,0))*INDEX(EF!$H$100:$H$115,MATCH(Emissions!$D55,EF!$D$100:$D$115,0))*INDEX(EF!$H$116:$H$131,MATCH(Emissions!$D55,EF!$D$116:$D$131,0))*kgtoGg</f>
        <v>0.41043887978859916</v>
      </c>
      <c r="BD55" s="22">
        <f>INDEX('Activity data'!BD$24:BD$39,MATCH(Emissions!$D55,'Activity data'!$D$24:$D$39,0))*INDEX(EF!$H$84:$H$99,MATCH(Emissions!$D55,EF!$D$84:$D$99,0))*INDEX(EF!$H$100:$H$115,MATCH(Emissions!$D55,EF!$D$100:$D$115,0))*INDEX(EF!$H$116:$H$131,MATCH(Emissions!$D55,EF!$D$116:$D$131,0))*kgtoGg</f>
        <v>0.39698214922335801</v>
      </c>
      <c r="BE55" s="22">
        <f>INDEX('Activity data'!BE$24:BE$39,MATCH(Emissions!$D55,'Activity data'!$D$24:$D$39,0))*INDEX(EF!$H$84:$H$99,MATCH(Emissions!$D55,EF!$D$84:$D$99,0))*INDEX(EF!$H$100:$H$115,MATCH(Emissions!$D55,EF!$D$100:$D$115,0))*INDEX(EF!$H$116:$H$131,MATCH(Emissions!$D55,EF!$D$116:$D$131,0))*kgtoGg</f>
        <v>0.38352541865811679</v>
      </c>
      <c r="BF55" s="22">
        <f>INDEX('Activity data'!BF$24:BF$39,MATCH(Emissions!$D55,'Activity data'!$D$24:$D$39,0))*INDEX(EF!$H$84:$H$99,MATCH(Emissions!$D55,EF!$D$84:$D$99,0))*INDEX(EF!$H$100:$H$115,MATCH(Emissions!$D55,EF!$D$100:$D$115,0))*INDEX(EF!$H$116:$H$131,MATCH(Emissions!$D55,EF!$D$116:$D$131,0))*kgtoGg</f>
        <v>0.37006868809287569</v>
      </c>
      <c r="BG55" s="22">
        <f>INDEX('Activity data'!BG$24:BG$39,MATCH(Emissions!$D55,'Activity data'!$D$24:$D$39,0))*INDEX(EF!$H$84:$H$99,MATCH(Emissions!$D55,EF!$D$84:$D$99,0))*INDEX(EF!$H$100:$H$115,MATCH(Emissions!$D55,EF!$D$100:$D$115,0))*INDEX(EF!$H$116:$H$131,MATCH(Emissions!$D55,EF!$D$116:$D$131,0))*kgtoGg</f>
        <v>0.35661195752763458</v>
      </c>
      <c r="BH55" s="22">
        <f>INDEX('Activity data'!BH$24:BH$39,MATCH(Emissions!$D55,'Activity data'!$D$24:$D$39,0))*INDEX(EF!$H$84:$H$99,MATCH(Emissions!$D55,EF!$D$84:$D$99,0))*INDEX(EF!$H$100:$H$115,MATCH(Emissions!$D55,EF!$D$100:$D$115,0))*INDEX(EF!$H$116:$H$131,MATCH(Emissions!$D55,EF!$D$116:$D$131,0))*kgtoGg</f>
        <v>0.34315522696239337</v>
      </c>
      <c r="BI55" s="22">
        <f>INDEX('Activity data'!BI$24:BI$39,MATCH(Emissions!$D55,'Activity data'!$D$24:$D$39,0))*INDEX(EF!$H$84:$H$99,MATCH(Emissions!$D55,EF!$D$84:$D$99,0))*INDEX(EF!$H$100:$H$115,MATCH(Emissions!$D55,EF!$D$100:$D$115,0))*INDEX(EF!$H$116:$H$131,MATCH(Emissions!$D55,EF!$D$116:$D$131,0))*kgtoGg</f>
        <v>0.32969849639715226</v>
      </c>
      <c r="BJ55" s="22">
        <f>INDEX('Activity data'!BJ$24:BJ$39,MATCH(Emissions!$D55,'Activity data'!$D$24:$D$39,0))*INDEX(EF!$H$84:$H$99,MATCH(Emissions!$D55,EF!$D$84:$D$99,0))*INDEX(EF!$H$100:$H$115,MATCH(Emissions!$D55,EF!$D$100:$D$115,0))*INDEX(EF!$H$116:$H$131,MATCH(Emissions!$D55,EF!$D$116:$D$131,0))*kgtoGg</f>
        <v>0.31624176583191105</v>
      </c>
      <c r="BK55" s="22">
        <f>INDEX('Activity data'!BK$24:BK$39,MATCH(Emissions!$D55,'Activity data'!$D$24:$D$39,0))*INDEX(EF!$H$84:$H$99,MATCH(Emissions!$D55,EF!$D$84:$D$99,0))*INDEX(EF!$H$100:$H$115,MATCH(Emissions!$D55,EF!$D$100:$D$115,0))*INDEX(EF!$H$116:$H$131,MATCH(Emissions!$D55,EF!$D$116:$D$131,0))*kgtoGg</f>
        <v>0.30278503526667</v>
      </c>
      <c r="BL55" s="22">
        <f>INDEX('Activity data'!BL$24:BL$39,MATCH(Emissions!$D55,'Activity data'!$D$24:$D$39,0))*INDEX(EF!$H$84:$H$99,MATCH(Emissions!$D55,EF!$D$84:$D$99,0))*INDEX(EF!$H$100:$H$115,MATCH(Emissions!$D55,EF!$D$100:$D$115,0))*INDEX(EF!$H$116:$H$131,MATCH(Emissions!$D55,EF!$D$116:$D$131,0))*kgtoGg</f>
        <v>0.28932830470142884</v>
      </c>
      <c r="BM55" s="22">
        <f>INDEX('Activity data'!BM$24:BM$39,MATCH(Emissions!$D55,'Activity data'!$D$24:$D$39,0))*INDEX(EF!$H$84:$H$99,MATCH(Emissions!$D55,EF!$D$84:$D$99,0))*INDEX(EF!$H$100:$H$115,MATCH(Emissions!$D55,EF!$D$100:$D$115,0))*INDEX(EF!$H$116:$H$131,MATCH(Emissions!$D55,EF!$D$116:$D$131,0))*kgtoGg</f>
        <v>0.27587157413618768</v>
      </c>
      <c r="BN55" s="22">
        <f>INDEX('Activity data'!BN$24:BN$39,MATCH(Emissions!$D55,'Activity data'!$D$24:$D$39,0))*INDEX(EF!$H$84:$H$99,MATCH(Emissions!$D55,EF!$D$84:$D$99,0))*INDEX(EF!$H$100:$H$115,MATCH(Emissions!$D55,EF!$D$100:$D$115,0))*INDEX(EF!$H$116:$H$131,MATCH(Emissions!$D55,EF!$D$116:$D$131,0))*kgtoGg</f>
        <v>0.26241484357094658</v>
      </c>
      <c r="BO55" s="22">
        <f>INDEX('Activity data'!BO$24:BO$39,MATCH(Emissions!$D55,'Activity data'!$D$24:$D$39,0))*INDEX(EF!$H$84:$H$99,MATCH(Emissions!$D55,EF!$D$84:$D$99,0))*INDEX(EF!$H$100:$H$115,MATCH(Emissions!$D55,EF!$D$100:$D$115,0))*INDEX(EF!$H$116:$H$131,MATCH(Emissions!$D55,EF!$D$116:$D$131,0))*kgtoGg</f>
        <v>0.24895811300570539</v>
      </c>
      <c r="BP55" s="22">
        <f>INDEX('Activity data'!BP$24:BP$39,MATCH(Emissions!$D55,'Activity data'!$D$24:$D$39,0))*INDEX(EF!$H$84:$H$99,MATCH(Emissions!$D55,EF!$D$84:$D$99,0))*INDEX(EF!$H$100:$H$115,MATCH(Emissions!$D55,EF!$D$100:$D$115,0))*INDEX(EF!$H$116:$H$131,MATCH(Emissions!$D55,EF!$D$116:$D$131,0))*kgtoGg</f>
        <v>0.23550138244046429</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7.185172577734015</v>
      </c>
      <c r="AE56" s="22">
        <f>INDEX('Activity data'!AE$24:AE$39,MATCH(Emissions!$D56,'Activity data'!$D$24:$D$39,0))*INDEX(EF!$H$84:$H$99,MATCH(Emissions!$D56,EF!$D$84:$D$99,0))*INDEX(EF!$H$100:$H$115,MATCH(Emissions!$D56,EF!$D$100:$D$115,0))*INDEX(EF!$H$116:$H$131,MATCH(Emissions!$D56,EF!$D$116:$D$131,0))*kgtoGg</f>
        <v>7.201600471651159</v>
      </c>
      <c r="AF56" s="22">
        <f>INDEX('Activity data'!AF$24:AF$39,MATCH(Emissions!$D56,'Activity data'!$D$24:$D$39,0))*INDEX(EF!$H$84:$H$99,MATCH(Emissions!$D56,EF!$D$84:$D$99,0))*INDEX(EF!$H$100:$H$115,MATCH(Emissions!$D56,EF!$D$100:$D$115,0))*INDEX(EF!$H$116:$H$131,MATCH(Emissions!$D56,EF!$D$116:$D$131,0))*kgtoGg</f>
        <v>7.218028365568304</v>
      </c>
      <c r="AG56" s="22">
        <f>INDEX('Activity data'!AG$24:AG$39,MATCH(Emissions!$D56,'Activity data'!$D$24:$D$39,0))*INDEX(EF!$H$84:$H$99,MATCH(Emissions!$D56,EF!$D$84:$D$99,0))*INDEX(EF!$H$100:$H$115,MATCH(Emissions!$D56,EF!$D$100:$D$115,0))*INDEX(EF!$H$116:$H$131,MATCH(Emissions!$D56,EF!$D$116:$D$131,0))*kgtoGg</f>
        <v>7.2344562594854471</v>
      </c>
      <c r="AH56" s="22">
        <f>INDEX('Activity data'!AH$24:AH$39,MATCH(Emissions!$D56,'Activity data'!$D$24:$D$39,0))*INDEX(EF!$H$84:$H$99,MATCH(Emissions!$D56,EF!$D$84:$D$99,0))*INDEX(EF!$H$100:$H$115,MATCH(Emissions!$D56,EF!$D$100:$D$115,0))*INDEX(EF!$H$116:$H$131,MATCH(Emissions!$D56,EF!$D$116:$D$131,0))*kgtoGg</f>
        <v>7.2508841534025912</v>
      </c>
      <c r="AI56" s="22">
        <f>INDEX('Activity data'!AI$24:AI$39,MATCH(Emissions!$D56,'Activity data'!$D$24:$D$39,0))*INDEX(EF!$H$84:$H$99,MATCH(Emissions!$D56,EF!$D$84:$D$99,0))*INDEX(EF!$H$100:$H$115,MATCH(Emissions!$D56,EF!$D$100:$D$115,0))*INDEX(EF!$H$116:$H$131,MATCH(Emissions!$D56,EF!$D$116:$D$131,0))*kgtoGg</f>
        <v>7.2673120473197361</v>
      </c>
      <c r="AJ56" s="22">
        <f>INDEX('Activity data'!AJ$24:AJ$39,MATCH(Emissions!$D56,'Activity data'!$D$24:$D$39,0))*INDEX(EF!$H$84:$H$99,MATCH(Emissions!$D56,EF!$D$84:$D$99,0))*INDEX(EF!$H$100:$H$115,MATCH(Emissions!$D56,EF!$D$100:$D$115,0))*INDEX(EF!$H$116:$H$131,MATCH(Emissions!$D56,EF!$D$116:$D$131,0))*kgtoGg</f>
        <v>7.2837399412368793</v>
      </c>
      <c r="AK56" s="22">
        <f>INDEX('Activity data'!AK$24:AK$39,MATCH(Emissions!$D56,'Activity data'!$D$24:$D$39,0))*INDEX(EF!$H$84:$H$99,MATCH(Emissions!$D56,EF!$D$84:$D$99,0))*INDEX(EF!$H$100:$H$115,MATCH(Emissions!$D56,EF!$D$100:$D$115,0))*INDEX(EF!$H$116:$H$131,MATCH(Emissions!$D56,EF!$D$116:$D$131,0))*kgtoGg</f>
        <v>7.3001678351540233</v>
      </c>
      <c r="AL56" s="22">
        <f>INDEX('Activity data'!AL$24:AL$39,MATCH(Emissions!$D56,'Activity data'!$D$24:$D$39,0))*INDEX(EF!$H$84:$H$99,MATCH(Emissions!$D56,EF!$D$84:$D$99,0))*INDEX(EF!$H$100:$H$115,MATCH(Emissions!$D56,EF!$D$100:$D$115,0))*INDEX(EF!$H$116:$H$131,MATCH(Emissions!$D56,EF!$D$116:$D$131,0))*kgtoGg</f>
        <v>7.3165957290711674</v>
      </c>
      <c r="AM56" s="22">
        <f>INDEX('Activity data'!AM$24:AM$39,MATCH(Emissions!$D56,'Activity data'!$D$24:$D$39,0))*INDEX(EF!$H$84:$H$99,MATCH(Emissions!$D56,EF!$D$84:$D$99,0))*INDEX(EF!$H$100:$H$115,MATCH(Emissions!$D56,EF!$D$100:$D$115,0))*INDEX(EF!$H$116:$H$131,MATCH(Emissions!$D56,EF!$D$116:$D$131,0))*kgtoGg</f>
        <v>7.3330236229883123</v>
      </c>
      <c r="AN56" s="22">
        <f>INDEX('Activity data'!AN$24:AN$39,MATCH(Emissions!$D56,'Activity data'!$D$24:$D$39,0))*INDEX(EF!$H$84:$H$99,MATCH(Emissions!$D56,EF!$D$84:$D$99,0))*INDEX(EF!$H$100:$H$115,MATCH(Emissions!$D56,EF!$D$100:$D$115,0))*INDEX(EF!$H$116:$H$131,MATCH(Emissions!$D56,EF!$D$116:$D$131,0))*kgtoGg</f>
        <v>7.3494515169054564</v>
      </c>
      <c r="AO56" s="22">
        <f>INDEX('Activity data'!AO$24:AO$39,MATCH(Emissions!$D56,'Activity data'!$D$24:$D$39,0))*INDEX(EF!$H$84:$H$99,MATCH(Emissions!$D56,EF!$D$84:$D$99,0))*INDEX(EF!$H$100:$H$115,MATCH(Emissions!$D56,EF!$D$100:$D$115,0))*INDEX(EF!$H$116:$H$131,MATCH(Emissions!$D56,EF!$D$116:$D$131,0))*kgtoGg</f>
        <v>7.3658794108225996</v>
      </c>
      <c r="AP56" s="22">
        <f>INDEX('Activity data'!AP$24:AP$39,MATCH(Emissions!$D56,'Activity data'!$D$24:$D$39,0))*INDEX(EF!$H$84:$H$99,MATCH(Emissions!$D56,EF!$D$84:$D$99,0))*INDEX(EF!$H$100:$H$115,MATCH(Emissions!$D56,EF!$D$100:$D$115,0))*INDEX(EF!$H$116:$H$131,MATCH(Emissions!$D56,EF!$D$116:$D$131,0))*kgtoGg</f>
        <v>7.3823073047397427</v>
      </c>
      <c r="AQ56" s="22">
        <f>INDEX('Activity data'!AQ$24:AQ$39,MATCH(Emissions!$D56,'Activity data'!$D$24:$D$39,0))*INDEX(EF!$H$84:$H$99,MATCH(Emissions!$D56,EF!$D$84:$D$99,0))*INDEX(EF!$H$100:$H$115,MATCH(Emissions!$D56,EF!$D$100:$D$115,0))*INDEX(EF!$H$116:$H$131,MATCH(Emissions!$D56,EF!$D$116:$D$131,0))*kgtoGg</f>
        <v>7.3987351986568886</v>
      </c>
      <c r="AR56" s="22">
        <f>INDEX('Activity data'!AR$24:AR$39,MATCH(Emissions!$D56,'Activity data'!$D$24:$D$39,0))*INDEX(EF!$H$84:$H$99,MATCH(Emissions!$D56,EF!$D$84:$D$99,0))*INDEX(EF!$H$100:$H$115,MATCH(Emissions!$D56,EF!$D$100:$D$115,0))*INDEX(EF!$H$116:$H$131,MATCH(Emissions!$D56,EF!$D$116:$D$131,0))*kgtoGg</f>
        <v>7.4151630925740317</v>
      </c>
      <c r="AS56" s="22">
        <f>INDEX('Activity data'!AS$24:AS$39,MATCH(Emissions!$D56,'Activity data'!$D$24:$D$39,0))*INDEX(EF!$H$84:$H$99,MATCH(Emissions!$D56,EF!$D$84:$D$99,0))*INDEX(EF!$H$100:$H$115,MATCH(Emissions!$D56,EF!$D$100:$D$115,0))*INDEX(EF!$H$116:$H$131,MATCH(Emissions!$D56,EF!$D$116:$D$131,0))*kgtoGg</f>
        <v>7.4315909864911749</v>
      </c>
      <c r="AT56" s="22">
        <f>INDEX('Activity data'!AT$24:AT$39,MATCH(Emissions!$D56,'Activity data'!$D$24:$D$39,0))*INDEX(EF!$H$84:$H$99,MATCH(Emissions!$D56,EF!$D$84:$D$99,0))*INDEX(EF!$H$100:$H$115,MATCH(Emissions!$D56,EF!$D$100:$D$115,0))*INDEX(EF!$H$116:$H$131,MATCH(Emissions!$D56,EF!$D$116:$D$131,0))*kgtoGg</f>
        <v>7.4480188804083189</v>
      </c>
      <c r="AU56" s="22">
        <f>INDEX('Activity data'!AU$24:AU$39,MATCH(Emissions!$D56,'Activity data'!$D$24:$D$39,0))*INDEX(EF!$H$84:$H$99,MATCH(Emissions!$D56,EF!$D$84:$D$99,0))*INDEX(EF!$H$100:$H$115,MATCH(Emissions!$D56,EF!$D$100:$D$115,0))*INDEX(EF!$H$116:$H$131,MATCH(Emissions!$D56,EF!$D$116:$D$131,0))*kgtoGg</f>
        <v>7.4644467743254648</v>
      </c>
      <c r="AV56" s="22">
        <f>INDEX('Activity data'!AV$24:AV$39,MATCH(Emissions!$D56,'Activity data'!$D$24:$D$39,0))*INDEX(EF!$H$84:$H$99,MATCH(Emissions!$D56,EF!$D$84:$D$99,0))*INDEX(EF!$H$100:$H$115,MATCH(Emissions!$D56,EF!$D$100:$D$115,0))*INDEX(EF!$H$116:$H$131,MATCH(Emissions!$D56,EF!$D$116:$D$131,0))*kgtoGg</f>
        <v>7.4808746682426088</v>
      </c>
      <c r="AW56" s="22">
        <f>INDEX('Activity data'!AW$24:AW$39,MATCH(Emissions!$D56,'Activity data'!$D$24:$D$39,0))*INDEX(EF!$H$84:$H$99,MATCH(Emissions!$D56,EF!$D$84:$D$99,0))*INDEX(EF!$H$100:$H$115,MATCH(Emissions!$D56,EF!$D$100:$D$115,0))*INDEX(EF!$H$116:$H$131,MATCH(Emissions!$D56,EF!$D$116:$D$131,0))*kgtoGg</f>
        <v>7.497302562159752</v>
      </c>
      <c r="AX56" s="22">
        <f>INDEX('Activity data'!AX$24:AX$39,MATCH(Emissions!$D56,'Activity data'!$D$24:$D$39,0))*INDEX(EF!$H$84:$H$99,MATCH(Emissions!$D56,EF!$D$84:$D$99,0))*INDEX(EF!$H$100:$H$115,MATCH(Emissions!$D56,EF!$D$100:$D$115,0))*INDEX(EF!$H$116:$H$131,MATCH(Emissions!$D56,EF!$D$116:$D$131,0))*kgtoGg</f>
        <v>7.513730456076896</v>
      </c>
      <c r="AY56" s="22">
        <f>INDEX('Activity data'!AY$24:AY$39,MATCH(Emissions!$D56,'Activity data'!$D$24:$D$39,0))*INDEX(EF!$H$84:$H$99,MATCH(Emissions!$D56,EF!$D$84:$D$99,0))*INDEX(EF!$H$100:$H$115,MATCH(Emissions!$D56,EF!$D$100:$D$115,0))*INDEX(EF!$H$116:$H$131,MATCH(Emissions!$D56,EF!$D$116:$D$131,0))*kgtoGg</f>
        <v>7.530158349994041</v>
      </c>
      <c r="AZ56" s="22">
        <f>INDEX('Activity data'!AZ$24:AZ$39,MATCH(Emissions!$D56,'Activity data'!$D$24:$D$39,0))*INDEX(EF!$H$84:$H$99,MATCH(Emissions!$D56,EF!$D$84:$D$99,0))*INDEX(EF!$H$100:$H$115,MATCH(Emissions!$D56,EF!$D$100:$D$115,0))*INDEX(EF!$H$116:$H$131,MATCH(Emissions!$D56,EF!$D$116:$D$131,0))*kgtoGg</f>
        <v>7.5465862439111842</v>
      </c>
      <c r="BA56" s="22">
        <f>INDEX('Activity data'!BA$24:BA$39,MATCH(Emissions!$D56,'Activity data'!$D$24:$D$39,0))*INDEX(EF!$H$84:$H$99,MATCH(Emissions!$D56,EF!$D$84:$D$99,0))*INDEX(EF!$H$100:$H$115,MATCH(Emissions!$D56,EF!$D$100:$D$115,0))*INDEX(EF!$H$116:$H$131,MATCH(Emissions!$D56,EF!$D$116:$D$131,0))*kgtoGg</f>
        <v>7.5630141378283273</v>
      </c>
      <c r="BB56" s="22">
        <f>INDEX('Activity data'!BB$24:BB$39,MATCH(Emissions!$D56,'Activity data'!$D$24:$D$39,0))*INDEX(EF!$H$84:$H$99,MATCH(Emissions!$D56,EF!$D$84:$D$99,0))*INDEX(EF!$H$100:$H$115,MATCH(Emissions!$D56,EF!$D$100:$D$115,0))*INDEX(EF!$H$116:$H$131,MATCH(Emissions!$D56,EF!$D$116:$D$131,0))*kgtoGg</f>
        <v>7.5794420317454723</v>
      </c>
      <c r="BC56" s="22">
        <f>INDEX('Activity data'!BC$24:BC$39,MATCH(Emissions!$D56,'Activity data'!$D$24:$D$39,0))*INDEX(EF!$H$84:$H$99,MATCH(Emissions!$D56,EF!$D$84:$D$99,0))*INDEX(EF!$H$100:$H$115,MATCH(Emissions!$D56,EF!$D$100:$D$115,0))*INDEX(EF!$H$116:$H$131,MATCH(Emissions!$D56,EF!$D$116:$D$131,0))*kgtoGg</f>
        <v>7.5958699256626163</v>
      </c>
      <c r="BD56" s="22">
        <f>INDEX('Activity data'!BD$24:BD$39,MATCH(Emissions!$D56,'Activity data'!$D$24:$D$39,0))*INDEX(EF!$H$84:$H$99,MATCH(Emissions!$D56,EF!$D$84:$D$99,0))*INDEX(EF!$H$100:$H$115,MATCH(Emissions!$D56,EF!$D$100:$D$115,0))*INDEX(EF!$H$116:$H$131,MATCH(Emissions!$D56,EF!$D$116:$D$131,0))*kgtoGg</f>
        <v>7.6122978195797604</v>
      </c>
      <c r="BE56" s="22">
        <f>INDEX('Activity data'!BE$24:BE$39,MATCH(Emissions!$D56,'Activity data'!$D$24:$D$39,0))*INDEX(EF!$H$84:$H$99,MATCH(Emissions!$D56,EF!$D$84:$D$99,0))*INDEX(EF!$H$100:$H$115,MATCH(Emissions!$D56,EF!$D$100:$D$115,0))*INDEX(EF!$H$116:$H$131,MATCH(Emissions!$D56,EF!$D$116:$D$131,0))*kgtoGg</f>
        <v>7.6287257134969053</v>
      </c>
      <c r="BF56" s="22">
        <f>INDEX('Activity data'!BF$24:BF$39,MATCH(Emissions!$D56,'Activity data'!$D$24:$D$39,0))*INDEX(EF!$H$84:$H$99,MATCH(Emissions!$D56,EF!$D$84:$D$99,0))*INDEX(EF!$H$100:$H$115,MATCH(Emissions!$D56,EF!$D$100:$D$115,0))*INDEX(EF!$H$116:$H$131,MATCH(Emissions!$D56,EF!$D$116:$D$131,0))*kgtoGg</f>
        <v>7.6451536074140485</v>
      </c>
      <c r="BG56" s="22">
        <f>INDEX('Activity data'!BG$24:BG$39,MATCH(Emissions!$D56,'Activity data'!$D$24:$D$39,0))*INDEX(EF!$H$84:$H$99,MATCH(Emissions!$D56,EF!$D$84:$D$99,0))*INDEX(EF!$H$100:$H$115,MATCH(Emissions!$D56,EF!$D$100:$D$115,0))*INDEX(EF!$H$116:$H$131,MATCH(Emissions!$D56,EF!$D$116:$D$131,0))*kgtoGg</f>
        <v>7.6615815013311925</v>
      </c>
      <c r="BH56" s="22">
        <f>INDEX('Activity data'!BH$24:BH$39,MATCH(Emissions!$D56,'Activity data'!$D$24:$D$39,0))*INDEX(EF!$H$84:$H$99,MATCH(Emissions!$D56,EF!$D$84:$D$99,0))*INDEX(EF!$H$100:$H$115,MATCH(Emissions!$D56,EF!$D$100:$D$115,0))*INDEX(EF!$H$116:$H$131,MATCH(Emissions!$D56,EF!$D$116:$D$131,0))*kgtoGg</f>
        <v>7.6780093952483375</v>
      </c>
      <c r="BI56" s="22">
        <f>INDEX('Activity data'!BI$24:BI$39,MATCH(Emissions!$D56,'Activity data'!$D$24:$D$39,0))*INDEX(EF!$H$84:$H$99,MATCH(Emissions!$D56,EF!$D$84:$D$99,0))*INDEX(EF!$H$100:$H$115,MATCH(Emissions!$D56,EF!$D$100:$D$115,0))*INDEX(EF!$H$116:$H$131,MATCH(Emissions!$D56,EF!$D$116:$D$131,0))*kgtoGg</f>
        <v>7.6944372891654815</v>
      </c>
      <c r="BJ56" s="22">
        <f>INDEX('Activity data'!BJ$24:BJ$39,MATCH(Emissions!$D56,'Activity data'!$D$24:$D$39,0))*INDEX(EF!$H$84:$H$99,MATCH(Emissions!$D56,EF!$D$84:$D$99,0))*INDEX(EF!$H$100:$H$115,MATCH(Emissions!$D56,EF!$D$100:$D$115,0))*INDEX(EF!$H$116:$H$131,MATCH(Emissions!$D56,EF!$D$116:$D$131,0))*kgtoGg</f>
        <v>7.7108651830826247</v>
      </c>
      <c r="BK56" s="22">
        <f>INDEX('Activity data'!BK$24:BK$39,MATCH(Emissions!$D56,'Activity data'!$D$24:$D$39,0))*INDEX(EF!$H$84:$H$99,MATCH(Emissions!$D56,EF!$D$84:$D$99,0))*INDEX(EF!$H$100:$H$115,MATCH(Emissions!$D56,EF!$D$100:$D$115,0))*INDEX(EF!$H$116:$H$131,MATCH(Emissions!$D56,EF!$D$116:$D$131,0))*kgtoGg</f>
        <v>7.7272930769997705</v>
      </c>
      <c r="BL56" s="22">
        <f>INDEX('Activity data'!BL$24:BL$39,MATCH(Emissions!$D56,'Activity data'!$D$24:$D$39,0))*INDEX(EF!$H$84:$H$99,MATCH(Emissions!$D56,EF!$D$84:$D$99,0))*INDEX(EF!$H$100:$H$115,MATCH(Emissions!$D56,EF!$D$100:$D$115,0))*INDEX(EF!$H$116:$H$131,MATCH(Emissions!$D56,EF!$D$116:$D$131,0))*kgtoGg</f>
        <v>7.7437209709169128</v>
      </c>
      <c r="BM56" s="22">
        <f>INDEX('Activity data'!BM$24:BM$39,MATCH(Emissions!$D56,'Activity data'!$D$24:$D$39,0))*INDEX(EF!$H$84:$H$99,MATCH(Emissions!$D56,EF!$D$84:$D$99,0))*INDEX(EF!$H$100:$H$115,MATCH(Emissions!$D56,EF!$D$100:$D$115,0))*INDEX(EF!$H$116:$H$131,MATCH(Emissions!$D56,EF!$D$116:$D$131,0))*kgtoGg</f>
        <v>7.7601488648340577</v>
      </c>
      <c r="BN56" s="22">
        <f>INDEX('Activity data'!BN$24:BN$39,MATCH(Emissions!$D56,'Activity data'!$D$24:$D$39,0))*INDEX(EF!$H$84:$H$99,MATCH(Emissions!$D56,EF!$D$84:$D$99,0))*INDEX(EF!$H$100:$H$115,MATCH(Emissions!$D56,EF!$D$100:$D$115,0))*INDEX(EF!$H$116:$H$131,MATCH(Emissions!$D56,EF!$D$116:$D$131,0))*kgtoGg</f>
        <v>7.7765767587512009</v>
      </c>
      <c r="BO56" s="22">
        <f>INDEX('Activity data'!BO$24:BO$39,MATCH(Emissions!$D56,'Activity data'!$D$24:$D$39,0))*INDEX(EF!$H$84:$H$99,MATCH(Emissions!$D56,EF!$D$84:$D$99,0))*INDEX(EF!$H$100:$H$115,MATCH(Emissions!$D56,EF!$D$100:$D$115,0))*INDEX(EF!$H$116:$H$131,MATCH(Emissions!$D56,EF!$D$116:$D$131,0))*kgtoGg</f>
        <v>7.793004652668345</v>
      </c>
      <c r="BP56" s="22">
        <f>INDEX('Activity data'!BP$24:BP$39,MATCH(Emissions!$D56,'Activity data'!$D$24:$D$39,0))*INDEX(EF!$H$84:$H$99,MATCH(Emissions!$D56,EF!$D$84:$D$99,0))*INDEX(EF!$H$100:$H$115,MATCH(Emissions!$D56,EF!$D$100:$D$115,0))*INDEX(EF!$H$116:$H$131,MATCH(Emissions!$D56,EF!$D$116:$D$131,0))*kgtoGg</f>
        <v>7.8094325465854908</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2.0231366378786322</v>
      </c>
      <c r="AE57" s="22">
        <f>INDEX('Activity data'!AE$24:AE$39,MATCH(Emissions!$D57,'Activity data'!$D$24:$D$39,0))*INDEX(EF!$H$84:$H$99,MATCH(Emissions!$D57,EF!$D$84:$D$99,0))*INDEX(EF!$H$100:$H$115,MATCH(Emissions!$D57,EF!$D$100:$D$115,0))*INDEX(EF!$H$116:$H$131,MATCH(Emissions!$D57,EF!$D$116:$D$131,0))*kgtoGg</f>
        <v>3.8704847978786328</v>
      </c>
      <c r="AF57" s="22">
        <f>INDEX('Activity data'!AF$24:AF$39,MATCH(Emissions!$D57,'Activity data'!$D$24:$D$39,0))*INDEX(EF!$H$84:$H$99,MATCH(Emissions!$D57,EF!$D$84:$D$99,0))*INDEX(EF!$H$100:$H$115,MATCH(Emissions!$D57,EF!$D$100:$D$115,0))*INDEX(EF!$H$116:$H$131,MATCH(Emissions!$D57,EF!$D$116:$D$131,0))*kgtoGg</f>
        <v>3.1107316778786323</v>
      </c>
      <c r="AG57" s="22">
        <f>INDEX('Activity data'!AG$24:AG$39,MATCH(Emissions!$D57,'Activity data'!$D$24:$D$39,0))*INDEX(EF!$H$84:$H$99,MATCH(Emissions!$D57,EF!$D$84:$D$99,0))*INDEX(EF!$H$100:$H$115,MATCH(Emissions!$D57,EF!$D$100:$D$115,0))*INDEX(EF!$H$116:$H$131,MATCH(Emissions!$D57,EF!$D$116:$D$131,0))*kgtoGg</f>
        <v>2.3963015978786326</v>
      </c>
      <c r="AH57" s="22">
        <f>INDEX('Activity data'!AH$24:AH$39,MATCH(Emissions!$D57,'Activity data'!$D$24:$D$39,0))*INDEX(EF!$H$84:$H$99,MATCH(Emissions!$D57,EF!$D$84:$D$99,0))*INDEX(EF!$H$100:$H$115,MATCH(Emissions!$D57,EF!$D$100:$D$115,0))*INDEX(EF!$H$116:$H$131,MATCH(Emissions!$D57,EF!$D$116:$D$131,0))*kgtoGg</f>
        <v>2.7532007978786326</v>
      </c>
      <c r="AI57" s="22">
        <f>INDEX('Activity data'!AI$24:AI$39,MATCH(Emissions!$D57,'Activity data'!$D$24:$D$39,0))*INDEX(EF!$H$84:$H$99,MATCH(Emissions!$D57,EF!$D$84:$D$99,0))*INDEX(EF!$H$100:$H$115,MATCH(Emissions!$D57,EF!$D$100:$D$115,0))*INDEX(EF!$H$116:$H$131,MATCH(Emissions!$D57,EF!$D$116:$D$131,0))*kgtoGg</f>
        <v>3.0568809578786325</v>
      </c>
      <c r="AJ57" s="22">
        <f>INDEX('Activity data'!AJ$24:AJ$39,MATCH(Emissions!$D57,'Activity data'!$D$24:$D$39,0))*INDEX(EF!$H$84:$H$99,MATCH(Emissions!$D57,EF!$D$84:$D$99,0))*INDEX(EF!$H$100:$H$115,MATCH(Emissions!$D57,EF!$D$100:$D$115,0))*INDEX(EF!$H$116:$H$131,MATCH(Emissions!$D57,EF!$D$116:$D$131,0))*kgtoGg</f>
        <v>3.0568809578786325</v>
      </c>
      <c r="AK57" s="22">
        <f>INDEX('Activity data'!AK$24:AK$39,MATCH(Emissions!$D57,'Activity data'!$D$24:$D$39,0))*INDEX(EF!$H$84:$H$99,MATCH(Emissions!$D57,EF!$D$84:$D$99,0))*INDEX(EF!$H$100:$H$115,MATCH(Emissions!$D57,EF!$D$100:$D$115,0))*INDEX(EF!$H$116:$H$131,MATCH(Emissions!$D57,EF!$D$116:$D$131,0))*kgtoGg</f>
        <v>3.0568809578786325</v>
      </c>
      <c r="AL57" s="22">
        <f>INDEX('Activity data'!AL$24:AL$39,MATCH(Emissions!$D57,'Activity data'!$D$24:$D$39,0))*INDEX(EF!$H$84:$H$99,MATCH(Emissions!$D57,EF!$D$84:$D$99,0))*INDEX(EF!$H$100:$H$115,MATCH(Emissions!$D57,EF!$D$100:$D$115,0))*INDEX(EF!$H$116:$H$131,MATCH(Emissions!$D57,EF!$D$116:$D$131,0))*kgtoGg</f>
        <v>3.0870957120068696</v>
      </c>
      <c r="AM57" s="22">
        <f>INDEX('Activity data'!AM$24:AM$39,MATCH(Emissions!$D57,'Activity data'!$D$24:$D$39,0))*INDEX(EF!$H$84:$H$99,MATCH(Emissions!$D57,EF!$D$84:$D$99,0))*INDEX(EF!$H$100:$H$115,MATCH(Emissions!$D57,EF!$D$100:$D$115,0))*INDEX(EF!$H$116:$H$131,MATCH(Emissions!$D57,EF!$D$116:$D$131,0))*kgtoGg</f>
        <v>3.1173104661351063</v>
      </c>
      <c r="AN57" s="22">
        <f>INDEX('Activity data'!AN$24:AN$39,MATCH(Emissions!$D57,'Activity data'!$D$24:$D$39,0))*INDEX(EF!$H$84:$H$99,MATCH(Emissions!$D57,EF!$D$84:$D$99,0))*INDEX(EF!$H$100:$H$115,MATCH(Emissions!$D57,EF!$D$100:$D$115,0))*INDEX(EF!$H$116:$H$131,MATCH(Emissions!$D57,EF!$D$116:$D$131,0))*kgtoGg</f>
        <v>3.1475252202633435</v>
      </c>
      <c r="AO57" s="22">
        <f>INDEX('Activity data'!AO$24:AO$39,MATCH(Emissions!$D57,'Activity data'!$D$24:$D$39,0))*INDEX(EF!$H$84:$H$99,MATCH(Emissions!$D57,EF!$D$84:$D$99,0))*INDEX(EF!$H$100:$H$115,MATCH(Emissions!$D57,EF!$D$100:$D$115,0))*INDEX(EF!$H$116:$H$131,MATCH(Emissions!$D57,EF!$D$116:$D$131,0))*kgtoGg</f>
        <v>3.1777399743915811</v>
      </c>
      <c r="AP57" s="22">
        <f>INDEX('Activity data'!AP$24:AP$39,MATCH(Emissions!$D57,'Activity data'!$D$24:$D$39,0))*INDEX(EF!$H$84:$H$99,MATCH(Emissions!$D57,EF!$D$84:$D$99,0))*INDEX(EF!$H$100:$H$115,MATCH(Emissions!$D57,EF!$D$100:$D$115,0))*INDEX(EF!$H$116:$H$131,MATCH(Emissions!$D57,EF!$D$116:$D$131,0))*kgtoGg</f>
        <v>3.2079547285198182</v>
      </c>
      <c r="AQ57" s="22">
        <f>INDEX('Activity data'!AQ$24:AQ$39,MATCH(Emissions!$D57,'Activity data'!$D$24:$D$39,0))*INDEX(EF!$H$84:$H$99,MATCH(Emissions!$D57,EF!$D$84:$D$99,0))*INDEX(EF!$H$100:$H$115,MATCH(Emissions!$D57,EF!$D$100:$D$115,0))*INDEX(EF!$H$116:$H$131,MATCH(Emissions!$D57,EF!$D$116:$D$131,0))*kgtoGg</f>
        <v>3.2381694826480549</v>
      </c>
      <c r="AR57" s="22">
        <f>INDEX('Activity data'!AR$24:AR$39,MATCH(Emissions!$D57,'Activity data'!$D$24:$D$39,0))*INDEX(EF!$H$84:$H$99,MATCH(Emissions!$D57,EF!$D$84:$D$99,0))*INDEX(EF!$H$100:$H$115,MATCH(Emissions!$D57,EF!$D$100:$D$115,0))*INDEX(EF!$H$116:$H$131,MATCH(Emissions!$D57,EF!$D$116:$D$131,0))*kgtoGg</f>
        <v>3.2683842367762921</v>
      </c>
      <c r="AS57" s="22">
        <f>INDEX('Activity data'!AS$24:AS$39,MATCH(Emissions!$D57,'Activity data'!$D$24:$D$39,0))*INDEX(EF!$H$84:$H$99,MATCH(Emissions!$D57,EF!$D$84:$D$99,0))*INDEX(EF!$H$100:$H$115,MATCH(Emissions!$D57,EF!$D$100:$D$115,0))*INDEX(EF!$H$116:$H$131,MATCH(Emissions!$D57,EF!$D$116:$D$131,0))*kgtoGg</f>
        <v>3.2985989909045292</v>
      </c>
      <c r="AT57" s="22">
        <f>INDEX('Activity data'!AT$24:AT$39,MATCH(Emissions!$D57,'Activity data'!$D$24:$D$39,0))*INDEX(EF!$H$84:$H$99,MATCH(Emissions!$D57,EF!$D$84:$D$99,0))*INDEX(EF!$H$100:$H$115,MATCH(Emissions!$D57,EF!$D$100:$D$115,0))*INDEX(EF!$H$116:$H$131,MATCH(Emissions!$D57,EF!$D$116:$D$131,0))*kgtoGg</f>
        <v>3.3288137450327668</v>
      </c>
      <c r="AU57" s="22">
        <f>INDEX('Activity data'!AU$24:AU$39,MATCH(Emissions!$D57,'Activity data'!$D$24:$D$39,0))*INDEX(EF!$H$84:$H$99,MATCH(Emissions!$D57,EF!$D$84:$D$99,0))*INDEX(EF!$H$100:$H$115,MATCH(Emissions!$D57,EF!$D$100:$D$115,0))*INDEX(EF!$H$116:$H$131,MATCH(Emissions!$D57,EF!$D$116:$D$131,0))*kgtoGg</f>
        <v>3.359028499161004</v>
      </c>
      <c r="AV57" s="22">
        <f>INDEX('Activity data'!AV$24:AV$39,MATCH(Emissions!$D57,'Activity data'!$D$24:$D$39,0))*INDEX(EF!$H$84:$H$99,MATCH(Emissions!$D57,EF!$D$84:$D$99,0))*INDEX(EF!$H$100:$H$115,MATCH(Emissions!$D57,EF!$D$100:$D$115,0))*INDEX(EF!$H$116:$H$131,MATCH(Emissions!$D57,EF!$D$116:$D$131,0))*kgtoGg</f>
        <v>3.359028499161004</v>
      </c>
      <c r="AW57" s="22">
        <f>INDEX('Activity data'!AW$24:AW$39,MATCH(Emissions!$D57,'Activity data'!$D$24:$D$39,0))*INDEX(EF!$H$84:$H$99,MATCH(Emissions!$D57,EF!$D$84:$D$99,0))*INDEX(EF!$H$100:$H$115,MATCH(Emissions!$D57,EF!$D$100:$D$115,0))*INDEX(EF!$H$116:$H$131,MATCH(Emissions!$D57,EF!$D$116:$D$131,0))*kgtoGg</f>
        <v>3.359028499161004</v>
      </c>
      <c r="AX57" s="22">
        <f>INDEX('Activity data'!AX$24:AX$39,MATCH(Emissions!$D57,'Activity data'!$D$24:$D$39,0))*INDEX(EF!$H$84:$H$99,MATCH(Emissions!$D57,EF!$D$84:$D$99,0))*INDEX(EF!$H$100:$H$115,MATCH(Emissions!$D57,EF!$D$100:$D$115,0))*INDEX(EF!$H$116:$H$131,MATCH(Emissions!$D57,EF!$D$116:$D$131,0))*kgtoGg</f>
        <v>3.359028499161004</v>
      </c>
      <c r="AY57" s="22">
        <f>INDEX('Activity data'!AY$24:AY$39,MATCH(Emissions!$D57,'Activity data'!$D$24:$D$39,0))*INDEX(EF!$H$84:$H$99,MATCH(Emissions!$D57,EF!$D$84:$D$99,0))*INDEX(EF!$H$100:$H$115,MATCH(Emissions!$D57,EF!$D$100:$D$115,0))*INDEX(EF!$H$116:$H$131,MATCH(Emissions!$D57,EF!$D$116:$D$131,0))*kgtoGg</f>
        <v>3.359028499161004</v>
      </c>
      <c r="AZ57" s="22">
        <f>INDEX('Activity data'!AZ$24:AZ$39,MATCH(Emissions!$D57,'Activity data'!$D$24:$D$39,0))*INDEX(EF!$H$84:$H$99,MATCH(Emissions!$D57,EF!$D$84:$D$99,0))*INDEX(EF!$H$100:$H$115,MATCH(Emissions!$D57,EF!$D$100:$D$115,0))*INDEX(EF!$H$116:$H$131,MATCH(Emissions!$D57,EF!$D$116:$D$131,0))*kgtoGg</f>
        <v>3.359028499161004</v>
      </c>
      <c r="BA57" s="22">
        <f>INDEX('Activity data'!BA$24:BA$39,MATCH(Emissions!$D57,'Activity data'!$D$24:$D$39,0))*INDEX(EF!$H$84:$H$99,MATCH(Emissions!$D57,EF!$D$84:$D$99,0))*INDEX(EF!$H$100:$H$115,MATCH(Emissions!$D57,EF!$D$100:$D$115,0))*INDEX(EF!$H$116:$H$131,MATCH(Emissions!$D57,EF!$D$116:$D$131,0))*kgtoGg</f>
        <v>3.359028499161004</v>
      </c>
      <c r="BB57" s="22">
        <f>INDEX('Activity data'!BB$24:BB$39,MATCH(Emissions!$D57,'Activity data'!$D$24:$D$39,0))*INDEX(EF!$H$84:$H$99,MATCH(Emissions!$D57,EF!$D$84:$D$99,0))*INDEX(EF!$H$100:$H$115,MATCH(Emissions!$D57,EF!$D$100:$D$115,0))*INDEX(EF!$H$116:$H$131,MATCH(Emissions!$D57,EF!$D$116:$D$131,0))*kgtoGg</f>
        <v>3.359028499161004</v>
      </c>
      <c r="BC57" s="22">
        <f>INDEX('Activity data'!BC$24:BC$39,MATCH(Emissions!$D57,'Activity data'!$D$24:$D$39,0))*INDEX(EF!$H$84:$H$99,MATCH(Emissions!$D57,EF!$D$84:$D$99,0))*INDEX(EF!$H$100:$H$115,MATCH(Emissions!$D57,EF!$D$100:$D$115,0))*INDEX(EF!$H$116:$H$131,MATCH(Emissions!$D57,EF!$D$116:$D$131,0))*kgtoGg</f>
        <v>3.359028499161004</v>
      </c>
      <c r="BD57" s="22">
        <f>INDEX('Activity data'!BD$24:BD$39,MATCH(Emissions!$D57,'Activity data'!$D$24:$D$39,0))*INDEX(EF!$H$84:$H$99,MATCH(Emissions!$D57,EF!$D$84:$D$99,0))*INDEX(EF!$H$100:$H$115,MATCH(Emissions!$D57,EF!$D$100:$D$115,0))*INDEX(EF!$H$116:$H$131,MATCH(Emissions!$D57,EF!$D$116:$D$131,0))*kgtoGg</f>
        <v>3.359028499161004</v>
      </c>
      <c r="BE57" s="22">
        <f>INDEX('Activity data'!BE$24:BE$39,MATCH(Emissions!$D57,'Activity data'!$D$24:$D$39,0))*INDEX(EF!$H$84:$H$99,MATCH(Emissions!$D57,EF!$D$84:$D$99,0))*INDEX(EF!$H$100:$H$115,MATCH(Emissions!$D57,EF!$D$100:$D$115,0))*INDEX(EF!$H$116:$H$131,MATCH(Emissions!$D57,EF!$D$116:$D$131,0))*kgtoGg</f>
        <v>3.359028499161004</v>
      </c>
      <c r="BF57" s="22">
        <f>INDEX('Activity data'!BF$24:BF$39,MATCH(Emissions!$D57,'Activity data'!$D$24:$D$39,0))*INDEX(EF!$H$84:$H$99,MATCH(Emissions!$D57,EF!$D$84:$D$99,0))*INDEX(EF!$H$100:$H$115,MATCH(Emissions!$D57,EF!$D$100:$D$115,0))*INDEX(EF!$H$116:$H$131,MATCH(Emissions!$D57,EF!$D$116:$D$131,0))*kgtoGg</f>
        <v>3.3288137450327668</v>
      </c>
      <c r="BG57" s="22">
        <f>INDEX('Activity data'!BG$24:BG$39,MATCH(Emissions!$D57,'Activity data'!$D$24:$D$39,0))*INDEX(EF!$H$84:$H$99,MATCH(Emissions!$D57,EF!$D$84:$D$99,0))*INDEX(EF!$H$100:$H$115,MATCH(Emissions!$D57,EF!$D$100:$D$115,0))*INDEX(EF!$H$116:$H$131,MATCH(Emissions!$D57,EF!$D$116:$D$131,0))*kgtoGg</f>
        <v>3.2985989909045292</v>
      </c>
      <c r="BH57" s="22">
        <f>INDEX('Activity data'!BH$24:BH$39,MATCH(Emissions!$D57,'Activity data'!$D$24:$D$39,0))*INDEX(EF!$H$84:$H$99,MATCH(Emissions!$D57,EF!$D$84:$D$99,0))*INDEX(EF!$H$100:$H$115,MATCH(Emissions!$D57,EF!$D$100:$D$115,0))*INDEX(EF!$H$116:$H$131,MATCH(Emissions!$D57,EF!$D$116:$D$131,0))*kgtoGg</f>
        <v>3.2683842367762921</v>
      </c>
      <c r="BI57" s="22">
        <f>INDEX('Activity data'!BI$24:BI$39,MATCH(Emissions!$D57,'Activity data'!$D$24:$D$39,0))*INDEX(EF!$H$84:$H$99,MATCH(Emissions!$D57,EF!$D$84:$D$99,0))*INDEX(EF!$H$100:$H$115,MATCH(Emissions!$D57,EF!$D$100:$D$115,0))*INDEX(EF!$H$116:$H$131,MATCH(Emissions!$D57,EF!$D$116:$D$131,0))*kgtoGg</f>
        <v>3.2381694826480549</v>
      </c>
      <c r="BJ57" s="22">
        <f>INDEX('Activity data'!BJ$24:BJ$39,MATCH(Emissions!$D57,'Activity data'!$D$24:$D$39,0))*INDEX(EF!$H$84:$H$99,MATCH(Emissions!$D57,EF!$D$84:$D$99,0))*INDEX(EF!$H$100:$H$115,MATCH(Emissions!$D57,EF!$D$100:$D$115,0))*INDEX(EF!$H$116:$H$131,MATCH(Emissions!$D57,EF!$D$116:$D$131,0))*kgtoGg</f>
        <v>3.2079547285198182</v>
      </c>
      <c r="BK57" s="22">
        <f>INDEX('Activity data'!BK$24:BK$39,MATCH(Emissions!$D57,'Activity data'!$D$24:$D$39,0))*INDEX(EF!$H$84:$H$99,MATCH(Emissions!$D57,EF!$D$84:$D$99,0))*INDEX(EF!$H$100:$H$115,MATCH(Emissions!$D57,EF!$D$100:$D$115,0))*INDEX(EF!$H$116:$H$131,MATCH(Emissions!$D57,EF!$D$116:$D$131,0))*kgtoGg</f>
        <v>3.1777399743915811</v>
      </c>
      <c r="BL57" s="22">
        <f>INDEX('Activity data'!BL$24:BL$39,MATCH(Emissions!$D57,'Activity data'!$D$24:$D$39,0))*INDEX(EF!$H$84:$H$99,MATCH(Emissions!$D57,EF!$D$84:$D$99,0))*INDEX(EF!$H$100:$H$115,MATCH(Emissions!$D57,EF!$D$100:$D$115,0))*INDEX(EF!$H$116:$H$131,MATCH(Emissions!$D57,EF!$D$116:$D$131,0))*kgtoGg</f>
        <v>3.1475252202633435</v>
      </c>
      <c r="BM57" s="22">
        <f>INDEX('Activity data'!BM$24:BM$39,MATCH(Emissions!$D57,'Activity data'!$D$24:$D$39,0))*INDEX(EF!$H$84:$H$99,MATCH(Emissions!$D57,EF!$D$84:$D$99,0))*INDEX(EF!$H$100:$H$115,MATCH(Emissions!$D57,EF!$D$100:$D$115,0))*INDEX(EF!$H$116:$H$131,MATCH(Emissions!$D57,EF!$D$116:$D$131,0))*kgtoGg</f>
        <v>3.1173104661351063</v>
      </c>
      <c r="BN57" s="22">
        <f>INDEX('Activity data'!BN$24:BN$39,MATCH(Emissions!$D57,'Activity data'!$D$24:$D$39,0))*INDEX(EF!$H$84:$H$99,MATCH(Emissions!$D57,EF!$D$84:$D$99,0))*INDEX(EF!$H$100:$H$115,MATCH(Emissions!$D57,EF!$D$100:$D$115,0))*INDEX(EF!$H$116:$H$131,MATCH(Emissions!$D57,EF!$D$116:$D$131,0))*kgtoGg</f>
        <v>3.0870957120068696</v>
      </c>
      <c r="BO57" s="22">
        <f>INDEX('Activity data'!BO$24:BO$39,MATCH(Emissions!$D57,'Activity data'!$D$24:$D$39,0))*INDEX(EF!$H$84:$H$99,MATCH(Emissions!$D57,EF!$D$84:$D$99,0))*INDEX(EF!$H$100:$H$115,MATCH(Emissions!$D57,EF!$D$100:$D$115,0))*INDEX(EF!$H$116:$H$131,MATCH(Emissions!$D57,EF!$D$116:$D$131,0))*kgtoGg</f>
        <v>3.0568809578786325</v>
      </c>
      <c r="BP57" s="22">
        <f>INDEX('Activity data'!BP$24:BP$39,MATCH(Emissions!$D57,'Activity data'!$D$24:$D$39,0))*INDEX(EF!$H$84:$H$99,MATCH(Emissions!$D57,EF!$D$84:$D$99,0))*INDEX(EF!$H$100:$H$115,MATCH(Emissions!$D57,EF!$D$100:$D$115,0))*INDEX(EF!$H$116:$H$131,MATCH(Emissions!$D57,EF!$D$116:$D$131,0))*kgtoGg</f>
        <v>3.0568809578786325</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6.1785593458187833</v>
      </c>
      <c r="AE58" s="22">
        <f>INDEX('Activity data'!AE$24:AE$39,MATCH(Emissions!$D58,'Activity data'!$D$24:$D$39,0))*INDEX(EF!$H$84:$H$99,MATCH(Emissions!$D58,EF!$D$84:$D$99,0))*INDEX(EF!$H$100:$H$115,MATCH(Emissions!$D58,EF!$D$100:$D$115,0))*INDEX(EF!$H$116:$H$131,MATCH(Emissions!$D58,EF!$D$116:$D$131,0))*kgtoGg</f>
        <v>6.1540575531226276</v>
      </c>
      <c r="AF58" s="22">
        <f>INDEX('Activity data'!AF$24:AF$39,MATCH(Emissions!$D58,'Activity data'!$D$24:$D$39,0))*INDEX(EF!$H$84:$H$99,MATCH(Emissions!$D58,EF!$D$84:$D$99,0))*INDEX(EF!$H$100:$H$115,MATCH(Emissions!$D58,EF!$D$100:$D$115,0))*INDEX(EF!$H$116:$H$131,MATCH(Emissions!$D58,EF!$D$116:$D$131,0))*kgtoGg</f>
        <v>6.1295557604264719</v>
      </c>
      <c r="AG58" s="22">
        <f>INDEX('Activity data'!AG$24:AG$39,MATCH(Emissions!$D58,'Activity data'!$D$24:$D$39,0))*INDEX(EF!$H$84:$H$99,MATCH(Emissions!$D58,EF!$D$84:$D$99,0))*INDEX(EF!$H$100:$H$115,MATCH(Emissions!$D58,EF!$D$100:$D$115,0))*INDEX(EF!$H$116:$H$131,MATCH(Emissions!$D58,EF!$D$116:$D$131,0))*kgtoGg</f>
        <v>6.1050539677303162</v>
      </c>
      <c r="AH58" s="22">
        <f>INDEX('Activity data'!AH$24:AH$39,MATCH(Emissions!$D58,'Activity data'!$D$24:$D$39,0))*INDEX(EF!$H$84:$H$99,MATCH(Emissions!$D58,EF!$D$84:$D$99,0))*INDEX(EF!$H$100:$H$115,MATCH(Emissions!$D58,EF!$D$100:$D$115,0))*INDEX(EF!$H$116:$H$131,MATCH(Emissions!$D58,EF!$D$116:$D$131,0))*kgtoGg</f>
        <v>6.0805521750341605</v>
      </c>
      <c r="AI58" s="22">
        <f>INDEX('Activity data'!AI$24:AI$39,MATCH(Emissions!$D58,'Activity data'!$D$24:$D$39,0))*INDEX(EF!$H$84:$H$99,MATCH(Emissions!$D58,EF!$D$84:$D$99,0))*INDEX(EF!$H$100:$H$115,MATCH(Emissions!$D58,EF!$D$100:$D$115,0))*INDEX(EF!$H$116:$H$131,MATCH(Emissions!$D58,EF!$D$116:$D$131,0))*kgtoGg</f>
        <v>6.0560503823380056</v>
      </c>
      <c r="AJ58" s="22">
        <f>INDEX('Activity data'!AJ$24:AJ$39,MATCH(Emissions!$D58,'Activity data'!$D$24:$D$39,0))*INDEX(EF!$H$84:$H$99,MATCH(Emissions!$D58,EF!$D$84:$D$99,0))*INDEX(EF!$H$100:$H$115,MATCH(Emissions!$D58,EF!$D$100:$D$115,0))*INDEX(EF!$H$116:$H$131,MATCH(Emissions!$D58,EF!$D$116:$D$131,0))*kgtoGg</f>
        <v>6.0315485896418499</v>
      </c>
      <c r="AK58" s="22">
        <f>INDEX('Activity data'!AK$24:AK$39,MATCH(Emissions!$D58,'Activity data'!$D$24:$D$39,0))*INDEX(EF!$H$84:$H$99,MATCH(Emissions!$D58,EF!$D$84:$D$99,0))*INDEX(EF!$H$100:$H$115,MATCH(Emissions!$D58,EF!$D$100:$D$115,0))*INDEX(EF!$H$116:$H$131,MATCH(Emissions!$D58,EF!$D$116:$D$131,0))*kgtoGg</f>
        <v>6.0070467969456942</v>
      </c>
      <c r="AL58" s="22">
        <f>INDEX('Activity data'!AL$24:AL$39,MATCH(Emissions!$D58,'Activity data'!$D$24:$D$39,0))*INDEX(EF!$H$84:$H$99,MATCH(Emissions!$D58,EF!$D$84:$D$99,0))*INDEX(EF!$H$100:$H$115,MATCH(Emissions!$D58,EF!$D$100:$D$115,0))*INDEX(EF!$H$116:$H$131,MATCH(Emissions!$D58,EF!$D$116:$D$131,0))*kgtoGg</f>
        <v>5.9825450042495394</v>
      </c>
      <c r="AM58" s="22">
        <f>INDEX('Activity data'!AM$24:AM$39,MATCH(Emissions!$D58,'Activity data'!$D$24:$D$39,0))*INDEX(EF!$H$84:$H$99,MATCH(Emissions!$D58,EF!$D$84:$D$99,0))*INDEX(EF!$H$100:$H$115,MATCH(Emissions!$D58,EF!$D$100:$D$115,0))*INDEX(EF!$H$116:$H$131,MATCH(Emissions!$D58,EF!$D$116:$D$131,0))*kgtoGg</f>
        <v>5.9580432115533837</v>
      </c>
      <c r="AN58" s="22">
        <f>INDEX('Activity data'!AN$24:AN$39,MATCH(Emissions!$D58,'Activity data'!$D$24:$D$39,0))*INDEX(EF!$H$84:$H$99,MATCH(Emissions!$D58,EF!$D$84:$D$99,0))*INDEX(EF!$H$100:$H$115,MATCH(Emissions!$D58,EF!$D$100:$D$115,0))*INDEX(EF!$H$116:$H$131,MATCH(Emissions!$D58,EF!$D$116:$D$131,0))*kgtoGg</f>
        <v>5.933541418857228</v>
      </c>
      <c r="AO58" s="22">
        <f>INDEX('Activity data'!AO$24:AO$39,MATCH(Emissions!$D58,'Activity data'!$D$24:$D$39,0))*INDEX(EF!$H$84:$H$99,MATCH(Emissions!$D58,EF!$D$84:$D$99,0))*INDEX(EF!$H$100:$H$115,MATCH(Emissions!$D58,EF!$D$100:$D$115,0))*INDEX(EF!$H$116:$H$131,MATCH(Emissions!$D58,EF!$D$116:$D$131,0))*kgtoGg</f>
        <v>5.9090396261610723</v>
      </c>
      <c r="AP58" s="22">
        <f>INDEX('Activity data'!AP$24:AP$39,MATCH(Emissions!$D58,'Activity data'!$D$24:$D$39,0))*INDEX(EF!$H$84:$H$99,MATCH(Emissions!$D58,EF!$D$84:$D$99,0))*INDEX(EF!$H$100:$H$115,MATCH(Emissions!$D58,EF!$D$100:$D$115,0))*INDEX(EF!$H$116:$H$131,MATCH(Emissions!$D58,EF!$D$116:$D$131,0))*kgtoGg</f>
        <v>5.8845378334649174</v>
      </c>
      <c r="AQ58" s="22">
        <f>INDEX('Activity data'!AQ$24:AQ$39,MATCH(Emissions!$D58,'Activity data'!$D$24:$D$39,0))*INDEX(EF!$H$84:$H$99,MATCH(Emissions!$D58,EF!$D$84:$D$99,0))*INDEX(EF!$H$100:$H$115,MATCH(Emissions!$D58,EF!$D$100:$D$115,0))*INDEX(EF!$H$116:$H$131,MATCH(Emissions!$D58,EF!$D$116:$D$131,0))*kgtoGg</f>
        <v>5.8600360407687617</v>
      </c>
      <c r="AR58" s="22">
        <f>INDEX('Activity data'!AR$24:AR$39,MATCH(Emissions!$D58,'Activity data'!$D$24:$D$39,0))*INDEX(EF!$H$84:$H$99,MATCH(Emissions!$D58,EF!$D$84:$D$99,0))*INDEX(EF!$H$100:$H$115,MATCH(Emissions!$D58,EF!$D$100:$D$115,0))*INDEX(EF!$H$116:$H$131,MATCH(Emissions!$D58,EF!$D$116:$D$131,0))*kgtoGg</f>
        <v>5.835534248072606</v>
      </c>
      <c r="AS58" s="22">
        <f>INDEX('Activity data'!AS$24:AS$39,MATCH(Emissions!$D58,'Activity data'!$D$24:$D$39,0))*INDEX(EF!$H$84:$H$99,MATCH(Emissions!$D58,EF!$D$84:$D$99,0))*INDEX(EF!$H$100:$H$115,MATCH(Emissions!$D58,EF!$D$100:$D$115,0))*INDEX(EF!$H$116:$H$131,MATCH(Emissions!$D58,EF!$D$116:$D$131,0))*kgtoGg</f>
        <v>5.8110324553764503</v>
      </c>
      <c r="AT58" s="22">
        <f>INDEX('Activity data'!AT$24:AT$39,MATCH(Emissions!$D58,'Activity data'!$D$24:$D$39,0))*INDEX(EF!$H$84:$H$99,MATCH(Emissions!$D58,EF!$D$84:$D$99,0))*INDEX(EF!$H$100:$H$115,MATCH(Emissions!$D58,EF!$D$100:$D$115,0))*INDEX(EF!$H$116:$H$131,MATCH(Emissions!$D58,EF!$D$116:$D$131,0))*kgtoGg</f>
        <v>5.7865306626802955</v>
      </c>
      <c r="AU58" s="22">
        <f>INDEX('Activity data'!AU$24:AU$39,MATCH(Emissions!$D58,'Activity data'!$D$24:$D$39,0))*INDEX(EF!$H$84:$H$99,MATCH(Emissions!$D58,EF!$D$84:$D$99,0))*INDEX(EF!$H$100:$H$115,MATCH(Emissions!$D58,EF!$D$100:$D$115,0))*INDEX(EF!$H$116:$H$131,MATCH(Emissions!$D58,EF!$D$116:$D$131,0))*kgtoGg</f>
        <v>5.7620288699841398</v>
      </c>
      <c r="AV58" s="22">
        <f>INDEX('Activity data'!AV$24:AV$39,MATCH(Emissions!$D58,'Activity data'!$D$24:$D$39,0))*INDEX(EF!$H$84:$H$99,MATCH(Emissions!$D58,EF!$D$84:$D$99,0))*INDEX(EF!$H$100:$H$115,MATCH(Emissions!$D58,EF!$D$100:$D$115,0))*INDEX(EF!$H$116:$H$131,MATCH(Emissions!$D58,EF!$D$116:$D$131,0))*kgtoGg</f>
        <v>5.7375270772879841</v>
      </c>
      <c r="AW58" s="22">
        <f>INDEX('Activity data'!AW$24:AW$39,MATCH(Emissions!$D58,'Activity data'!$D$24:$D$39,0))*INDEX(EF!$H$84:$H$99,MATCH(Emissions!$D58,EF!$D$84:$D$99,0))*INDEX(EF!$H$100:$H$115,MATCH(Emissions!$D58,EF!$D$100:$D$115,0))*INDEX(EF!$H$116:$H$131,MATCH(Emissions!$D58,EF!$D$116:$D$131,0))*kgtoGg</f>
        <v>5.7130252845918283</v>
      </c>
      <c r="AX58" s="22">
        <f>INDEX('Activity data'!AX$24:AX$39,MATCH(Emissions!$D58,'Activity data'!$D$24:$D$39,0))*INDEX(EF!$H$84:$H$99,MATCH(Emissions!$D58,EF!$D$84:$D$99,0))*INDEX(EF!$H$100:$H$115,MATCH(Emissions!$D58,EF!$D$100:$D$115,0))*INDEX(EF!$H$116:$H$131,MATCH(Emissions!$D58,EF!$D$116:$D$131,0))*kgtoGg</f>
        <v>5.6885234918956735</v>
      </c>
      <c r="AY58" s="22">
        <f>INDEX('Activity data'!AY$24:AY$39,MATCH(Emissions!$D58,'Activity data'!$D$24:$D$39,0))*INDEX(EF!$H$84:$H$99,MATCH(Emissions!$D58,EF!$D$84:$D$99,0))*INDEX(EF!$H$100:$H$115,MATCH(Emissions!$D58,EF!$D$100:$D$115,0))*INDEX(EF!$H$116:$H$131,MATCH(Emissions!$D58,EF!$D$116:$D$131,0))*kgtoGg</f>
        <v>5.6640216991995178</v>
      </c>
      <c r="AZ58" s="22">
        <f>INDEX('Activity data'!AZ$24:AZ$39,MATCH(Emissions!$D58,'Activity data'!$D$24:$D$39,0))*INDEX(EF!$H$84:$H$99,MATCH(Emissions!$D58,EF!$D$84:$D$99,0))*INDEX(EF!$H$100:$H$115,MATCH(Emissions!$D58,EF!$D$100:$D$115,0))*INDEX(EF!$H$116:$H$131,MATCH(Emissions!$D58,EF!$D$116:$D$131,0))*kgtoGg</f>
        <v>5.6395199065033621</v>
      </c>
      <c r="BA58" s="22">
        <f>INDEX('Activity data'!BA$24:BA$39,MATCH(Emissions!$D58,'Activity data'!$D$24:$D$39,0))*INDEX(EF!$H$84:$H$99,MATCH(Emissions!$D58,EF!$D$84:$D$99,0))*INDEX(EF!$H$100:$H$115,MATCH(Emissions!$D58,EF!$D$100:$D$115,0))*INDEX(EF!$H$116:$H$131,MATCH(Emissions!$D58,EF!$D$116:$D$131,0))*kgtoGg</f>
        <v>5.6150181138072055</v>
      </c>
      <c r="BB58" s="22">
        <f>INDEX('Activity data'!BB$24:BB$39,MATCH(Emissions!$D58,'Activity data'!$D$24:$D$39,0))*INDEX(EF!$H$84:$H$99,MATCH(Emissions!$D58,EF!$D$84:$D$99,0))*INDEX(EF!$H$100:$H$115,MATCH(Emissions!$D58,EF!$D$100:$D$115,0))*INDEX(EF!$H$116:$H$131,MATCH(Emissions!$D58,EF!$D$116:$D$131,0))*kgtoGg</f>
        <v>5.5905163211110507</v>
      </c>
      <c r="BC58" s="22">
        <f>INDEX('Activity data'!BC$24:BC$39,MATCH(Emissions!$D58,'Activity data'!$D$24:$D$39,0))*INDEX(EF!$H$84:$H$99,MATCH(Emissions!$D58,EF!$D$84:$D$99,0))*INDEX(EF!$H$100:$H$115,MATCH(Emissions!$D58,EF!$D$100:$D$115,0))*INDEX(EF!$H$116:$H$131,MATCH(Emissions!$D58,EF!$D$116:$D$131,0))*kgtoGg</f>
        <v>5.5660145284148959</v>
      </c>
      <c r="BD58" s="22">
        <f>INDEX('Activity data'!BD$24:BD$39,MATCH(Emissions!$D58,'Activity data'!$D$24:$D$39,0))*INDEX(EF!$H$84:$H$99,MATCH(Emissions!$D58,EF!$D$84:$D$99,0))*INDEX(EF!$H$100:$H$115,MATCH(Emissions!$D58,EF!$D$100:$D$115,0))*INDEX(EF!$H$116:$H$131,MATCH(Emissions!$D58,EF!$D$116:$D$131,0))*kgtoGg</f>
        <v>5.5415127357187401</v>
      </c>
      <c r="BE58" s="22">
        <f>INDEX('Activity data'!BE$24:BE$39,MATCH(Emissions!$D58,'Activity data'!$D$24:$D$39,0))*INDEX(EF!$H$84:$H$99,MATCH(Emissions!$D58,EF!$D$84:$D$99,0))*INDEX(EF!$H$100:$H$115,MATCH(Emissions!$D58,EF!$D$100:$D$115,0))*INDEX(EF!$H$116:$H$131,MATCH(Emissions!$D58,EF!$D$116:$D$131,0))*kgtoGg</f>
        <v>5.5170109430225844</v>
      </c>
      <c r="BF58" s="22">
        <f>INDEX('Activity data'!BF$24:BF$39,MATCH(Emissions!$D58,'Activity data'!$D$24:$D$39,0))*INDEX(EF!$H$84:$H$99,MATCH(Emissions!$D58,EF!$D$84:$D$99,0))*INDEX(EF!$H$100:$H$115,MATCH(Emissions!$D58,EF!$D$100:$D$115,0))*INDEX(EF!$H$116:$H$131,MATCH(Emissions!$D58,EF!$D$116:$D$131,0))*kgtoGg</f>
        <v>5.4925091503264296</v>
      </c>
      <c r="BG58" s="22">
        <f>INDEX('Activity data'!BG$24:BG$39,MATCH(Emissions!$D58,'Activity data'!$D$24:$D$39,0))*INDEX(EF!$H$84:$H$99,MATCH(Emissions!$D58,EF!$D$84:$D$99,0))*INDEX(EF!$H$100:$H$115,MATCH(Emissions!$D58,EF!$D$100:$D$115,0))*INDEX(EF!$H$116:$H$131,MATCH(Emissions!$D58,EF!$D$116:$D$131,0))*kgtoGg</f>
        <v>5.468007357630273</v>
      </c>
      <c r="BH58" s="22">
        <f>INDEX('Activity data'!BH$24:BH$39,MATCH(Emissions!$D58,'Activity data'!$D$24:$D$39,0))*INDEX(EF!$H$84:$H$99,MATCH(Emissions!$D58,EF!$D$84:$D$99,0))*INDEX(EF!$H$100:$H$115,MATCH(Emissions!$D58,EF!$D$100:$D$115,0))*INDEX(EF!$H$116:$H$131,MATCH(Emissions!$D58,EF!$D$116:$D$131,0))*kgtoGg</f>
        <v>5.4435055649341182</v>
      </c>
      <c r="BI58" s="22">
        <f>INDEX('Activity data'!BI$24:BI$39,MATCH(Emissions!$D58,'Activity data'!$D$24:$D$39,0))*INDEX(EF!$H$84:$H$99,MATCH(Emissions!$D58,EF!$D$84:$D$99,0))*INDEX(EF!$H$100:$H$115,MATCH(Emissions!$D58,EF!$D$100:$D$115,0))*INDEX(EF!$H$116:$H$131,MATCH(Emissions!$D58,EF!$D$116:$D$131,0))*kgtoGg</f>
        <v>5.4190037722379616</v>
      </c>
      <c r="BJ58" s="22">
        <f>INDEX('Activity data'!BJ$24:BJ$39,MATCH(Emissions!$D58,'Activity data'!$D$24:$D$39,0))*INDEX(EF!$H$84:$H$99,MATCH(Emissions!$D58,EF!$D$84:$D$99,0))*INDEX(EF!$H$100:$H$115,MATCH(Emissions!$D58,EF!$D$100:$D$115,0))*INDEX(EF!$H$116:$H$131,MATCH(Emissions!$D58,EF!$D$116:$D$131,0))*kgtoGg</f>
        <v>5.3945019795418068</v>
      </c>
      <c r="BK58" s="22">
        <f>INDEX('Activity data'!BK$24:BK$39,MATCH(Emissions!$D58,'Activity data'!$D$24:$D$39,0))*INDEX(EF!$H$84:$H$99,MATCH(Emissions!$D58,EF!$D$84:$D$99,0))*INDEX(EF!$H$100:$H$115,MATCH(Emissions!$D58,EF!$D$100:$D$115,0))*INDEX(EF!$H$116:$H$131,MATCH(Emissions!$D58,EF!$D$116:$D$131,0))*kgtoGg</f>
        <v>5.3700001868456519</v>
      </c>
      <c r="BL58" s="22">
        <f>INDEX('Activity data'!BL$24:BL$39,MATCH(Emissions!$D58,'Activity data'!$D$24:$D$39,0))*INDEX(EF!$H$84:$H$99,MATCH(Emissions!$D58,EF!$D$84:$D$99,0))*INDEX(EF!$H$100:$H$115,MATCH(Emissions!$D58,EF!$D$100:$D$115,0))*INDEX(EF!$H$116:$H$131,MATCH(Emissions!$D58,EF!$D$116:$D$131,0))*kgtoGg</f>
        <v>5.3454983941494971</v>
      </c>
      <c r="BM58" s="22">
        <f>INDEX('Activity data'!BM$24:BM$39,MATCH(Emissions!$D58,'Activity data'!$D$24:$D$39,0))*INDEX(EF!$H$84:$H$99,MATCH(Emissions!$D58,EF!$D$84:$D$99,0))*INDEX(EF!$H$100:$H$115,MATCH(Emissions!$D58,EF!$D$100:$D$115,0))*INDEX(EF!$H$116:$H$131,MATCH(Emissions!$D58,EF!$D$116:$D$131,0))*kgtoGg</f>
        <v>5.3209966014533423</v>
      </c>
      <c r="BN58" s="22">
        <f>INDEX('Activity data'!BN$24:BN$39,MATCH(Emissions!$D58,'Activity data'!$D$24:$D$39,0))*INDEX(EF!$H$84:$H$99,MATCH(Emissions!$D58,EF!$D$84:$D$99,0))*INDEX(EF!$H$100:$H$115,MATCH(Emissions!$D58,EF!$D$100:$D$115,0))*INDEX(EF!$H$116:$H$131,MATCH(Emissions!$D58,EF!$D$116:$D$131,0))*kgtoGg</f>
        <v>5.2964948087571857</v>
      </c>
      <c r="BO58" s="22">
        <f>INDEX('Activity data'!BO$24:BO$39,MATCH(Emissions!$D58,'Activity data'!$D$24:$D$39,0))*INDEX(EF!$H$84:$H$99,MATCH(Emissions!$D58,EF!$D$84:$D$99,0))*INDEX(EF!$H$100:$H$115,MATCH(Emissions!$D58,EF!$D$100:$D$115,0))*INDEX(EF!$H$116:$H$131,MATCH(Emissions!$D58,EF!$D$116:$D$131,0))*kgtoGg</f>
        <v>5.27199301606103</v>
      </c>
      <c r="BP58" s="22">
        <f>INDEX('Activity data'!BP$24:BP$39,MATCH(Emissions!$D58,'Activity data'!$D$24:$D$39,0))*INDEX(EF!$H$84:$H$99,MATCH(Emissions!$D58,EF!$D$84:$D$99,0))*INDEX(EF!$H$100:$H$115,MATCH(Emissions!$D58,EF!$D$100:$D$115,0))*INDEX(EF!$H$116:$H$131,MATCH(Emissions!$D58,EF!$D$116:$D$131,0))*kgtoGg</f>
        <v>5.2474912233648743</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0.51694274648120342</v>
      </c>
      <c r="AE59" s="22">
        <f>INDEX('Activity data'!AE$24:AE$39,MATCH(Emissions!$D59,'Activity data'!$D$24:$D$39,0))*INDEX(EF!$H$84:$H$99,MATCH(Emissions!$D59,EF!$D$84:$D$99,0))*INDEX(EF!$H$100:$H$115,MATCH(Emissions!$D59,EF!$D$100:$D$115,0))*INDEX(EF!$H$116:$H$131,MATCH(Emissions!$D59,EF!$D$116:$D$131,0))*kgtoGg</f>
        <v>0.53262726525564652</v>
      </c>
      <c r="AF59" s="22">
        <f>INDEX('Activity data'!AF$24:AF$39,MATCH(Emissions!$D59,'Activity data'!$D$24:$D$39,0))*INDEX(EF!$H$84:$H$99,MATCH(Emissions!$D59,EF!$D$84:$D$99,0))*INDEX(EF!$H$100:$H$115,MATCH(Emissions!$D59,EF!$D$100:$D$115,0))*INDEX(EF!$H$116:$H$131,MATCH(Emissions!$D59,EF!$D$116:$D$131,0))*kgtoGg</f>
        <v>0.54831178403008962</v>
      </c>
      <c r="AG59" s="22">
        <f>INDEX('Activity data'!AG$24:AG$39,MATCH(Emissions!$D59,'Activity data'!$D$24:$D$39,0))*INDEX(EF!$H$84:$H$99,MATCH(Emissions!$D59,EF!$D$84:$D$99,0))*INDEX(EF!$H$100:$H$115,MATCH(Emissions!$D59,EF!$D$100:$D$115,0))*INDEX(EF!$H$116:$H$131,MATCH(Emissions!$D59,EF!$D$116:$D$131,0))*kgtoGg</f>
        <v>0.5639963028045325</v>
      </c>
      <c r="AH59" s="22">
        <f>INDEX('Activity data'!AH$24:AH$39,MATCH(Emissions!$D59,'Activity data'!$D$24:$D$39,0))*INDEX(EF!$H$84:$H$99,MATCH(Emissions!$D59,EF!$D$84:$D$99,0))*INDEX(EF!$H$100:$H$115,MATCH(Emissions!$D59,EF!$D$100:$D$115,0))*INDEX(EF!$H$116:$H$131,MATCH(Emissions!$D59,EF!$D$116:$D$131,0))*kgtoGg</f>
        <v>0.5796808215789756</v>
      </c>
      <c r="AI59" s="22">
        <f>INDEX('Activity data'!AI$24:AI$39,MATCH(Emissions!$D59,'Activity data'!$D$24:$D$39,0))*INDEX(EF!$H$84:$H$99,MATCH(Emissions!$D59,EF!$D$84:$D$99,0))*INDEX(EF!$H$100:$H$115,MATCH(Emissions!$D59,EF!$D$100:$D$115,0))*INDEX(EF!$H$116:$H$131,MATCH(Emissions!$D59,EF!$D$116:$D$131,0))*kgtoGg</f>
        <v>0.5953653403534187</v>
      </c>
      <c r="AJ59" s="22">
        <f>INDEX('Activity data'!AJ$24:AJ$39,MATCH(Emissions!$D59,'Activity data'!$D$24:$D$39,0))*INDEX(EF!$H$84:$H$99,MATCH(Emissions!$D59,EF!$D$84:$D$99,0))*INDEX(EF!$H$100:$H$115,MATCH(Emissions!$D59,EF!$D$100:$D$115,0))*INDEX(EF!$H$116:$H$131,MATCH(Emissions!$D59,EF!$D$116:$D$131,0))*kgtoGg</f>
        <v>0.61104985912786169</v>
      </c>
      <c r="AK59" s="22">
        <f>INDEX('Activity data'!AK$24:AK$39,MATCH(Emissions!$D59,'Activity data'!$D$24:$D$39,0))*INDEX(EF!$H$84:$H$99,MATCH(Emissions!$D59,EF!$D$84:$D$99,0))*INDEX(EF!$H$100:$H$115,MATCH(Emissions!$D59,EF!$D$100:$D$115,0))*INDEX(EF!$H$116:$H$131,MATCH(Emissions!$D59,EF!$D$116:$D$131,0))*kgtoGg</f>
        <v>0.62673437790230535</v>
      </c>
      <c r="AL59" s="22">
        <f>INDEX('Activity data'!AL$24:AL$39,MATCH(Emissions!$D59,'Activity data'!$D$24:$D$39,0))*INDEX(EF!$H$84:$H$99,MATCH(Emissions!$D59,EF!$D$84:$D$99,0))*INDEX(EF!$H$100:$H$115,MATCH(Emissions!$D59,EF!$D$100:$D$115,0))*INDEX(EF!$H$116:$H$131,MATCH(Emissions!$D59,EF!$D$116:$D$131,0))*kgtoGg</f>
        <v>0.64241889667674812</v>
      </c>
      <c r="AM59" s="22">
        <f>INDEX('Activity data'!AM$24:AM$39,MATCH(Emissions!$D59,'Activity data'!$D$24:$D$39,0))*INDEX(EF!$H$84:$H$99,MATCH(Emissions!$D59,EF!$D$84:$D$99,0))*INDEX(EF!$H$100:$H$115,MATCH(Emissions!$D59,EF!$D$100:$D$115,0))*INDEX(EF!$H$116:$H$131,MATCH(Emissions!$D59,EF!$D$116:$D$131,0))*kgtoGg</f>
        <v>0.65810341545119122</v>
      </c>
      <c r="AN59" s="22">
        <f>INDEX('Activity data'!AN$24:AN$39,MATCH(Emissions!$D59,'Activity data'!$D$24:$D$39,0))*INDEX(EF!$H$84:$H$99,MATCH(Emissions!$D59,EF!$D$84:$D$99,0))*INDEX(EF!$H$100:$H$115,MATCH(Emissions!$D59,EF!$D$100:$D$115,0))*INDEX(EF!$H$116:$H$131,MATCH(Emissions!$D59,EF!$D$116:$D$131,0))*kgtoGg</f>
        <v>0.67378793422563421</v>
      </c>
      <c r="AO59" s="22">
        <f>INDEX('Activity data'!AO$24:AO$39,MATCH(Emissions!$D59,'Activity data'!$D$24:$D$39,0))*INDEX(EF!$H$84:$H$99,MATCH(Emissions!$D59,EF!$D$84:$D$99,0))*INDEX(EF!$H$100:$H$115,MATCH(Emissions!$D59,EF!$D$100:$D$115,0))*INDEX(EF!$H$116:$H$131,MATCH(Emissions!$D59,EF!$D$116:$D$131,0))*kgtoGg</f>
        <v>0.68947245300007709</v>
      </c>
      <c r="AP59" s="22">
        <f>INDEX('Activity data'!AP$24:AP$39,MATCH(Emissions!$D59,'Activity data'!$D$24:$D$39,0))*INDEX(EF!$H$84:$H$99,MATCH(Emissions!$D59,EF!$D$84:$D$99,0))*INDEX(EF!$H$100:$H$115,MATCH(Emissions!$D59,EF!$D$100:$D$115,0))*INDEX(EF!$H$116:$H$131,MATCH(Emissions!$D59,EF!$D$116:$D$131,0))*kgtoGg</f>
        <v>0.70515697177452019</v>
      </c>
      <c r="AQ59" s="22">
        <f>INDEX('Activity data'!AQ$24:AQ$39,MATCH(Emissions!$D59,'Activity data'!$D$24:$D$39,0))*INDEX(EF!$H$84:$H$99,MATCH(Emissions!$D59,EF!$D$84:$D$99,0))*INDEX(EF!$H$100:$H$115,MATCH(Emissions!$D59,EF!$D$100:$D$115,0))*INDEX(EF!$H$116:$H$131,MATCH(Emissions!$D59,EF!$D$116:$D$131,0))*kgtoGg</f>
        <v>0.72084149054896351</v>
      </c>
      <c r="AR59" s="22">
        <f>INDEX('Activity data'!AR$24:AR$39,MATCH(Emissions!$D59,'Activity data'!$D$24:$D$39,0))*INDEX(EF!$H$84:$H$99,MATCH(Emissions!$D59,EF!$D$84:$D$99,0))*INDEX(EF!$H$100:$H$115,MATCH(Emissions!$D59,EF!$D$100:$D$115,0))*INDEX(EF!$H$116:$H$131,MATCH(Emissions!$D59,EF!$D$116:$D$131,0))*kgtoGg</f>
        <v>0.73652600932340651</v>
      </c>
      <c r="AS59" s="22">
        <f>INDEX('Activity data'!AS$24:AS$39,MATCH(Emissions!$D59,'Activity data'!$D$24:$D$39,0))*INDEX(EF!$H$84:$H$99,MATCH(Emissions!$D59,EF!$D$84:$D$99,0))*INDEX(EF!$H$100:$H$115,MATCH(Emissions!$D59,EF!$D$100:$D$115,0))*INDEX(EF!$H$116:$H$131,MATCH(Emissions!$D59,EF!$D$116:$D$131,0))*kgtoGg</f>
        <v>0.75221052809784938</v>
      </c>
      <c r="AT59" s="22">
        <f>INDEX('Activity data'!AT$24:AT$39,MATCH(Emissions!$D59,'Activity data'!$D$24:$D$39,0))*INDEX(EF!$H$84:$H$99,MATCH(Emissions!$D59,EF!$D$84:$D$99,0))*INDEX(EF!$H$100:$H$115,MATCH(Emissions!$D59,EF!$D$100:$D$115,0))*INDEX(EF!$H$116:$H$131,MATCH(Emissions!$D59,EF!$D$116:$D$131,0))*kgtoGg</f>
        <v>0.7678950468722926</v>
      </c>
      <c r="AU59" s="22">
        <f>INDEX('Activity data'!AU$24:AU$39,MATCH(Emissions!$D59,'Activity data'!$D$24:$D$39,0))*INDEX(EF!$H$84:$H$99,MATCH(Emissions!$D59,EF!$D$84:$D$99,0))*INDEX(EF!$H$100:$H$115,MATCH(Emissions!$D59,EF!$D$100:$D$115,0))*INDEX(EF!$H$116:$H$131,MATCH(Emissions!$D59,EF!$D$116:$D$131,0))*kgtoGg</f>
        <v>0.78357956564673559</v>
      </c>
      <c r="AV59" s="22">
        <f>INDEX('Activity data'!AV$24:AV$39,MATCH(Emissions!$D59,'Activity data'!$D$24:$D$39,0))*INDEX(EF!$H$84:$H$99,MATCH(Emissions!$D59,EF!$D$84:$D$99,0))*INDEX(EF!$H$100:$H$115,MATCH(Emissions!$D59,EF!$D$100:$D$115,0))*INDEX(EF!$H$116:$H$131,MATCH(Emissions!$D59,EF!$D$116:$D$131,0))*kgtoGg</f>
        <v>0.7992640844211788</v>
      </c>
      <c r="AW59" s="22">
        <f>INDEX('Activity data'!AW$24:AW$39,MATCH(Emissions!$D59,'Activity data'!$D$24:$D$39,0))*INDEX(EF!$H$84:$H$99,MATCH(Emissions!$D59,EF!$D$84:$D$99,0))*INDEX(EF!$H$100:$H$115,MATCH(Emissions!$D59,EF!$D$100:$D$115,0))*INDEX(EF!$H$116:$H$131,MATCH(Emissions!$D59,EF!$D$116:$D$131,0))*kgtoGg</f>
        <v>0.81494860319562179</v>
      </c>
      <c r="AX59" s="22">
        <f>INDEX('Activity data'!AX$24:AX$39,MATCH(Emissions!$D59,'Activity data'!$D$24:$D$39,0))*INDEX(EF!$H$84:$H$99,MATCH(Emissions!$D59,EF!$D$84:$D$99,0))*INDEX(EF!$H$100:$H$115,MATCH(Emissions!$D59,EF!$D$100:$D$115,0))*INDEX(EF!$H$116:$H$131,MATCH(Emissions!$D59,EF!$D$116:$D$131,0))*kgtoGg</f>
        <v>0.830633121970065</v>
      </c>
      <c r="AY59" s="22">
        <f>INDEX('Activity data'!AY$24:AY$39,MATCH(Emissions!$D59,'Activity data'!$D$24:$D$39,0))*INDEX(EF!$H$84:$H$99,MATCH(Emissions!$D59,EF!$D$84:$D$99,0))*INDEX(EF!$H$100:$H$115,MATCH(Emissions!$D59,EF!$D$100:$D$115,0))*INDEX(EF!$H$116:$H$131,MATCH(Emissions!$D59,EF!$D$116:$D$131,0))*kgtoGg</f>
        <v>0.84631764074450822</v>
      </c>
      <c r="AZ59" s="22">
        <f>INDEX('Activity data'!AZ$24:AZ$39,MATCH(Emissions!$D59,'Activity data'!$D$24:$D$39,0))*INDEX(EF!$H$84:$H$99,MATCH(Emissions!$D59,EF!$D$84:$D$99,0))*INDEX(EF!$H$100:$H$115,MATCH(Emissions!$D59,EF!$D$100:$D$115,0))*INDEX(EF!$H$116:$H$131,MATCH(Emissions!$D59,EF!$D$116:$D$131,0))*kgtoGg</f>
        <v>0.86200215951895098</v>
      </c>
      <c r="BA59" s="22">
        <f>INDEX('Activity data'!BA$24:BA$39,MATCH(Emissions!$D59,'Activity data'!$D$24:$D$39,0))*INDEX(EF!$H$84:$H$99,MATCH(Emissions!$D59,EF!$D$84:$D$99,0))*INDEX(EF!$H$100:$H$115,MATCH(Emissions!$D59,EF!$D$100:$D$115,0))*INDEX(EF!$H$116:$H$131,MATCH(Emissions!$D59,EF!$D$116:$D$131,0))*kgtoGg</f>
        <v>0.87768667829339431</v>
      </c>
      <c r="BB59" s="22">
        <f>INDEX('Activity data'!BB$24:BB$39,MATCH(Emissions!$D59,'Activity data'!$D$24:$D$39,0))*INDEX(EF!$H$84:$H$99,MATCH(Emissions!$D59,EF!$D$84:$D$99,0))*INDEX(EF!$H$100:$H$115,MATCH(Emissions!$D59,EF!$D$100:$D$115,0))*INDEX(EF!$H$116:$H$131,MATCH(Emissions!$D59,EF!$D$116:$D$131,0))*kgtoGg</f>
        <v>0.8933711970678373</v>
      </c>
      <c r="BC59" s="22">
        <f>INDEX('Activity data'!BC$24:BC$39,MATCH(Emissions!$D59,'Activity data'!$D$24:$D$39,0))*INDEX(EF!$H$84:$H$99,MATCH(Emissions!$D59,EF!$D$84:$D$99,0))*INDEX(EF!$H$100:$H$115,MATCH(Emissions!$D59,EF!$D$100:$D$115,0))*INDEX(EF!$H$116:$H$131,MATCH(Emissions!$D59,EF!$D$116:$D$131,0))*kgtoGg</f>
        <v>0.9090557158422804</v>
      </c>
      <c r="BD59" s="22">
        <f>INDEX('Activity data'!BD$24:BD$39,MATCH(Emissions!$D59,'Activity data'!$D$24:$D$39,0))*INDEX(EF!$H$84:$H$99,MATCH(Emissions!$D59,EF!$D$84:$D$99,0))*INDEX(EF!$H$100:$H$115,MATCH(Emissions!$D59,EF!$D$100:$D$115,0))*INDEX(EF!$H$116:$H$131,MATCH(Emissions!$D59,EF!$D$116:$D$131,0))*kgtoGg</f>
        <v>0.92474023461672361</v>
      </c>
      <c r="BE59" s="22">
        <f>INDEX('Activity data'!BE$24:BE$39,MATCH(Emissions!$D59,'Activity data'!$D$24:$D$39,0))*INDEX(EF!$H$84:$H$99,MATCH(Emissions!$D59,EF!$D$84:$D$99,0))*INDEX(EF!$H$100:$H$115,MATCH(Emissions!$D59,EF!$D$100:$D$115,0))*INDEX(EF!$H$116:$H$131,MATCH(Emissions!$D59,EF!$D$116:$D$131,0))*kgtoGg</f>
        <v>0.9404247533911666</v>
      </c>
      <c r="BF59" s="22">
        <f>INDEX('Activity data'!BF$24:BF$39,MATCH(Emissions!$D59,'Activity data'!$D$24:$D$39,0))*INDEX(EF!$H$84:$H$99,MATCH(Emissions!$D59,EF!$D$84:$D$99,0))*INDEX(EF!$H$100:$H$115,MATCH(Emissions!$D59,EF!$D$100:$D$115,0))*INDEX(EF!$H$116:$H$131,MATCH(Emissions!$D59,EF!$D$116:$D$131,0))*kgtoGg</f>
        <v>0.95610927216560959</v>
      </c>
      <c r="BG59" s="22">
        <f>INDEX('Activity data'!BG$24:BG$39,MATCH(Emissions!$D59,'Activity data'!$D$24:$D$39,0))*INDEX(EF!$H$84:$H$99,MATCH(Emissions!$D59,EF!$D$84:$D$99,0))*INDEX(EF!$H$100:$H$115,MATCH(Emissions!$D59,EF!$D$100:$D$115,0))*INDEX(EF!$H$116:$H$131,MATCH(Emissions!$D59,EF!$D$116:$D$131,0))*kgtoGg</f>
        <v>0.9717937909400528</v>
      </c>
      <c r="BH59" s="22">
        <f>INDEX('Activity data'!BH$24:BH$39,MATCH(Emissions!$D59,'Activity data'!$D$24:$D$39,0))*INDEX(EF!$H$84:$H$99,MATCH(Emissions!$D59,EF!$D$84:$D$99,0))*INDEX(EF!$H$100:$H$115,MATCH(Emissions!$D59,EF!$D$100:$D$115,0))*INDEX(EF!$H$116:$H$131,MATCH(Emissions!$D59,EF!$D$116:$D$131,0))*kgtoGg</f>
        <v>0.98747830971449579</v>
      </c>
      <c r="BI59" s="22">
        <f>INDEX('Activity data'!BI$24:BI$39,MATCH(Emissions!$D59,'Activity data'!$D$24:$D$39,0))*INDEX(EF!$H$84:$H$99,MATCH(Emissions!$D59,EF!$D$84:$D$99,0))*INDEX(EF!$H$100:$H$115,MATCH(Emissions!$D59,EF!$D$100:$D$115,0))*INDEX(EF!$H$116:$H$131,MATCH(Emissions!$D59,EF!$D$116:$D$131,0))*kgtoGg</f>
        <v>1.0031628284889385</v>
      </c>
      <c r="BJ59" s="22">
        <f>INDEX('Activity data'!BJ$24:BJ$39,MATCH(Emissions!$D59,'Activity data'!$D$24:$D$39,0))*INDEX(EF!$H$84:$H$99,MATCH(Emissions!$D59,EF!$D$84:$D$99,0))*INDEX(EF!$H$100:$H$115,MATCH(Emissions!$D59,EF!$D$100:$D$115,0))*INDEX(EF!$H$116:$H$131,MATCH(Emissions!$D59,EF!$D$116:$D$131,0))*kgtoGg</f>
        <v>1.0188473472633821</v>
      </c>
      <c r="BK59" s="22">
        <f>INDEX('Activity data'!BK$24:BK$39,MATCH(Emissions!$D59,'Activity data'!$D$24:$D$39,0))*INDEX(EF!$H$84:$H$99,MATCH(Emissions!$D59,EF!$D$84:$D$99,0))*INDEX(EF!$H$100:$H$115,MATCH(Emissions!$D59,EF!$D$100:$D$115,0))*INDEX(EF!$H$116:$H$131,MATCH(Emissions!$D59,EF!$D$116:$D$131,0))*kgtoGg</f>
        <v>1.0345318660378251</v>
      </c>
      <c r="BL59" s="22">
        <f>INDEX('Activity data'!BL$24:BL$39,MATCH(Emissions!$D59,'Activity data'!$D$24:$D$39,0))*INDEX(EF!$H$84:$H$99,MATCH(Emissions!$D59,EF!$D$84:$D$99,0))*INDEX(EF!$H$100:$H$115,MATCH(Emissions!$D59,EF!$D$100:$D$115,0))*INDEX(EF!$H$116:$H$131,MATCH(Emissions!$D59,EF!$D$116:$D$131,0))*kgtoGg</f>
        <v>1.0502163848122681</v>
      </c>
      <c r="BM59" s="22">
        <f>INDEX('Activity data'!BM$24:BM$39,MATCH(Emissions!$D59,'Activity data'!$D$24:$D$39,0))*INDEX(EF!$H$84:$H$99,MATCH(Emissions!$D59,EF!$D$84:$D$99,0))*INDEX(EF!$H$100:$H$115,MATCH(Emissions!$D59,EF!$D$100:$D$115,0))*INDEX(EF!$H$116:$H$131,MATCH(Emissions!$D59,EF!$D$116:$D$131,0))*kgtoGg</f>
        <v>1.0659009035867113</v>
      </c>
      <c r="BN59" s="22">
        <f>INDEX('Activity data'!BN$24:BN$39,MATCH(Emissions!$D59,'Activity data'!$D$24:$D$39,0))*INDEX(EF!$H$84:$H$99,MATCH(Emissions!$D59,EF!$D$84:$D$99,0))*INDEX(EF!$H$100:$H$115,MATCH(Emissions!$D59,EF!$D$100:$D$115,0))*INDEX(EF!$H$116:$H$131,MATCH(Emissions!$D59,EF!$D$116:$D$131,0))*kgtoGg</f>
        <v>1.0815854223611538</v>
      </c>
      <c r="BO59" s="22">
        <f>INDEX('Activity data'!BO$24:BO$39,MATCH(Emissions!$D59,'Activity data'!$D$24:$D$39,0))*INDEX(EF!$H$84:$H$99,MATCH(Emissions!$D59,EF!$D$84:$D$99,0))*INDEX(EF!$H$100:$H$115,MATCH(Emissions!$D59,EF!$D$100:$D$115,0))*INDEX(EF!$H$116:$H$131,MATCH(Emissions!$D59,EF!$D$116:$D$131,0))*kgtoGg</f>
        <v>1.0972699411355971</v>
      </c>
      <c r="BP59" s="22">
        <f>INDEX('Activity data'!BP$24:BP$39,MATCH(Emissions!$D59,'Activity data'!$D$24:$D$39,0))*INDEX(EF!$H$84:$H$99,MATCH(Emissions!$D59,EF!$D$84:$D$99,0))*INDEX(EF!$H$100:$H$115,MATCH(Emissions!$D59,EF!$D$100:$D$115,0))*INDEX(EF!$H$116:$H$131,MATCH(Emissions!$D59,EF!$D$116:$D$131,0))*kgtoGg</f>
        <v>1.1129544599100403</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5.4038005225000234E-2</v>
      </c>
      <c r="AE60" s="22">
        <f>INDEX('Activity data'!AE$24:AE$39,MATCH(Emissions!$D60,'Activity data'!$D$24:$D$39,0))*INDEX(EF!$H$84:$H$99,MATCH(Emissions!$D60,EF!$D$84:$D$99,0))*INDEX(EF!$H$100:$H$115,MATCH(Emissions!$D60,EF!$D$100:$D$115,0))*INDEX(EF!$H$116:$H$131,MATCH(Emissions!$D60,EF!$D$116:$D$131,0))*kgtoGg</f>
        <v>5.3928493274672668E-2</v>
      </c>
      <c r="AF60" s="22">
        <f>INDEX('Activity data'!AF$24:AF$39,MATCH(Emissions!$D60,'Activity data'!$D$24:$D$39,0))*INDEX(EF!$H$84:$H$99,MATCH(Emissions!$D60,EF!$D$84:$D$99,0))*INDEX(EF!$H$100:$H$115,MATCH(Emissions!$D60,EF!$D$100:$D$115,0))*INDEX(EF!$H$116:$H$131,MATCH(Emissions!$D60,EF!$D$116:$D$131,0))*kgtoGg</f>
        <v>5.3818981324345115E-2</v>
      </c>
      <c r="AG60" s="22">
        <f>INDEX('Activity data'!AG$24:AG$39,MATCH(Emissions!$D60,'Activity data'!$D$24:$D$39,0))*INDEX(EF!$H$84:$H$99,MATCH(Emissions!$D60,EF!$D$84:$D$99,0))*INDEX(EF!$H$100:$H$115,MATCH(Emissions!$D60,EF!$D$100:$D$115,0))*INDEX(EF!$H$116:$H$131,MATCH(Emissions!$D60,EF!$D$116:$D$131,0))*kgtoGg</f>
        <v>5.3709469374017563E-2</v>
      </c>
      <c r="AH60" s="22">
        <f>INDEX('Activity data'!AH$24:AH$39,MATCH(Emissions!$D60,'Activity data'!$D$24:$D$39,0))*INDEX(EF!$H$84:$H$99,MATCH(Emissions!$D60,EF!$D$84:$D$99,0))*INDEX(EF!$H$100:$H$115,MATCH(Emissions!$D60,EF!$D$100:$D$115,0))*INDEX(EF!$H$116:$H$131,MATCH(Emissions!$D60,EF!$D$116:$D$131,0))*kgtoGg</f>
        <v>5.359995742369001E-2</v>
      </c>
      <c r="AI60" s="22">
        <f>INDEX('Activity data'!AI$24:AI$39,MATCH(Emissions!$D60,'Activity data'!$D$24:$D$39,0))*INDEX(EF!$H$84:$H$99,MATCH(Emissions!$D60,EF!$D$84:$D$99,0))*INDEX(EF!$H$100:$H$115,MATCH(Emissions!$D60,EF!$D$100:$D$115,0))*INDEX(EF!$H$116:$H$131,MATCH(Emissions!$D60,EF!$D$116:$D$131,0))*kgtoGg</f>
        <v>5.3490445473362465E-2</v>
      </c>
      <c r="AJ60" s="22">
        <f>INDEX('Activity data'!AJ$24:AJ$39,MATCH(Emissions!$D60,'Activity data'!$D$24:$D$39,0))*INDEX(EF!$H$84:$H$99,MATCH(Emissions!$D60,EF!$D$84:$D$99,0))*INDEX(EF!$H$100:$H$115,MATCH(Emissions!$D60,EF!$D$100:$D$115,0))*INDEX(EF!$H$116:$H$131,MATCH(Emissions!$D60,EF!$D$116:$D$131,0))*kgtoGg</f>
        <v>5.3380933523034906E-2</v>
      </c>
      <c r="AK60" s="22">
        <f>INDEX('Activity data'!AK$24:AK$39,MATCH(Emissions!$D60,'Activity data'!$D$24:$D$39,0))*INDEX(EF!$H$84:$H$99,MATCH(Emissions!$D60,EF!$D$84:$D$99,0))*INDEX(EF!$H$100:$H$115,MATCH(Emissions!$D60,EF!$D$100:$D$115,0))*INDEX(EF!$H$116:$H$131,MATCH(Emissions!$D60,EF!$D$116:$D$131,0))*kgtoGg</f>
        <v>5.327142157270736E-2</v>
      </c>
      <c r="AL60" s="22">
        <f>INDEX('Activity data'!AL$24:AL$39,MATCH(Emissions!$D60,'Activity data'!$D$24:$D$39,0))*INDEX(EF!$H$84:$H$99,MATCH(Emissions!$D60,EF!$D$84:$D$99,0))*INDEX(EF!$H$100:$H$115,MATCH(Emissions!$D60,EF!$D$100:$D$115,0))*INDEX(EF!$H$116:$H$131,MATCH(Emissions!$D60,EF!$D$116:$D$131,0))*kgtoGg</f>
        <v>5.3161909622379794E-2</v>
      </c>
      <c r="AM60" s="22">
        <f>INDEX('Activity data'!AM$24:AM$39,MATCH(Emissions!$D60,'Activity data'!$D$24:$D$39,0))*INDEX(EF!$H$84:$H$99,MATCH(Emissions!$D60,EF!$D$84:$D$99,0))*INDEX(EF!$H$100:$H$115,MATCH(Emissions!$D60,EF!$D$100:$D$115,0))*INDEX(EF!$H$116:$H$131,MATCH(Emissions!$D60,EF!$D$116:$D$131,0))*kgtoGg</f>
        <v>5.3052397672052248E-2</v>
      </c>
      <c r="AN60" s="22">
        <f>INDEX('Activity data'!AN$24:AN$39,MATCH(Emissions!$D60,'Activity data'!$D$24:$D$39,0))*INDEX(EF!$H$84:$H$99,MATCH(Emissions!$D60,EF!$D$84:$D$99,0))*INDEX(EF!$H$100:$H$115,MATCH(Emissions!$D60,EF!$D$100:$D$115,0))*INDEX(EF!$H$116:$H$131,MATCH(Emissions!$D60,EF!$D$116:$D$131,0))*kgtoGg</f>
        <v>5.2942885721724689E-2</v>
      </c>
      <c r="AO60" s="22">
        <f>INDEX('Activity data'!AO$24:AO$39,MATCH(Emissions!$D60,'Activity data'!$D$24:$D$39,0))*INDEX(EF!$H$84:$H$99,MATCH(Emissions!$D60,EF!$D$84:$D$99,0))*INDEX(EF!$H$100:$H$115,MATCH(Emissions!$D60,EF!$D$100:$D$115,0))*INDEX(EF!$H$116:$H$131,MATCH(Emissions!$D60,EF!$D$116:$D$131,0))*kgtoGg</f>
        <v>5.2833373771397137E-2</v>
      </c>
      <c r="AP60" s="22">
        <f>INDEX('Activity data'!AP$24:AP$39,MATCH(Emissions!$D60,'Activity data'!$D$24:$D$39,0))*INDEX(EF!$H$84:$H$99,MATCH(Emissions!$D60,EF!$D$84:$D$99,0))*INDEX(EF!$H$100:$H$115,MATCH(Emissions!$D60,EF!$D$100:$D$115,0))*INDEX(EF!$H$116:$H$131,MATCH(Emissions!$D60,EF!$D$116:$D$131,0))*kgtoGg</f>
        <v>5.2723861821069591E-2</v>
      </c>
      <c r="AQ60" s="22">
        <f>INDEX('Activity data'!AQ$24:AQ$39,MATCH(Emissions!$D60,'Activity data'!$D$24:$D$39,0))*INDEX(EF!$H$84:$H$99,MATCH(Emissions!$D60,EF!$D$84:$D$99,0))*INDEX(EF!$H$100:$H$115,MATCH(Emissions!$D60,EF!$D$100:$D$115,0))*INDEX(EF!$H$116:$H$131,MATCH(Emissions!$D60,EF!$D$116:$D$131,0))*kgtoGg</f>
        <v>5.2614349870742032E-2</v>
      </c>
      <c r="AR60" s="22">
        <f>INDEX('Activity data'!AR$24:AR$39,MATCH(Emissions!$D60,'Activity data'!$D$24:$D$39,0))*INDEX(EF!$H$84:$H$99,MATCH(Emissions!$D60,EF!$D$84:$D$99,0))*INDEX(EF!$H$100:$H$115,MATCH(Emissions!$D60,EF!$D$100:$D$115,0))*INDEX(EF!$H$116:$H$131,MATCH(Emissions!$D60,EF!$D$116:$D$131,0))*kgtoGg</f>
        <v>5.2504837920414472E-2</v>
      </c>
      <c r="AS60" s="22">
        <f>INDEX('Activity data'!AS$24:AS$39,MATCH(Emissions!$D60,'Activity data'!$D$24:$D$39,0))*INDEX(EF!$H$84:$H$99,MATCH(Emissions!$D60,EF!$D$84:$D$99,0))*INDEX(EF!$H$100:$H$115,MATCH(Emissions!$D60,EF!$D$100:$D$115,0))*INDEX(EF!$H$116:$H$131,MATCH(Emissions!$D60,EF!$D$116:$D$131,0))*kgtoGg</f>
        <v>5.239532597008692E-2</v>
      </c>
      <c r="AT60" s="22">
        <f>INDEX('Activity data'!AT$24:AT$39,MATCH(Emissions!$D60,'Activity data'!$D$24:$D$39,0))*INDEX(EF!$H$84:$H$99,MATCH(Emissions!$D60,EF!$D$84:$D$99,0))*INDEX(EF!$H$100:$H$115,MATCH(Emissions!$D60,EF!$D$100:$D$115,0))*INDEX(EF!$H$116:$H$131,MATCH(Emissions!$D60,EF!$D$116:$D$131,0))*kgtoGg</f>
        <v>5.2285814019759375E-2</v>
      </c>
      <c r="AU60" s="22">
        <f>INDEX('Activity data'!AU$24:AU$39,MATCH(Emissions!$D60,'Activity data'!$D$24:$D$39,0))*INDEX(EF!$H$84:$H$99,MATCH(Emissions!$D60,EF!$D$84:$D$99,0))*INDEX(EF!$H$100:$H$115,MATCH(Emissions!$D60,EF!$D$100:$D$115,0))*INDEX(EF!$H$116:$H$131,MATCH(Emissions!$D60,EF!$D$116:$D$131,0))*kgtoGg</f>
        <v>5.2176302069431815E-2</v>
      </c>
      <c r="AV60" s="22">
        <f>INDEX('Activity data'!AV$24:AV$39,MATCH(Emissions!$D60,'Activity data'!$D$24:$D$39,0))*INDEX(EF!$H$84:$H$99,MATCH(Emissions!$D60,EF!$D$84:$D$99,0))*INDEX(EF!$H$100:$H$115,MATCH(Emissions!$D60,EF!$D$100:$D$115,0))*INDEX(EF!$H$116:$H$131,MATCH(Emissions!$D60,EF!$D$116:$D$131,0))*kgtoGg</f>
        <v>5.206679011910427E-2</v>
      </c>
      <c r="AW60" s="22">
        <f>INDEX('Activity data'!AW$24:AW$39,MATCH(Emissions!$D60,'Activity data'!$D$24:$D$39,0))*INDEX(EF!$H$84:$H$99,MATCH(Emissions!$D60,EF!$D$84:$D$99,0))*INDEX(EF!$H$100:$H$115,MATCH(Emissions!$D60,EF!$D$100:$D$115,0))*INDEX(EF!$H$116:$H$131,MATCH(Emissions!$D60,EF!$D$116:$D$131,0))*kgtoGg</f>
        <v>5.195727816877671E-2</v>
      </c>
      <c r="AX60" s="22">
        <f>INDEX('Activity data'!AX$24:AX$39,MATCH(Emissions!$D60,'Activity data'!$D$24:$D$39,0))*INDEX(EF!$H$84:$H$99,MATCH(Emissions!$D60,EF!$D$84:$D$99,0))*INDEX(EF!$H$100:$H$115,MATCH(Emissions!$D60,EF!$D$100:$D$115,0))*INDEX(EF!$H$116:$H$131,MATCH(Emissions!$D60,EF!$D$116:$D$131,0))*kgtoGg</f>
        <v>5.1847766218449158E-2</v>
      </c>
      <c r="AY60" s="22">
        <f>INDEX('Activity data'!AY$24:AY$39,MATCH(Emissions!$D60,'Activity data'!$D$24:$D$39,0))*INDEX(EF!$H$84:$H$99,MATCH(Emissions!$D60,EF!$D$84:$D$99,0))*INDEX(EF!$H$100:$H$115,MATCH(Emissions!$D60,EF!$D$100:$D$115,0))*INDEX(EF!$H$116:$H$131,MATCH(Emissions!$D60,EF!$D$116:$D$131,0))*kgtoGg</f>
        <v>5.1738254268121613E-2</v>
      </c>
      <c r="AZ60" s="22">
        <f>INDEX('Activity data'!AZ$24:AZ$39,MATCH(Emissions!$D60,'Activity data'!$D$24:$D$39,0))*INDEX(EF!$H$84:$H$99,MATCH(Emissions!$D60,EF!$D$84:$D$99,0))*INDEX(EF!$H$100:$H$115,MATCH(Emissions!$D60,EF!$D$100:$D$115,0))*INDEX(EF!$H$116:$H$131,MATCH(Emissions!$D60,EF!$D$116:$D$131,0))*kgtoGg</f>
        <v>5.1628742317794053E-2</v>
      </c>
      <c r="BA60" s="22">
        <f>INDEX('Activity data'!BA$24:BA$39,MATCH(Emissions!$D60,'Activity data'!$D$24:$D$39,0))*INDEX(EF!$H$84:$H$99,MATCH(Emissions!$D60,EF!$D$84:$D$99,0))*INDEX(EF!$H$100:$H$115,MATCH(Emissions!$D60,EF!$D$100:$D$115,0))*INDEX(EF!$H$116:$H$131,MATCH(Emissions!$D60,EF!$D$116:$D$131,0))*kgtoGg</f>
        <v>5.1519230367466508E-2</v>
      </c>
      <c r="BB60" s="22">
        <f>INDEX('Activity data'!BB$24:BB$39,MATCH(Emissions!$D60,'Activity data'!$D$24:$D$39,0))*INDEX(EF!$H$84:$H$99,MATCH(Emissions!$D60,EF!$D$84:$D$99,0))*INDEX(EF!$H$100:$H$115,MATCH(Emissions!$D60,EF!$D$100:$D$115,0))*INDEX(EF!$H$116:$H$131,MATCH(Emissions!$D60,EF!$D$116:$D$131,0))*kgtoGg</f>
        <v>5.1409718417138948E-2</v>
      </c>
      <c r="BC60" s="22">
        <f>INDEX('Activity data'!BC$24:BC$39,MATCH(Emissions!$D60,'Activity data'!$D$24:$D$39,0))*INDEX(EF!$H$84:$H$99,MATCH(Emissions!$D60,EF!$D$84:$D$99,0))*INDEX(EF!$H$100:$H$115,MATCH(Emissions!$D60,EF!$D$100:$D$115,0))*INDEX(EF!$H$116:$H$131,MATCH(Emissions!$D60,EF!$D$116:$D$131,0))*kgtoGg</f>
        <v>5.1300206466811403E-2</v>
      </c>
      <c r="BD60" s="22">
        <f>INDEX('Activity data'!BD$24:BD$39,MATCH(Emissions!$D60,'Activity data'!$D$24:$D$39,0))*INDEX(EF!$H$84:$H$99,MATCH(Emissions!$D60,EF!$D$84:$D$99,0))*INDEX(EF!$H$100:$H$115,MATCH(Emissions!$D60,EF!$D$100:$D$115,0))*INDEX(EF!$H$116:$H$131,MATCH(Emissions!$D60,EF!$D$116:$D$131,0))*kgtoGg</f>
        <v>5.1190694516483851E-2</v>
      </c>
      <c r="BE60" s="22">
        <f>INDEX('Activity data'!BE$24:BE$39,MATCH(Emissions!$D60,'Activity data'!$D$24:$D$39,0))*INDEX(EF!$H$84:$H$99,MATCH(Emissions!$D60,EF!$D$84:$D$99,0))*INDEX(EF!$H$100:$H$115,MATCH(Emissions!$D60,EF!$D$100:$D$115,0))*INDEX(EF!$H$116:$H$131,MATCH(Emissions!$D60,EF!$D$116:$D$131,0))*kgtoGg</f>
        <v>5.1081182566156298E-2</v>
      </c>
      <c r="BF60" s="22">
        <f>INDEX('Activity data'!BF$24:BF$39,MATCH(Emissions!$D60,'Activity data'!$D$24:$D$39,0))*INDEX(EF!$H$84:$H$99,MATCH(Emissions!$D60,EF!$D$84:$D$99,0))*INDEX(EF!$H$100:$H$115,MATCH(Emissions!$D60,EF!$D$100:$D$115,0))*INDEX(EF!$H$116:$H$131,MATCH(Emissions!$D60,EF!$D$116:$D$131,0))*kgtoGg</f>
        <v>5.0971670615828746E-2</v>
      </c>
      <c r="BG60" s="22">
        <f>INDEX('Activity data'!BG$24:BG$39,MATCH(Emissions!$D60,'Activity data'!$D$24:$D$39,0))*INDEX(EF!$H$84:$H$99,MATCH(Emissions!$D60,EF!$D$84:$D$99,0))*INDEX(EF!$H$100:$H$115,MATCH(Emissions!$D60,EF!$D$100:$D$115,0))*INDEX(EF!$H$116:$H$131,MATCH(Emissions!$D60,EF!$D$116:$D$131,0))*kgtoGg</f>
        <v>5.086215866550118E-2</v>
      </c>
      <c r="BH60" s="22">
        <f>INDEX('Activity data'!BH$24:BH$39,MATCH(Emissions!$D60,'Activity data'!$D$24:$D$39,0))*INDEX(EF!$H$84:$H$99,MATCH(Emissions!$D60,EF!$D$84:$D$99,0))*INDEX(EF!$H$100:$H$115,MATCH(Emissions!$D60,EF!$D$100:$D$115,0))*INDEX(EF!$H$116:$H$131,MATCH(Emissions!$D60,EF!$D$116:$D$131,0))*kgtoGg</f>
        <v>5.0752646715173634E-2</v>
      </c>
      <c r="BI60" s="22">
        <f>INDEX('Activity data'!BI$24:BI$39,MATCH(Emissions!$D60,'Activity data'!$D$24:$D$39,0))*INDEX(EF!$H$84:$H$99,MATCH(Emissions!$D60,EF!$D$84:$D$99,0))*INDEX(EF!$H$100:$H$115,MATCH(Emissions!$D60,EF!$D$100:$D$115,0))*INDEX(EF!$H$116:$H$131,MATCH(Emissions!$D60,EF!$D$116:$D$131,0))*kgtoGg</f>
        <v>5.0643134764846075E-2</v>
      </c>
      <c r="BJ60" s="22">
        <f>INDEX('Activity data'!BJ$24:BJ$39,MATCH(Emissions!$D60,'Activity data'!$D$24:$D$39,0))*INDEX(EF!$H$84:$H$99,MATCH(Emissions!$D60,EF!$D$84:$D$99,0))*INDEX(EF!$H$100:$H$115,MATCH(Emissions!$D60,EF!$D$100:$D$115,0))*INDEX(EF!$H$116:$H$131,MATCH(Emissions!$D60,EF!$D$116:$D$131,0))*kgtoGg</f>
        <v>5.0533622814518529E-2</v>
      </c>
      <c r="BK60" s="22">
        <f>INDEX('Activity data'!BK$24:BK$39,MATCH(Emissions!$D60,'Activity data'!$D$24:$D$39,0))*INDEX(EF!$H$84:$H$99,MATCH(Emissions!$D60,EF!$D$84:$D$99,0))*INDEX(EF!$H$100:$H$115,MATCH(Emissions!$D60,EF!$D$100:$D$115,0))*INDEX(EF!$H$116:$H$131,MATCH(Emissions!$D60,EF!$D$116:$D$131,0))*kgtoGg</f>
        <v>5.042411086419097E-2</v>
      </c>
      <c r="BL60" s="22">
        <f>INDEX('Activity data'!BL$24:BL$39,MATCH(Emissions!$D60,'Activity data'!$D$24:$D$39,0))*INDEX(EF!$H$84:$H$99,MATCH(Emissions!$D60,EF!$D$84:$D$99,0))*INDEX(EF!$H$100:$H$115,MATCH(Emissions!$D60,EF!$D$100:$D$115,0))*INDEX(EF!$H$116:$H$131,MATCH(Emissions!$D60,EF!$D$116:$D$131,0))*kgtoGg</f>
        <v>5.0314598913863424E-2</v>
      </c>
      <c r="BM60" s="22">
        <f>INDEX('Activity data'!BM$24:BM$39,MATCH(Emissions!$D60,'Activity data'!$D$24:$D$39,0))*INDEX(EF!$H$84:$H$99,MATCH(Emissions!$D60,EF!$D$84:$D$99,0))*INDEX(EF!$H$100:$H$115,MATCH(Emissions!$D60,EF!$D$100:$D$115,0))*INDEX(EF!$H$116:$H$131,MATCH(Emissions!$D60,EF!$D$116:$D$131,0))*kgtoGg</f>
        <v>5.0205086963535858E-2</v>
      </c>
      <c r="BN60" s="22">
        <f>INDEX('Activity data'!BN$24:BN$39,MATCH(Emissions!$D60,'Activity data'!$D$24:$D$39,0))*INDEX(EF!$H$84:$H$99,MATCH(Emissions!$D60,EF!$D$84:$D$99,0))*INDEX(EF!$H$100:$H$115,MATCH(Emissions!$D60,EF!$D$100:$D$115,0))*INDEX(EF!$H$116:$H$131,MATCH(Emissions!$D60,EF!$D$116:$D$131,0))*kgtoGg</f>
        <v>5.0095575013208313E-2</v>
      </c>
      <c r="BO60" s="22">
        <f>INDEX('Activity data'!BO$24:BO$39,MATCH(Emissions!$D60,'Activity data'!$D$24:$D$39,0))*INDEX(EF!$H$84:$H$99,MATCH(Emissions!$D60,EF!$D$84:$D$99,0))*INDEX(EF!$H$100:$H$115,MATCH(Emissions!$D60,EF!$D$100:$D$115,0))*INDEX(EF!$H$116:$H$131,MATCH(Emissions!$D60,EF!$D$116:$D$131,0))*kgtoGg</f>
        <v>4.9986063062880753E-2</v>
      </c>
      <c r="BP60" s="22">
        <f>INDEX('Activity data'!BP$24:BP$39,MATCH(Emissions!$D60,'Activity data'!$D$24:$D$39,0))*INDEX(EF!$H$84:$H$99,MATCH(Emissions!$D60,EF!$D$84:$D$99,0))*INDEX(EF!$H$100:$H$115,MATCH(Emissions!$D60,EF!$D$100:$D$115,0))*INDEX(EF!$H$116:$H$131,MATCH(Emissions!$D60,EF!$D$116:$D$131,0))*kgtoGg</f>
        <v>4.9876551112553201E-2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1.3301187626616313E-2</v>
      </c>
      <c r="AE61" s="22">
        <f>INDEX('Activity data'!AE$24:AE$39,MATCH(Emissions!$D61,'Activity data'!$D$24:$D$39,0))*INDEX(EF!$H$84:$H$99,MATCH(Emissions!$D61,EF!$D$84:$D$99,0))*INDEX(EF!$H$100:$H$115,MATCH(Emissions!$D61,EF!$D$100:$D$115,0))*INDEX(EF!$H$116:$H$131,MATCH(Emissions!$D61,EF!$D$116:$D$131,0))*kgtoGg</f>
        <v>1.3237253896460958E-2</v>
      </c>
      <c r="AF61" s="22">
        <f>INDEX('Activity data'!AF$24:AF$39,MATCH(Emissions!$D61,'Activity data'!$D$24:$D$39,0))*INDEX(EF!$H$84:$H$99,MATCH(Emissions!$D61,EF!$D$84:$D$99,0))*INDEX(EF!$H$100:$H$115,MATCH(Emissions!$D61,EF!$D$100:$D$115,0))*INDEX(EF!$H$116:$H$131,MATCH(Emissions!$D61,EF!$D$116:$D$131,0))*kgtoGg</f>
        <v>1.317332016630561E-2</v>
      </c>
      <c r="AG61" s="22">
        <f>INDEX('Activity data'!AG$24:AG$39,MATCH(Emissions!$D61,'Activity data'!$D$24:$D$39,0))*INDEX(EF!$H$84:$H$99,MATCH(Emissions!$D61,EF!$D$84:$D$99,0))*INDEX(EF!$H$100:$H$115,MATCH(Emissions!$D61,EF!$D$100:$D$115,0))*INDEX(EF!$H$116:$H$131,MATCH(Emissions!$D61,EF!$D$116:$D$131,0))*kgtoGg</f>
        <v>1.3109386436150255E-2</v>
      </c>
      <c r="AH61" s="22">
        <f>INDEX('Activity data'!AH$24:AH$39,MATCH(Emissions!$D61,'Activity data'!$D$24:$D$39,0))*INDEX(EF!$H$84:$H$99,MATCH(Emissions!$D61,EF!$D$84:$D$99,0))*INDEX(EF!$H$100:$H$115,MATCH(Emissions!$D61,EF!$D$100:$D$115,0))*INDEX(EF!$H$116:$H$131,MATCH(Emissions!$D61,EF!$D$116:$D$131,0))*kgtoGg</f>
        <v>1.3045452705994904E-2</v>
      </c>
      <c r="AI61" s="22">
        <f>INDEX('Activity data'!AI$24:AI$39,MATCH(Emissions!$D61,'Activity data'!$D$24:$D$39,0))*INDEX(EF!$H$84:$H$99,MATCH(Emissions!$D61,EF!$D$84:$D$99,0))*INDEX(EF!$H$100:$H$115,MATCH(Emissions!$D61,EF!$D$100:$D$115,0))*INDEX(EF!$H$116:$H$131,MATCH(Emissions!$D61,EF!$D$116:$D$131,0))*kgtoGg</f>
        <v>1.2981518975839549E-2</v>
      </c>
      <c r="AJ61" s="22">
        <f>INDEX('Activity data'!AJ$24:AJ$39,MATCH(Emissions!$D61,'Activity data'!$D$24:$D$39,0))*INDEX(EF!$H$84:$H$99,MATCH(Emissions!$D61,EF!$D$84:$D$99,0))*INDEX(EF!$H$100:$H$115,MATCH(Emissions!$D61,EF!$D$100:$D$115,0))*INDEX(EF!$H$116:$H$131,MATCH(Emissions!$D61,EF!$D$116:$D$131,0))*kgtoGg</f>
        <v>1.2917585245684196E-2</v>
      </c>
      <c r="AK61" s="22">
        <f>INDEX('Activity data'!AK$24:AK$39,MATCH(Emissions!$D61,'Activity data'!$D$24:$D$39,0))*INDEX(EF!$H$84:$H$99,MATCH(Emissions!$D61,EF!$D$84:$D$99,0))*INDEX(EF!$H$100:$H$115,MATCH(Emissions!$D61,EF!$D$100:$D$115,0))*INDEX(EF!$H$116:$H$131,MATCH(Emissions!$D61,EF!$D$116:$D$131,0))*kgtoGg</f>
        <v>1.2853651515528841E-2</v>
      </c>
      <c r="AL61" s="22">
        <f>INDEX('Activity data'!AL$24:AL$39,MATCH(Emissions!$D61,'Activity data'!$D$24:$D$39,0))*INDEX(EF!$H$84:$H$99,MATCH(Emissions!$D61,EF!$D$84:$D$99,0))*INDEX(EF!$H$100:$H$115,MATCH(Emissions!$D61,EF!$D$100:$D$115,0))*INDEX(EF!$H$116:$H$131,MATCH(Emissions!$D61,EF!$D$116:$D$131,0))*kgtoGg</f>
        <v>1.2789717785373488E-2</v>
      </c>
      <c r="AM61" s="22">
        <f>INDEX('Activity data'!AM$24:AM$39,MATCH(Emissions!$D61,'Activity data'!$D$24:$D$39,0))*INDEX(EF!$H$84:$H$99,MATCH(Emissions!$D61,EF!$D$84:$D$99,0))*INDEX(EF!$H$100:$H$115,MATCH(Emissions!$D61,EF!$D$100:$D$115,0))*INDEX(EF!$H$116:$H$131,MATCH(Emissions!$D61,EF!$D$116:$D$131,0))*kgtoGg</f>
        <v>1.2725784055218133E-2</v>
      </c>
      <c r="AN61" s="22">
        <f>INDEX('Activity data'!AN$24:AN$39,MATCH(Emissions!$D61,'Activity data'!$D$24:$D$39,0))*INDEX(EF!$H$84:$H$99,MATCH(Emissions!$D61,EF!$D$84:$D$99,0))*INDEX(EF!$H$100:$H$115,MATCH(Emissions!$D61,EF!$D$100:$D$115,0))*INDEX(EF!$H$116:$H$131,MATCH(Emissions!$D61,EF!$D$116:$D$131,0))*kgtoGg</f>
        <v>1.2661850325062781E-2</v>
      </c>
      <c r="AO61" s="22">
        <f>INDEX('Activity data'!AO$24:AO$39,MATCH(Emissions!$D61,'Activity data'!$D$24:$D$39,0))*INDEX(EF!$H$84:$H$99,MATCH(Emissions!$D61,EF!$D$84:$D$99,0))*INDEX(EF!$H$100:$H$115,MATCH(Emissions!$D61,EF!$D$100:$D$115,0))*INDEX(EF!$H$116:$H$131,MATCH(Emissions!$D61,EF!$D$116:$D$131,0))*kgtoGg</f>
        <v>1.2597916594907426E-2</v>
      </c>
      <c r="AP61" s="22">
        <f>INDEX('Activity data'!AP$24:AP$39,MATCH(Emissions!$D61,'Activity data'!$D$24:$D$39,0))*INDEX(EF!$H$84:$H$99,MATCH(Emissions!$D61,EF!$D$84:$D$99,0))*INDEX(EF!$H$100:$H$115,MATCH(Emissions!$D61,EF!$D$100:$D$115,0))*INDEX(EF!$H$116:$H$131,MATCH(Emissions!$D61,EF!$D$116:$D$131,0))*kgtoGg</f>
        <v>1.2533982864752073E-2</v>
      </c>
      <c r="AQ61" s="22">
        <f>INDEX('Activity data'!AQ$24:AQ$39,MATCH(Emissions!$D61,'Activity data'!$D$24:$D$39,0))*INDEX(EF!$H$84:$H$99,MATCH(Emissions!$D61,EF!$D$84:$D$99,0))*INDEX(EF!$H$100:$H$115,MATCH(Emissions!$D61,EF!$D$100:$D$115,0))*INDEX(EF!$H$116:$H$131,MATCH(Emissions!$D61,EF!$D$116:$D$131,0))*kgtoGg</f>
        <v>1.2470049134596723E-2</v>
      </c>
      <c r="AR61" s="22">
        <f>INDEX('Activity data'!AR$24:AR$39,MATCH(Emissions!$D61,'Activity data'!$D$24:$D$39,0))*INDEX(EF!$H$84:$H$99,MATCH(Emissions!$D61,EF!$D$84:$D$99,0))*INDEX(EF!$H$100:$H$115,MATCH(Emissions!$D61,EF!$D$100:$D$115,0))*INDEX(EF!$H$116:$H$131,MATCH(Emissions!$D61,EF!$D$116:$D$131,0))*kgtoGg</f>
        <v>1.2406115404441368E-2</v>
      </c>
      <c r="AS61" s="22">
        <f>INDEX('Activity data'!AS$24:AS$39,MATCH(Emissions!$D61,'Activity data'!$D$24:$D$39,0))*INDEX(EF!$H$84:$H$99,MATCH(Emissions!$D61,EF!$D$84:$D$99,0))*INDEX(EF!$H$100:$H$115,MATCH(Emissions!$D61,EF!$D$100:$D$115,0))*INDEX(EF!$H$116:$H$131,MATCH(Emissions!$D61,EF!$D$116:$D$131,0))*kgtoGg</f>
        <v>1.2342181674286015E-2</v>
      </c>
      <c r="AT61" s="22">
        <f>INDEX('Activity data'!AT$24:AT$39,MATCH(Emissions!$D61,'Activity data'!$D$24:$D$39,0))*INDEX(EF!$H$84:$H$99,MATCH(Emissions!$D61,EF!$D$84:$D$99,0))*INDEX(EF!$H$100:$H$115,MATCH(Emissions!$D61,EF!$D$100:$D$115,0))*INDEX(EF!$H$116:$H$131,MATCH(Emissions!$D61,EF!$D$116:$D$131,0))*kgtoGg</f>
        <v>1.2278247944130663E-2</v>
      </c>
      <c r="AU61" s="22">
        <f>INDEX('Activity data'!AU$24:AU$39,MATCH(Emissions!$D61,'Activity data'!$D$24:$D$39,0))*INDEX(EF!$H$84:$H$99,MATCH(Emissions!$D61,EF!$D$84:$D$99,0))*INDEX(EF!$H$100:$H$115,MATCH(Emissions!$D61,EF!$D$100:$D$115,0))*INDEX(EF!$H$116:$H$131,MATCH(Emissions!$D61,EF!$D$116:$D$131,0))*kgtoGg</f>
        <v>1.2214314213975308E-2</v>
      </c>
      <c r="AV61" s="22">
        <f>INDEX('Activity data'!AV$24:AV$39,MATCH(Emissions!$D61,'Activity data'!$D$24:$D$39,0))*INDEX(EF!$H$84:$H$99,MATCH(Emissions!$D61,EF!$D$84:$D$99,0))*INDEX(EF!$H$100:$H$115,MATCH(Emissions!$D61,EF!$D$100:$D$115,0))*INDEX(EF!$H$116:$H$131,MATCH(Emissions!$D61,EF!$D$116:$D$131,0))*kgtoGg</f>
        <v>1.2150380483819953E-2</v>
      </c>
      <c r="AW61" s="22">
        <f>INDEX('Activity data'!AW$24:AW$39,MATCH(Emissions!$D61,'Activity data'!$D$24:$D$39,0))*INDEX(EF!$H$84:$H$99,MATCH(Emissions!$D61,EF!$D$84:$D$99,0))*INDEX(EF!$H$100:$H$115,MATCH(Emissions!$D61,EF!$D$100:$D$115,0))*INDEX(EF!$H$116:$H$131,MATCH(Emissions!$D61,EF!$D$116:$D$131,0))*kgtoGg</f>
        <v>1.20864467536646E-2</v>
      </c>
      <c r="AX61" s="22">
        <f>INDEX('Activity data'!AX$24:AX$39,MATCH(Emissions!$D61,'Activity data'!$D$24:$D$39,0))*INDEX(EF!$H$84:$H$99,MATCH(Emissions!$D61,EF!$D$84:$D$99,0))*INDEX(EF!$H$100:$H$115,MATCH(Emissions!$D61,EF!$D$100:$D$115,0))*INDEX(EF!$H$116:$H$131,MATCH(Emissions!$D61,EF!$D$116:$D$131,0))*kgtoGg</f>
        <v>1.2022513023509247E-2</v>
      </c>
      <c r="AY61" s="22">
        <f>INDEX('Activity data'!AY$24:AY$39,MATCH(Emissions!$D61,'Activity data'!$D$24:$D$39,0))*INDEX(EF!$H$84:$H$99,MATCH(Emissions!$D61,EF!$D$84:$D$99,0))*INDEX(EF!$H$100:$H$115,MATCH(Emissions!$D61,EF!$D$100:$D$115,0))*INDEX(EF!$H$116:$H$131,MATCH(Emissions!$D61,EF!$D$116:$D$131,0))*kgtoGg</f>
        <v>1.1958579293353892E-2</v>
      </c>
      <c r="AZ61" s="22">
        <f>INDEX('Activity data'!AZ$24:AZ$39,MATCH(Emissions!$D61,'Activity data'!$D$24:$D$39,0))*INDEX(EF!$H$84:$H$99,MATCH(Emissions!$D61,EF!$D$84:$D$99,0))*INDEX(EF!$H$100:$H$115,MATCH(Emissions!$D61,EF!$D$100:$D$115,0))*INDEX(EF!$H$116:$H$131,MATCH(Emissions!$D61,EF!$D$116:$D$131,0))*kgtoGg</f>
        <v>1.1894645563198537E-2</v>
      </c>
      <c r="BA61" s="22">
        <f>INDEX('Activity data'!BA$24:BA$39,MATCH(Emissions!$D61,'Activity data'!$D$24:$D$39,0))*INDEX(EF!$H$84:$H$99,MATCH(Emissions!$D61,EF!$D$84:$D$99,0))*INDEX(EF!$H$100:$H$115,MATCH(Emissions!$D61,EF!$D$100:$D$115,0))*INDEX(EF!$H$116:$H$131,MATCH(Emissions!$D61,EF!$D$116:$D$131,0))*kgtoGg</f>
        <v>1.1830711833043189E-2</v>
      </c>
      <c r="BB61" s="22">
        <f>INDEX('Activity data'!BB$24:BB$39,MATCH(Emissions!$D61,'Activity data'!$D$24:$D$39,0))*INDEX(EF!$H$84:$H$99,MATCH(Emissions!$D61,EF!$D$84:$D$99,0))*INDEX(EF!$H$100:$H$115,MATCH(Emissions!$D61,EF!$D$100:$D$115,0))*INDEX(EF!$H$116:$H$131,MATCH(Emissions!$D61,EF!$D$116:$D$131,0))*kgtoGg</f>
        <v>1.1766778102887834E-2</v>
      </c>
      <c r="BC61" s="22">
        <f>INDEX('Activity data'!BC$24:BC$39,MATCH(Emissions!$D61,'Activity data'!$D$24:$D$39,0))*INDEX(EF!$H$84:$H$99,MATCH(Emissions!$D61,EF!$D$84:$D$99,0))*INDEX(EF!$H$100:$H$115,MATCH(Emissions!$D61,EF!$D$100:$D$115,0))*INDEX(EF!$H$116:$H$131,MATCH(Emissions!$D61,EF!$D$116:$D$131,0))*kgtoGg</f>
        <v>1.1702844372732482E-2</v>
      </c>
      <c r="BD61" s="22">
        <f>INDEX('Activity data'!BD$24:BD$39,MATCH(Emissions!$D61,'Activity data'!$D$24:$D$39,0))*INDEX(EF!$H$84:$H$99,MATCH(Emissions!$D61,EF!$D$84:$D$99,0))*INDEX(EF!$H$100:$H$115,MATCH(Emissions!$D61,EF!$D$100:$D$115,0))*INDEX(EF!$H$116:$H$131,MATCH(Emissions!$D61,EF!$D$116:$D$131,0))*kgtoGg</f>
        <v>1.1638910642577127E-2</v>
      </c>
      <c r="BE61" s="22">
        <f>INDEX('Activity data'!BE$24:BE$39,MATCH(Emissions!$D61,'Activity data'!$D$24:$D$39,0))*INDEX(EF!$H$84:$H$99,MATCH(Emissions!$D61,EF!$D$84:$D$99,0))*INDEX(EF!$H$100:$H$115,MATCH(Emissions!$D61,EF!$D$100:$D$115,0))*INDEX(EF!$H$116:$H$131,MATCH(Emissions!$D61,EF!$D$116:$D$131,0))*kgtoGg</f>
        <v>1.1574976912421774E-2</v>
      </c>
      <c r="BF61" s="22">
        <f>INDEX('Activity data'!BF$24:BF$39,MATCH(Emissions!$D61,'Activity data'!$D$24:$D$39,0))*INDEX(EF!$H$84:$H$99,MATCH(Emissions!$D61,EF!$D$84:$D$99,0))*INDEX(EF!$H$100:$H$115,MATCH(Emissions!$D61,EF!$D$100:$D$115,0))*INDEX(EF!$H$116:$H$131,MATCH(Emissions!$D61,EF!$D$116:$D$131,0))*kgtoGg</f>
        <v>1.1511043182266419E-2</v>
      </c>
      <c r="BG61" s="22">
        <f>INDEX('Activity data'!BG$24:BG$39,MATCH(Emissions!$D61,'Activity data'!$D$24:$D$39,0))*INDEX(EF!$H$84:$H$99,MATCH(Emissions!$D61,EF!$D$84:$D$99,0))*INDEX(EF!$H$100:$H$115,MATCH(Emissions!$D61,EF!$D$100:$D$115,0))*INDEX(EF!$H$116:$H$131,MATCH(Emissions!$D61,EF!$D$116:$D$131,0))*kgtoGg</f>
        <v>1.1447109452111066E-2</v>
      </c>
      <c r="BH61" s="22">
        <f>INDEX('Activity data'!BH$24:BH$39,MATCH(Emissions!$D61,'Activity data'!$D$24:$D$39,0))*INDEX(EF!$H$84:$H$99,MATCH(Emissions!$D61,EF!$D$84:$D$99,0))*INDEX(EF!$H$100:$H$115,MATCH(Emissions!$D61,EF!$D$100:$D$115,0))*INDEX(EF!$H$116:$H$131,MATCH(Emissions!$D61,EF!$D$116:$D$131,0))*kgtoGg</f>
        <v>1.1383175721955711E-2</v>
      </c>
      <c r="BI61" s="22">
        <f>INDEX('Activity data'!BI$24:BI$39,MATCH(Emissions!$D61,'Activity data'!$D$24:$D$39,0))*INDEX(EF!$H$84:$H$99,MATCH(Emissions!$D61,EF!$D$84:$D$99,0))*INDEX(EF!$H$100:$H$115,MATCH(Emissions!$D61,EF!$D$100:$D$115,0))*INDEX(EF!$H$116:$H$131,MATCH(Emissions!$D61,EF!$D$116:$D$131,0))*kgtoGg</f>
        <v>1.131924199180036E-2</v>
      </c>
      <c r="BJ61" s="22">
        <f>INDEX('Activity data'!BJ$24:BJ$39,MATCH(Emissions!$D61,'Activity data'!$D$24:$D$39,0))*INDEX(EF!$H$84:$H$99,MATCH(Emissions!$D61,EF!$D$84:$D$99,0))*INDEX(EF!$H$100:$H$115,MATCH(Emissions!$D61,EF!$D$100:$D$115,0))*INDEX(EF!$H$116:$H$131,MATCH(Emissions!$D61,EF!$D$116:$D$131,0))*kgtoGg</f>
        <v>1.1255308261645008E-2</v>
      </c>
      <c r="BK61" s="22">
        <f>INDEX('Activity data'!BK$24:BK$39,MATCH(Emissions!$D61,'Activity data'!$D$24:$D$39,0))*INDEX(EF!$H$84:$H$99,MATCH(Emissions!$D61,EF!$D$84:$D$99,0))*INDEX(EF!$H$100:$H$115,MATCH(Emissions!$D61,EF!$D$100:$D$115,0))*INDEX(EF!$H$116:$H$131,MATCH(Emissions!$D61,EF!$D$116:$D$131,0))*kgtoGg</f>
        <v>1.1191374531489651E-2</v>
      </c>
      <c r="BL61" s="22">
        <f>INDEX('Activity data'!BL$24:BL$39,MATCH(Emissions!$D61,'Activity data'!$D$24:$D$39,0))*INDEX(EF!$H$84:$H$99,MATCH(Emissions!$D61,EF!$D$84:$D$99,0))*INDEX(EF!$H$100:$H$115,MATCH(Emissions!$D61,EF!$D$100:$D$115,0))*INDEX(EF!$H$116:$H$131,MATCH(Emissions!$D61,EF!$D$116:$D$131,0))*kgtoGg</f>
        <v>1.1127440801334302E-2</v>
      </c>
      <c r="BM61" s="22">
        <f>INDEX('Activity data'!BM$24:BM$39,MATCH(Emissions!$D61,'Activity data'!$D$24:$D$39,0))*INDEX(EF!$H$84:$H$99,MATCH(Emissions!$D61,EF!$D$84:$D$99,0))*INDEX(EF!$H$100:$H$115,MATCH(Emissions!$D61,EF!$D$100:$D$115,0))*INDEX(EF!$H$116:$H$131,MATCH(Emissions!$D61,EF!$D$116:$D$131,0))*kgtoGg</f>
        <v>1.1063507071178947E-2</v>
      </c>
      <c r="BN61" s="22">
        <f>INDEX('Activity data'!BN$24:BN$39,MATCH(Emissions!$D61,'Activity data'!$D$24:$D$39,0))*INDEX(EF!$H$84:$H$99,MATCH(Emissions!$D61,EF!$D$84:$D$99,0))*INDEX(EF!$H$100:$H$115,MATCH(Emissions!$D61,EF!$D$100:$D$115,0))*INDEX(EF!$H$116:$H$131,MATCH(Emissions!$D61,EF!$D$116:$D$131,0))*kgtoGg</f>
        <v>1.0999573341023593E-2</v>
      </c>
      <c r="BO61" s="22">
        <f>INDEX('Activity data'!BO$24:BO$39,MATCH(Emissions!$D61,'Activity data'!$D$24:$D$39,0))*INDEX(EF!$H$84:$H$99,MATCH(Emissions!$D61,EF!$D$84:$D$99,0))*INDEX(EF!$H$100:$H$115,MATCH(Emissions!$D61,EF!$D$100:$D$115,0))*INDEX(EF!$H$116:$H$131,MATCH(Emissions!$D61,EF!$D$116:$D$131,0))*kgtoGg</f>
        <v>1.093563961086824E-2</v>
      </c>
      <c r="BP61" s="22">
        <f>INDEX('Activity data'!BP$24:BP$39,MATCH(Emissions!$D61,'Activity data'!$D$24:$D$39,0))*INDEX(EF!$H$84:$H$99,MATCH(Emissions!$D61,EF!$D$84:$D$99,0))*INDEX(EF!$H$100:$H$115,MATCH(Emissions!$D61,EF!$D$100:$D$115,0))*INDEX(EF!$H$116:$H$131,MATCH(Emissions!$D61,EF!$D$116:$D$131,0))*kgtoGg</f>
        <v>1.0871705880712885E-2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2.1932647216373069</v>
      </c>
      <c r="AE62" s="22">
        <f>INDEX('Activity data'!AE$24:AE$39,MATCH(Emissions!$D62,'Activity data'!$D$24:$D$39,0))*INDEX(EF!$H$84:$H$99,MATCH(Emissions!$D62,EF!$D$84:$D$99,0))*INDEX(EF!$H$100:$H$115,MATCH(Emissions!$D62,EF!$D$100:$D$115,0))*INDEX(EF!$H$116:$H$131,MATCH(Emissions!$D62,EF!$D$116:$D$131,0))*kgtoGg</f>
        <v>2.1964246204569871</v>
      </c>
      <c r="AF62" s="22">
        <f>INDEX('Activity data'!AF$24:AF$39,MATCH(Emissions!$D62,'Activity data'!$D$24:$D$39,0))*INDEX(EF!$H$84:$H$99,MATCH(Emissions!$D62,EF!$D$84:$D$99,0))*INDEX(EF!$H$100:$H$115,MATCH(Emissions!$D62,EF!$D$100:$D$115,0))*INDEX(EF!$H$116:$H$131,MATCH(Emissions!$D62,EF!$D$116:$D$131,0))*kgtoGg</f>
        <v>2.1995845192766668</v>
      </c>
      <c r="AG62" s="22">
        <f>INDEX('Activity data'!AG$24:AG$39,MATCH(Emissions!$D62,'Activity data'!$D$24:$D$39,0))*INDEX(EF!$H$84:$H$99,MATCH(Emissions!$D62,EF!$D$84:$D$99,0))*INDEX(EF!$H$100:$H$115,MATCH(Emissions!$D62,EF!$D$100:$D$115,0))*INDEX(EF!$H$116:$H$131,MATCH(Emissions!$D62,EF!$D$116:$D$131,0))*kgtoGg</f>
        <v>2.2027444180963478</v>
      </c>
      <c r="AH62" s="22">
        <f>INDEX('Activity data'!AH$24:AH$39,MATCH(Emissions!$D62,'Activity data'!$D$24:$D$39,0))*INDEX(EF!$H$84:$H$99,MATCH(Emissions!$D62,EF!$D$84:$D$99,0))*INDEX(EF!$H$100:$H$115,MATCH(Emissions!$D62,EF!$D$100:$D$115,0))*INDEX(EF!$H$116:$H$131,MATCH(Emissions!$D62,EF!$D$116:$D$131,0))*kgtoGg</f>
        <v>2.2059043169160275</v>
      </c>
      <c r="AI62" s="22">
        <f>INDEX('Activity data'!AI$24:AI$39,MATCH(Emissions!$D62,'Activity data'!$D$24:$D$39,0))*INDEX(EF!$H$84:$H$99,MATCH(Emissions!$D62,EF!$D$84:$D$99,0))*INDEX(EF!$H$100:$H$115,MATCH(Emissions!$D62,EF!$D$100:$D$115,0))*INDEX(EF!$H$116:$H$131,MATCH(Emissions!$D62,EF!$D$116:$D$131,0))*kgtoGg</f>
        <v>2.2090642157357068</v>
      </c>
      <c r="AJ62" s="22">
        <f>INDEX('Activity data'!AJ$24:AJ$39,MATCH(Emissions!$D62,'Activity data'!$D$24:$D$39,0))*INDEX(EF!$H$84:$H$99,MATCH(Emissions!$D62,EF!$D$84:$D$99,0))*INDEX(EF!$H$100:$H$115,MATCH(Emissions!$D62,EF!$D$100:$D$115,0))*INDEX(EF!$H$116:$H$131,MATCH(Emissions!$D62,EF!$D$116:$D$131,0))*kgtoGg</f>
        <v>2.2122241145553874</v>
      </c>
      <c r="AK62" s="22">
        <f>INDEX('Activity data'!AK$24:AK$39,MATCH(Emissions!$D62,'Activity data'!$D$24:$D$39,0))*INDEX(EF!$H$84:$H$99,MATCH(Emissions!$D62,EF!$D$84:$D$99,0))*INDEX(EF!$H$100:$H$115,MATCH(Emissions!$D62,EF!$D$100:$D$115,0))*INDEX(EF!$H$116:$H$131,MATCH(Emissions!$D62,EF!$D$116:$D$131,0))*kgtoGg</f>
        <v>2.2153840133750675</v>
      </c>
      <c r="AL62" s="22">
        <f>INDEX('Activity data'!AL$24:AL$39,MATCH(Emissions!$D62,'Activity data'!$D$24:$D$39,0))*INDEX(EF!$H$84:$H$99,MATCH(Emissions!$D62,EF!$D$84:$D$99,0))*INDEX(EF!$H$100:$H$115,MATCH(Emissions!$D62,EF!$D$100:$D$115,0))*INDEX(EF!$H$116:$H$131,MATCH(Emissions!$D62,EF!$D$116:$D$131,0))*kgtoGg</f>
        <v>2.2185439121947472</v>
      </c>
      <c r="AM62" s="22">
        <f>INDEX('Activity data'!AM$24:AM$39,MATCH(Emissions!$D62,'Activity data'!$D$24:$D$39,0))*INDEX(EF!$H$84:$H$99,MATCH(Emissions!$D62,EF!$D$84:$D$99,0))*INDEX(EF!$H$100:$H$115,MATCH(Emissions!$D62,EF!$D$100:$D$115,0))*INDEX(EF!$H$116:$H$131,MATCH(Emissions!$D62,EF!$D$116:$D$131,0))*kgtoGg</f>
        <v>2.2217038110144274</v>
      </c>
      <c r="AN62" s="22">
        <f>INDEX('Activity data'!AN$24:AN$39,MATCH(Emissions!$D62,'Activity data'!$D$24:$D$39,0))*INDEX(EF!$H$84:$H$99,MATCH(Emissions!$D62,EF!$D$84:$D$99,0))*INDEX(EF!$H$100:$H$115,MATCH(Emissions!$D62,EF!$D$100:$D$115,0))*INDEX(EF!$H$116:$H$131,MATCH(Emissions!$D62,EF!$D$116:$D$131,0))*kgtoGg</f>
        <v>2.2248637098341071</v>
      </c>
      <c r="AO62" s="22">
        <f>INDEX('Activity data'!AO$24:AO$39,MATCH(Emissions!$D62,'Activity data'!$D$24:$D$39,0))*INDEX(EF!$H$84:$H$99,MATCH(Emissions!$D62,EF!$D$84:$D$99,0))*INDEX(EF!$H$100:$H$115,MATCH(Emissions!$D62,EF!$D$100:$D$115,0))*INDEX(EF!$H$116:$H$131,MATCH(Emissions!$D62,EF!$D$116:$D$131,0))*kgtoGg</f>
        <v>2.2280236086537872</v>
      </c>
      <c r="AP62" s="22">
        <f>INDEX('Activity data'!AP$24:AP$39,MATCH(Emissions!$D62,'Activity data'!$D$24:$D$39,0))*INDEX(EF!$H$84:$H$99,MATCH(Emissions!$D62,EF!$D$84:$D$99,0))*INDEX(EF!$H$100:$H$115,MATCH(Emissions!$D62,EF!$D$100:$D$115,0))*INDEX(EF!$H$116:$H$131,MATCH(Emissions!$D62,EF!$D$116:$D$131,0))*kgtoGg</f>
        <v>2.2311835074734678</v>
      </c>
      <c r="AQ62" s="22">
        <f>INDEX('Activity data'!AQ$24:AQ$39,MATCH(Emissions!$D62,'Activity data'!$D$24:$D$39,0))*INDEX(EF!$H$84:$H$99,MATCH(Emissions!$D62,EF!$D$84:$D$99,0))*INDEX(EF!$H$100:$H$115,MATCH(Emissions!$D62,EF!$D$100:$D$115,0))*INDEX(EF!$H$116:$H$131,MATCH(Emissions!$D62,EF!$D$116:$D$131,0))*kgtoGg</f>
        <v>2.2343434062931475</v>
      </c>
      <c r="AR62" s="22">
        <f>INDEX('Activity data'!AR$24:AR$39,MATCH(Emissions!$D62,'Activity data'!$D$24:$D$39,0))*INDEX(EF!$H$84:$H$99,MATCH(Emissions!$D62,EF!$D$84:$D$99,0))*INDEX(EF!$H$100:$H$115,MATCH(Emissions!$D62,EF!$D$100:$D$115,0))*INDEX(EF!$H$116:$H$131,MATCH(Emissions!$D62,EF!$D$116:$D$131,0))*kgtoGg</f>
        <v>2.2375033051128277</v>
      </c>
      <c r="AS62" s="22">
        <f>INDEX('Activity data'!AS$24:AS$39,MATCH(Emissions!$D62,'Activity data'!$D$24:$D$39,0))*INDEX(EF!$H$84:$H$99,MATCH(Emissions!$D62,EF!$D$84:$D$99,0))*INDEX(EF!$H$100:$H$115,MATCH(Emissions!$D62,EF!$D$100:$D$115,0))*INDEX(EF!$H$116:$H$131,MATCH(Emissions!$D62,EF!$D$116:$D$131,0))*kgtoGg</f>
        <v>2.2406632039325078</v>
      </c>
      <c r="AT62" s="22">
        <f>INDEX('Activity data'!AT$24:AT$39,MATCH(Emissions!$D62,'Activity data'!$D$24:$D$39,0))*INDEX(EF!$H$84:$H$99,MATCH(Emissions!$D62,EF!$D$84:$D$99,0))*INDEX(EF!$H$100:$H$115,MATCH(Emissions!$D62,EF!$D$100:$D$115,0))*INDEX(EF!$H$116:$H$131,MATCH(Emissions!$D62,EF!$D$116:$D$131,0))*kgtoGg</f>
        <v>2.2438231027521875</v>
      </c>
      <c r="AU62" s="22">
        <f>INDEX('Activity data'!AU$24:AU$39,MATCH(Emissions!$D62,'Activity data'!$D$24:$D$39,0))*INDEX(EF!$H$84:$H$99,MATCH(Emissions!$D62,EF!$D$84:$D$99,0))*INDEX(EF!$H$100:$H$115,MATCH(Emissions!$D62,EF!$D$100:$D$115,0))*INDEX(EF!$H$116:$H$131,MATCH(Emissions!$D62,EF!$D$116:$D$131,0))*kgtoGg</f>
        <v>2.2469830015718677</v>
      </c>
      <c r="AV62" s="22">
        <f>INDEX('Activity data'!AV$24:AV$39,MATCH(Emissions!$D62,'Activity data'!$D$24:$D$39,0))*INDEX(EF!$H$84:$H$99,MATCH(Emissions!$D62,EF!$D$84:$D$99,0))*INDEX(EF!$H$100:$H$115,MATCH(Emissions!$D62,EF!$D$100:$D$115,0))*INDEX(EF!$H$116:$H$131,MATCH(Emissions!$D62,EF!$D$116:$D$131,0))*kgtoGg</f>
        <v>2.2501429003915474</v>
      </c>
      <c r="AW62" s="22">
        <f>INDEX('Activity data'!AW$24:AW$39,MATCH(Emissions!$D62,'Activity data'!$D$24:$D$39,0))*INDEX(EF!$H$84:$H$99,MATCH(Emissions!$D62,EF!$D$84:$D$99,0))*INDEX(EF!$H$100:$H$115,MATCH(Emissions!$D62,EF!$D$100:$D$115,0))*INDEX(EF!$H$116:$H$131,MATCH(Emissions!$D62,EF!$D$116:$D$131,0))*kgtoGg</f>
        <v>2.2533027992112276</v>
      </c>
      <c r="AX62" s="22">
        <f>INDEX('Activity data'!AX$24:AX$39,MATCH(Emissions!$D62,'Activity data'!$D$24:$D$39,0))*INDEX(EF!$H$84:$H$99,MATCH(Emissions!$D62,EF!$D$84:$D$99,0))*INDEX(EF!$H$100:$H$115,MATCH(Emissions!$D62,EF!$D$100:$D$115,0))*INDEX(EF!$H$116:$H$131,MATCH(Emissions!$D62,EF!$D$116:$D$131,0))*kgtoGg</f>
        <v>2.2564626980309082</v>
      </c>
      <c r="AY62" s="22">
        <f>INDEX('Activity data'!AY$24:AY$39,MATCH(Emissions!$D62,'Activity data'!$D$24:$D$39,0))*INDEX(EF!$H$84:$H$99,MATCH(Emissions!$D62,EF!$D$84:$D$99,0))*INDEX(EF!$H$100:$H$115,MATCH(Emissions!$D62,EF!$D$100:$D$115,0))*INDEX(EF!$H$116:$H$131,MATCH(Emissions!$D62,EF!$D$116:$D$131,0))*kgtoGg</f>
        <v>2.2596225968505879</v>
      </c>
      <c r="AZ62" s="22">
        <f>INDEX('Activity data'!AZ$24:AZ$39,MATCH(Emissions!$D62,'Activity data'!$D$24:$D$39,0))*INDEX(EF!$H$84:$H$99,MATCH(Emissions!$D62,EF!$D$84:$D$99,0))*INDEX(EF!$H$100:$H$115,MATCH(Emissions!$D62,EF!$D$100:$D$115,0))*INDEX(EF!$H$116:$H$131,MATCH(Emissions!$D62,EF!$D$116:$D$131,0))*kgtoGg</f>
        <v>2.2627824956702676</v>
      </c>
      <c r="BA62" s="22">
        <f>INDEX('Activity data'!BA$24:BA$39,MATCH(Emissions!$D62,'Activity data'!$D$24:$D$39,0))*INDEX(EF!$H$84:$H$99,MATCH(Emissions!$D62,EF!$D$84:$D$99,0))*INDEX(EF!$H$100:$H$115,MATCH(Emissions!$D62,EF!$D$100:$D$115,0))*INDEX(EF!$H$116:$H$131,MATCH(Emissions!$D62,EF!$D$116:$D$131,0))*kgtoGg</f>
        <v>2.2659423944899477</v>
      </c>
      <c r="BB62" s="22">
        <f>INDEX('Activity data'!BB$24:BB$39,MATCH(Emissions!$D62,'Activity data'!$D$24:$D$39,0))*INDEX(EF!$H$84:$H$99,MATCH(Emissions!$D62,EF!$D$84:$D$99,0))*INDEX(EF!$H$100:$H$115,MATCH(Emissions!$D62,EF!$D$100:$D$115,0))*INDEX(EF!$H$116:$H$131,MATCH(Emissions!$D62,EF!$D$116:$D$131,0))*kgtoGg</f>
        <v>2.2691022933096279</v>
      </c>
      <c r="BC62" s="22">
        <f>INDEX('Activity data'!BC$24:BC$39,MATCH(Emissions!$D62,'Activity data'!$D$24:$D$39,0))*INDEX(EF!$H$84:$H$99,MATCH(Emissions!$D62,EF!$D$84:$D$99,0))*INDEX(EF!$H$100:$H$115,MATCH(Emissions!$D62,EF!$D$100:$D$115,0))*INDEX(EF!$H$116:$H$131,MATCH(Emissions!$D62,EF!$D$116:$D$131,0))*kgtoGg</f>
        <v>2.2722621921293085</v>
      </c>
      <c r="BD62" s="22">
        <f>INDEX('Activity data'!BD$24:BD$39,MATCH(Emissions!$D62,'Activity data'!$D$24:$D$39,0))*INDEX(EF!$H$84:$H$99,MATCH(Emissions!$D62,EF!$D$84:$D$99,0))*INDEX(EF!$H$100:$H$115,MATCH(Emissions!$D62,EF!$D$100:$D$115,0))*INDEX(EF!$H$116:$H$131,MATCH(Emissions!$D62,EF!$D$116:$D$131,0))*kgtoGg</f>
        <v>2.2754220909489882</v>
      </c>
      <c r="BE62" s="22">
        <f>INDEX('Activity data'!BE$24:BE$39,MATCH(Emissions!$D62,'Activity data'!$D$24:$D$39,0))*INDEX(EF!$H$84:$H$99,MATCH(Emissions!$D62,EF!$D$84:$D$99,0))*INDEX(EF!$H$100:$H$115,MATCH(Emissions!$D62,EF!$D$100:$D$115,0))*INDEX(EF!$H$116:$H$131,MATCH(Emissions!$D62,EF!$D$116:$D$131,0))*kgtoGg</f>
        <v>2.2785819897686679</v>
      </c>
      <c r="BF62" s="22">
        <f>INDEX('Activity data'!BF$24:BF$39,MATCH(Emissions!$D62,'Activity data'!$D$24:$D$39,0))*INDEX(EF!$H$84:$H$99,MATCH(Emissions!$D62,EF!$D$84:$D$99,0))*INDEX(EF!$H$100:$H$115,MATCH(Emissions!$D62,EF!$D$100:$D$115,0))*INDEX(EF!$H$116:$H$131,MATCH(Emissions!$D62,EF!$D$116:$D$131,0))*kgtoGg</f>
        <v>2.2817418885883485</v>
      </c>
      <c r="BG62" s="22">
        <f>INDEX('Activity data'!BG$24:BG$39,MATCH(Emissions!$D62,'Activity data'!$D$24:$D$39,0))*INDEX(EF!$H$84:$H$99,MATCH(Emissions!$D62,EF!$D$84:$D$99,0))*INDEX(EF!$H$100:$H$115,MATCH(Emissions!$D62,EF!$D$100:$D$115,0))*INDEX(EF!$H$116:$H$131,MATCH(Emissions!$D62,EF!$D$116:$D$131,0))*kgtoGg</f>
        <v>2.2849017874080282</v>
      </c>
      <c r="BH62" s="22">
        <f>INDEX('Activity data'!BH$24:BH$39,MATCH(Emissions!$D62,'Activity data'!$D$24:$D$39,0))*INDEX(EF!$H$84:$H$99,MATCH(Emissions!$D62,EF!$D$84:$D$99,0))*INDEX(EF!$H$100:$H$115,MATCH(Emissions!$D62,EF!$D$100:$D$115,0))*INDEX(EF!$H$116:$H$131,MATCH(Emissions!$D62,EF!$D$116:$D$131,0))*kgtoGg</f>
        <v>2.2880616862277083</v>
      </c>
      <c r="BI62" s="22">
        <f>INDEX('Activity data'!BI$24:BI$39,MATCH(Emissions!$D62,'Activity data'!$D$24:$D$39,0))*INDEX(EF!$H$84:$H$99,MATCH(Emissions!$D62,EF!$D$84:$D$99,0))*INDEX(EF!$H$100:$H$115,MATCH(Emissions!$D62,EF!$D$100:$D$115,0))*INDEX(EF!$H$116:$H$131,MATCH(Emissions!$D62,EF!$D$116:$D$131,0))*kgtoGg</f>
        <v>2.291221585047388</v>
      </c>
      <c r="BJ62" s="22">
        <f>INDEX('Activity data'!BJ$24:BJ$39,MATCH(Emissions!$D62,'Activity data'!$D$24:$D$39,0))*INDEX(EF!$H$84:$H$99,MATCH(Emissions!$D62,EF!$D$84:$D$99,0))*INDEX(EF!$H$100:$H$115,MATCH(Emissions!$D62,EF!$D$100:$D$115,0))*INDEX(EF!$H$116:$H$131,MATCH(Emissions!$D62,EF!$D$116:$D$131,0))*kgtoGg</f>
        <v>2.2943814838670686</v>
      </c>
      <c r="BK62" s="22">
        <f>INDEX('Activity data'!BK$24:BK$39,MATCH(Emissions!$D62,'Activity data'!$D$24:$D$39,0))*INDEX(EF!$H$84:$H$99,MATCH(Emissions!$D62,EF!$D$84:$D$99,0))*INDEX(EF!$H$100:$H$115,MATCH(Emissions!$D62,EF!$D$100:$D$115,0))*INDEX(EF!$H$116:$H$131,MATCH(Emissions!$D62,EF!$D$116:$D$131,0))*kgtoGg</f>
        <v>2.2975413826867483</v>
      </c>
      <c r="BL62" s="22">
        <f>INDEX('Activity data'!BL$24:BL$39,MATCH(Emissions!$D62,'Activity data'!$D$24:$D$39,0))*INDEX(EF!$H$84:$H$99,MATCH(Emissions!$D62,EF!$D$84:$D$99,0))*INDEX(EF!$H$100:$H$115,MATCH(Emissions!$D62,EF!$D$100:$D$115,0))*INDEX(EF!$H$116:$H$131,MATCH(Emissions!$D62,EF!$D$116:$D$131,0))*kgtoGg</f>
        <v>2.3007012815064285</v>
      </c>
      <c r="BM62" s="22">
        <f>INDEX('Activity data'!BM$24:BM$39,MATCH(Emissions!$D62,'Activity data'!$D$24:$D$39,0))*INDEX(EF!$H$84:$H$99,MATCH(Emissions!$D62,EF!$D$84:$D$99,0))*INDEX(EF!$H$100:$H$115,MATCH(Emissions!$D62,EF!$D$100:$D$115,0))*INDEX(EF!$H$116:$H$131,MATCH(Emissions!$D62,EF!$D$116:$D$131,0))*kgtoGg</f>
        <v>2.3038611803261082</v>
      </c>
      <c r="BN62" s="22">
        <f>INDEX('Activity data'!BN$24:BN$39,MATCH(Emissions!$D62,'Activity data'!$D$24:$D$39,0))*INDEX(EF!$H$84:$H$99,MATCH(Emissions!$D62,EF!$D$84:$D$99,0))*INDEX(EF!$H$100:$H$115,MATCH(Emissions!$D62,EF!$D$100:$D$115,0))*INDEX(EF!$H$116:$H$131,MATCH(Emissions!$D62,EF!$D$116:$D$131,0))*kgtoGg</f>
        <v>2.3070210791457892</v>
      </c>
      <c r="BO62" s="22">
        <f>INDEX('Activity data'!BO$24:BO$39,MATCH(Emissions!$D62,'Activity data'!$D$24:$D$39,0))*INDEX(EF!$H$84:$H$99,MATCH(Emissions!$D62,EF!$D$84:$D$99,0))*INDEX(EF!$H$100:$H$115,MATCH(Emissions!$D62,EF!$D$100:$D$115,0))*INDEX(EF!$H$116:$H$131,MATCH(Emissions!$D62,EF!$D$116:$D$131,0))*kgtoGg</f>
        <v>2.3101809779654685</v>
      </c>
      <c r="BP62" s="22">
        <f>INDEX('Activity data'!BP$24:BP$39,MATCH(Emissions!$D62,'Activity data'!$D$24:$D$39,0))*INDEX(EF!$H$84:$H$99,MATCH(Emissions!$D62,EF!$D$84:$D$99,0))*INDEX(EF!$H$100:$H$115,MATCH(Emissions!$D62,EF!$D$100:$D$115,0))*INDEX(EF!$H$116:$H$131,MATCH(Emissions!$D62,EF!$D$116:$D$131,0))*kgtoGg</f>
        <v>2.3133408767851487</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26.718780831214222</v>
      </c>
      <c r="AE63" s="22">
        <f>INDEX('Activity data'!AE$24:AE$39,MATCH(Emissions!$D63,'Activity data'!$D$24:$D$39,0))*INDEX(EF!$H$84:$H$99,MATCH(Emissions!$D63,EF!$D$84:$D$99,0))*INDEX(EF!$H$100:$H$115,MATCH(Emissions!$D63,EF!$D$100:$D$115,0))*INDEX(EF!$H$116:$H$131,MATCH(Emissions!$D63,EF!$D$116:$D$131,0))*kgtoGg</f>
        <v>27.060301931292617</v>
      </c>
      <c r="AF63" s="22">
        <f>INDEX('Activity data'!AF$24:AF$39,MATCH(Emissions!$D63,'Activity data'!$D$24:$D$39,0))*INDEX(EF!$H$84:$H$99,MATCH(Emissions!$D63,EF!$D$84:$D$99,0))*INDEX(EF!$H$100:$H$115,MATCH(Emissions!$D63,EF!$D$100:$D$115,0))*INDEX(EF!$H$116:$H$131,MATCH(Emissions!$D63,EF!$D$116:$D$131,0))*kgtoGg</f>
        <v>27.401823031371016</v>
      </c>
      <c r="AG63" s="22">
        <f>INDEX('Activity data'!AG$24:AG$39,MATCH(Emissions!$D63,'Activity data'!$D$24:$D$39,0))*INDEX(EF!$H$84:$H$99,MATCH(Emissions!$D63,EF!$D$84:$D$99,0))*INDEX(EF!$H$100:$H$115,MATCH(Emissions!$D63,EF!$D$100:$D$115,0))*INDEX(EF!$H$116:$H$131,MATCH(Emissions!$D63,EF!$D$116:$D$131,0))*kgtoGg</f>
        <v>27.743344131449405</v>
      </c>
      <c r="AH63" s="22">
        <f>INDEX('Activity data'!AH$24:AH$39,MATCH(Emissions!$D63,'Activity data'!$D$24:$D$39,0))*INDEX(EF!$H$84:$H$99,MATCH(Emissions!$D63,EF!$D$84:$D$99,0))*INDEX(EF!$H$100:$H$115,MATCH(Emissions!$D63,EF!$D$100:$D$115,0))*INDEX(EF!$H$116:$H$131,MATCH(Emissions!$D63,EF!$D$116:$D$131,0))*kgtoGg</f>
        <v>28.0848652315278</v>
      </c>
      <c r="AI63" s="22">
        <f>INDEX('Activity data'!AI$24:AI$39,MATCH(Emissions!$D63,'Activity data'!$D$24:$D$39,0))*INDEX(EF!$H$84:$H$99,MATCH(Emissions!$D63,EF!$D$84:$D$99,0))*INDEX(EF!$H$100:$H$115,MATCH(Emissions!$D63,EF!$D$100:$D$115,0))*INDEX(EF!$H$116:$H$131,MATCH(Emissions!$D63,EF!$D$116:$D$131,0))*kgtoGg</f>
        <v>28.426386331606199</v>
      </c>
      <c r="AJ63" s="22">
        <f>INDEX('Activity data'!AJ$24:AJ$39,MATCH(Emissions!$D63,'Activity data'!$D$24:$D$39,0))*INDEX(EF!$H$84:$H$99,MATCH(Emissions!$D63,EF!$D$84:$D$99,0))*INDEX(EF!$H$100:$H$115,MATCH(Emissions!$D63,EF!$D$100:$D$115,0))*INDEX(EF!$H$116:$H$131,MATCH(Emissions!$D63,EF!$D$116:$D$131,0))*kgtoGg</f>
        <v>28.767907431684598</v>
      </c>
      <c r="AK63" s="22">
        <f>INDEX('Activity data'!AK$24:AK$39,MATCH(Emissions!$D63,'Activity data'!$D$24:$D$39,0))*INDEX(EF!$H$84:$H$99,MATCH(Emissions!$D63,EF!$D$84:$D$99,0))*INDEX(EF!$H$100:$H$115,MATCH(Emissions!$D63,EF!$D$100:$D$115,0))*INDEX(EF!$H$116:$H$131,MATCH(Emissions!$D63,EF!$D$116:$D$131,0))*kgtoGg</f>
        <v>29.109428531762994</v>
      </c>
      <c r="AL63" s="22">
        <f>INDEX('Activity data'!AL$24:AL$39,MATCH(Emissions!$D63,'Activity data'!$D$24:$D$39,0))*INDEX(EF!$H$84:$H$99,MATCH(Emissions!$D63,EF!$D$84:$D$99,0))*INDEX(EF!$H$100:$H$115,MATCH(Emissions!$D63,EF!$D$100:$D$115,0))*INDEX(EF!$H$116:$H$131,MATCH(Emissions!$D63,EF!$D$116:$D$131,0))*kgtoGg</f>
        <v>29.443132967530218</v>
      </c>
      <c r="AM63" s="22">
        <f>INDEX('Activity data'!AM$24:AM$39,MATCH(Emissions!$D63,'Activity data'!$D$24:$D$39,0))*INDEX(EF!$H$84:$H$99,MATCH(Emissions!$D63,EF!$D$84:$D$99,0))*INDEX(EF!$H$100:$H$115,MATCH(Emissions!$D63,EF!$D$100:$D$115,0))*INDEX(EF!$H$116:$H$131,MATCH(Emissions!$D63,EF!$D$116:$D$131,0))*kgtoGg</f>
        <v>29.776837403297449</v>
      </c>
      <c r="AN63" s="22">
        <f>INDEX('Activity data'!AN$24:AN$39,MATCH(Emissions!$D63,'Activity data'!$D$24:$D$39,0))*INDEX(EF!$H$84:$H$99,MATCH(Emissions!$D63,EF!$D$84:$D$99,0))*INDEX(EF!$H$100:$H$115,MATCH(Emissions!$D63,EF!$D$100:$D$115,0))*INDEX(EF!$H$116:$H$131,MATCH(Emissions!$D63,EF!$D$116:$D$131,0))*kgtoGg</f>
        <v>30.110541839064673</v>
      </c>
      <c r="AO63" s="22">
        <f>INDEX('Activity data'!AO$24:AO$39,MATCH(Emissions!$D63,'Activity data'!$D$24:$D$39,0))*INDEX(EF!$H$84:$H$99,MATCH(Emissions!$D63,EF!$D$84:$D$99,0))*INDEX(EF!$H$100:$H$115,MATCH(Emissions!$D63,EF!$D$100:$D$115,0))*INDEX(EF!$H$116:$H$131,MATCH(Emissions!$D63,EF!$D$116:$D$131,0))*kgtoGg</f>
        <v>30.444246274831904</v>
      </c>
      <c r="AP63" s="22">
        <f>INDEX('Activity data'!AP$24:AP$39,MATCH(Emissions!$D63,'Activity data'!$D$24:$D$39,0))*INDEX(EF!$H$84:$H$99,MATCH(Emissions!$D63,EF!$D$84:$D$99,0))*INDEX(EF!$H$100:$H$115,MATCH(Emissions!$D63,EF!$D$100:$D$115,0))*INDEX(EF!$H$116:$H$131,MATCH(Emissions!$D63,EF!$D$116:$D$131,0))*kgtoGg</f>
        <v>30.777950710599132</v>
      </c>
      <c r="AQ63" s="22">
        <f>INDEX('Activity data'!AQ$24:AQ$39,MATCH(Emissions!$D63,'Activity data'!$D$24:$D$39,0))*INDEX(EF!$H$84:$H$99,MATCH(Emissions!$D63,EF!$D$84:$D$99,0))*INDEX(EF!$H$100:$H$115,MATCH(Emissions!$D63,EF!$D$100:$D$115,0))*INDEX(EF!$H$116:$H$131,MATCH(Emissions!$D63,EF!$D$116:$D$131,0))*kgtoGg</f>
        <v>31.11165514636636</v>
      </c>
      <c r="AR63" s="22">
        <f>INDEX('Activity data'!AR$24:AR$39,MATCH(Emissions!$D63,'Activity data'!$D$24:$D$39,0))*INDEX(EF!$H$84:$H$99,MATCH(Emissions!$D63,EF!$D$84:$D$99,0))*INDEX(EF!$H$100:$H$115,MATCH(Emissions!$D63,EF!$D$100:$D$115,0))*INDEX(EF!$H$116:$H$131,MATCH(Emissions!$D63,EF!$D$116:$D$131,0))*kgtoGg</f>
        <v>31.445359582133587</v>
      </c>
      <c r="AS63" s="22">
        <f>INDEX('Activity data'!AS$24:AS$39,MATCH(Emissions!$D63,'Activity data'!$D$24:$D$39,0))*INDEX(EF!$H$84:$H$99,MATCH(Emissions!$D63,EF!$D$84:$D$99,0))*INDEX(EF!$H$100:$H$115,MATCH(Emissions!$D63,EF!$D$100:$D$115,0))*INDEX(EF!$H$116:$H$131,MATCH(Emissions!$D63,EF!$D$116:$D$131,0))*kgtoGg</f>
        <v>31.779064017900819</v>
      </c>
      <c r="AT63" s="22">
        <f>INDEX('Activity data'!AT$24:AT$39,MATCH(Emissions!$D63,'Activity data'!$D$24:$D$39,0))*INDEX(EF!$H$84:$H$99,MATCH(Emissions!$D63,EF!$D$84:$D$99,0))*INDEX(EF!$H$100:$H$115,MATCH(Emissions!$D63,EF!$D$100:$D$115,0))*INDEX(EF!$H$116:$H$131,MATCH(Emissions!$D63,EF!$D$116:$D$131,0))*kgtoGg</f>
        <v>32.112768453668046</v>
      </c>
      <c r="AU63" s="22">
        <f>INDEX('Activity data'!AU$24:AU$39,MATCH(Emissions!$D63,'Activity data'!$D$24:$D$39,0))*INDEX(EF!$H$84:$H$99,MATCH(Emissions!$D63,EF!$D$84:$D$99,0))*INDEX(EF!$H$100:$H$115,MATCH(Emissions!$D63,EF!$D$100:$D$115,0))*INDEX(EF!$H$116:$H$131,MATCH(Emissions!$D63,EF!$D$116:$D$131,0))*kgtoGg</f>
        <v>32.446472889435277</v>
      </c>
      <c r="AV63" s="22">
        <f>INDEX('Activity data'!AV$24:AV$39,MATCH(Emissions!$D63,'Activity data'!$D$24:$D$39,0))*INDEX(EF!$H$84:$H$99,MATCH(Emissions!$D63,EF!$D$84:$D$99,0))*INDEX(EF!$H$100:$H$115,MATCH(Emissions!$D63,EF!$D$100:$D$115,0))*INDEX(EF!$H$116:$H$131,MATCH(Emissions!$D63,EF!$D$116:$D$131,0))*kgtoGg</f>
        <v>32.787993989513673</v>
      </c>
      <c r="AW63" s="22">
        <f>INDEX('Activity data'!AW$24:AW$39,MATCH(Emissions!$D63,'Activity data'!$D$24:$D$39,0))*INDEX(EF!$H$84:$H$99,MATCH(Emissions!$D63,EF!$D$84:$D$99,0))*INDEX(EF!$H$100:$H$115,MATCH(Emissions!$D63,EF!$D$100:$D$115,0))*INDEX(EF!$H$116:$H$131,MATCH(Emissions!$D63,EF!$D$116:$D$131,0))*kgtoGg</f>
        <v>33.129515089592068</v>
      </c>
      <c r="AX63" s="22">
        <f>INDEX('Activity data'!AX$24:AX$39,MATCH(Emissions!$D63,'Activity data'!$D$24:$D$39,0))*INDEX(EF!$H$84:$H$99,MATCH(Emissions!$D63,EF!$D$84:$D$99,0))*INDEX(EF!$H$100:$H$115,MATCH(Emissions!$D63,EF!$D$100:$D$115,0))*INDEX(EF!$H$116:$H$131,MATCH(Emissions!$D63,EF!$D$116:$D$131,0))*kgtoGg</f>
        <v>33.471036189670464</v>
      </c>
      <c r="AY63" s="22">
        <f>INDEX('Activity data'!AY$24:AY$39,MATCH(Emissions!$D63,'Activity data'!$D$24:$D$39,0))*INDEX(EF!$H$84:$H$99,MATCH(Emissions!$D63,EF!$D$84:$D$99,0))*INDEX(EF!$H$100:$H$115,MATCH(Emissions!$D63,EF!$D$100:$D$115,0))*INDEX(EF!$H$116:$H$131,MATCH(Emissions!$D63,EF!$D$116:$D$131,0))*kgtoGg</f>
        <v>33.81255728974886</v>
      </c>
      <c r="AZ63" s="22">
        <f>INDEX('Activity data'!AZ$24:AZ$39,MATCH(Emissions!$D63,'Activity data'!$D$24:$D$39,0))*INDEX(EF!$H$84:$H$99,MATCH(Emissions!$D63,EF!$D$84:$D$99,0))*INDEX(EF!$H$100:$H$115,MATCH(Emissions!$D63,EF!$D$100:$D$115,0))*INDEX(EF!$H$116:$H$131,MATCH(Emissions!$D63,EF!$D$116:$D$131,0))*kgtoGg</f>
        <v>34.154078389827255</v>
      </c>
      <c r="BA63" s="22">
        <f>INDEX('Activity data'!BA$24:BA$39,MATCH(Emissions!$D63,'Activity data'!$D$24:$D$39,0))*INDEX(EF!$H$84:$H$99,MATCH(Emissions!$D63,EF!$D$84:$D$99,0))*INDEX(EF!$H$100:$H$115,MATCH(Emissions!$D63,EF!$D$100:$D$115,0))*INDEX(EF!$H$116:$H$131,MATCH(Emissions!$D63,EF!$D$116:$D$131,0))*kgtoGg</f>
        <v>34.495599489905651</v>
      </c>
      <c r="BB63" s="22">
        <f>INDEX('Activity data'!BB$24:BB$39,MATCH(Emissions!$D63,'Activity data'!$D$24:$D$39,0))*INDEX(EF!$H$84:$H$99,MATCH(Emissions!$D63,EF!$D$84:$D$99,0))*INDEX(EF!$H$100:$H$115,MATCH(Emissions!$D63,EF!$D$100:$D$115,0))*INDEX(EF!$H$116:$H$131,MATCH(Emissions!$D63,EF!$D$116:$D$131,0))*kgtoGg</f>
        <v>34.83712058998406</v>
      </c>
      <c r="BC63" s="22">
        <f>INDEX('Activity data'!BC$24:BC$39,MATCH(Emissions!$D63,'Activity data'!$D$24:$D$39,0))*INDEX(EF!$H$84:$H$99,MATCH(Emissions!$D63,EF!$D$84:$D$99,0))*INDEX(EF!$H$100:$H$115,MATCH(Emissions!$D63,EF!$D$100:$D$115,0))*INDEX(EF!$H$116:$H$131,MATCH(Emissions!$D63,EF!$D$116:$D$131,0))*kgtoGg</f>
        <v>35.178641690062456</v>
      </c>
      <c r="BD63" s="22">
        <f>INDEX('Activity data'!BD$24:BD$39,MATCH(Emissions!$D63,'Activity data'!$D$24:$D$39,0))*INDEX(EF!$H$84:$H$99,MATCH(Emissions!$D63,EF!$D$84:$D$99,0))*INDEX(EF!$H$100:$H$115,MATCH(Emissions!$D63,EF!$D$100:$D$115,0))*INDEX(EF!$H$116:$H$131,MATCH(Emissions!$D63,EF!$D$116:$D$131,0))*kgtoGg</f>
        <v>35.520162790140859</v>
      </c>
      <c r="BE63" s="22">
        <f>INDEX('Activity data'!BE$24:BE$39,MATCH(Emissions!$D63,'Activity data'!$D$24:$D$39,0))*INDEX(EF!$H$84:$H$99,MATCH(Emissions!$D63,EF!$D$84:$D$99,0))*INDEX(EF!$H$100:$H$115,MATCH(Emissions!$D63,EF!$D$100:$D$115,0))*INDEX(EF!$H$116:$H$131,MATCH(Emissions!$D63,EF!$D$116:$D$131,0))*kgtoGg</f>
        <v>35.861683890219254</v>
      </c>
      <c r="BF63" s="22">
        <f>INDEX('Activity data'!BF$24:BF$39,MATCH(Emissions!$D63,'Activity data'!$D$24:$D$39,0))*INDEX(EF!$H$84:$H$99,MATCH(Emissions!$D63,EF!$D$84:$D$99,0))*INDEX(EF!$H$100:$H$115,MATCH(Emissions!$D63,EF!$D$100:$D$115,0))*INDEX(EF!$H$116:$H$131,MATCH(Emissions!$D63,EF!$D$116:$D$131,0))*kgtoGg</f>
        <v>36.203204990297642</v>
      </c>
      <c r="BG63" s="22">
        <f>INDEX('Activity data'!BG$24:BG$39,MATCH(Emissions!$D63,'Activity data'!$D$24:$D$39,0))*INDEX(EF!$H$84:$H$99,MATCH(Emissions!$D63,EF!$D$84:$D$99,0))*INDEX(EF!$H$100:$H$115,MATCH(Emissions!$D63,EF!$D$100:$D$115,0))*INDEX(EF!$H$116:$H$131,MATCH(Emissions!$D63,EF!$D$116:$D$131,0))*kgtoGg</f>
        <v>36.544726090376045</v>
      </c>
      <c r="BH63" s="22">
        <f>INDEX('Activity data'!BH$24:BH$39,MATCH(Emissions!$D63,'Activity data'!$D$24:$D$39,0))*INDEX(EF!$H$84:$H$99,MATCH(Emissions!$D63,EF!$D$84:$D$99,0))*INDEX(EF!$H$100:$H$115,MATCH(Emissions!$D63,EF!$D$100:$D$115,0))*INDEX(EF!$H$116:$H$131,MATCH(Emissions!$D63,EF!$D$116:$D$131,0))*kgtoGg</f>
        <v>36.886247190454441</v>
      </c>
      <c r="BI63" s="22">
        <f>INDEX('Activity data'!BI$24:BI$39,MATCH(Emissions!$D63,'Activity data'!$D$24:$D$39,0))*INDEX(EF!$H$84:$H$99,MATCH(Emissions!$D63,EF!$D$84:$D$99,0))*INDEX(EF!$H$100:$H$115,MATCH(Emissions!$D63,EF!$D$100:$D$115,0))*INDEX(EF!$H$116:$H$131,MATCH(Emissions!$D63,EF!$D$116:$D$131,0))*kgtoGg</f>
        <v>37.22776829053285</v>
      </c>
      <c r="BJ63" s="22">
        <f>INDEX('Activity data'!BJ$24:BJ$39,MATCH(Emissions!$D63,'Activity data'!$D$24:$D$39,0))*INDEX(EF!$H$84:$H$99,MATCH(Emissions!$D63,EF!$D$84:$D$99,0))*INDEX(EF!$H$100:$H$115,MATCH(Emissions!$D63,EF!$D$100:$D$115,0))*INDEX(EF!$H$116:$H$131,MATCH(Emissions!$D63,EF!$D$116:$D$131,0))*kgtoGg</f>
        <v>37.569289390611246</v>
      </c>
      <c r="BK63" s="22">
        <f>INDEX('Activity data'!BK$24:BK$39,MATCH(Emissions!$D63,'Activity data'!$D$24:$D$39,0))*INDEX(EF!$H$84:$H$99,MATCH(Emissions!$D63,EF!$D$84:$D$99,0))*INDEX(EF!$H$100:$H$115,MATCH(Emissions!$D63,EF!$D$100:$D$115,0))*INDEX(EF!$H$116:$H$131,MATCH(Emissions!$D63,EF!$D$116:$D$131,0))*kgtoGg</f>
        <v>37.910810490689641</v>
      </c>
      <c r="BL63" s="22">
        <f>INDEX('Activity data'!BL$24:BL$39,MATCH(Emissions!$D63,'Activity data'!$D$24:$D$39,0))*INDEX(EF!$H$84:$H$99,MATCH(Emissions!$D63,EF!$D$84:$D$99,0))*INDEX(EF!$H$100:$H$115,MATCH(Emissions!$D63,EF!$D$100:$D$115,0))*INDEX(EF!$H$116:$H$131,MATCH(Emissions!$D63,EF!$D$116:$D$131,0))*kgtoGg</f>
        <v>38.252331590768044</v>
      </c>
      <c r="BM63" s="22">
        <f>INDEX('Activity data'!BM$24:BM$39,MATCH(Emissions!$D63,'Activity data'!$D$24:$D$39,0))*INDEX(EF!$H$84:$H$99,MATCH(Emissions!$D63,EF!$D$84:$D$99,0))*INDEX(EF!$H$100:$H$115,MATCH(Emissions!$D63,EF!$D$100:$D$115,0))*INDEX(EF!$H$116:$H$131,MATCH(Emissions!$D63,EF!$D$116:$D$131,0))*kgtoGg</f>
        <v>38.59385269084644</v>
      </c>
      <c r="BN63" s="22">
        <f>INDEX('Activity data'!BN$24:BN$39,MATCH(Emissions!$D63,'Activity data'!$D$24:$D$39,0))*INDEX(EF!$H$84:$H$99,MATCH(Emissions!$D63,EF!$D$84:$D$99,0))*INDEX(EF!$H$100:$H$115,MATCH(Emissions!$D63,EF!$D$100:$D$115,0))*INDEX(EF!$H$116:$H$131,MATCH(Emissions!$D63,EF!$D$116:$D$131,0))*kgtoGg</f>
        <v>38.935373790924835</v>
      </c>
      <c r="BO63" s="22">
        <f>INDEX('Activity data'!BO$24:BO$39,MATCH(Emissions!$D63,'Activity data'!$D$24:$D$39,0))*INDEX(EF!$H$84:$H$99,MATCH(Emissions!$D63,EF!$D$84:$D$99,0))*INDEX(EF!$H$100:$H$115,MATCH(Emissions!$D63,EF!$D$100:$D$115,0))*INDEX(EF!$H$116:$H$131,MATCH(Emissions!$D63,EF!$D$116:$D$131,0))*kgtoGg</f>
        <v>39.276894891003245</v>
      </c>
      <c r="BP63" s="22">
        <f>INDEX('Activity data'!BP$24:BP$39,MATCH(Emissions!$D63,'Activity data'!$D$24:$D$39,0))*INDEX(EF!$H$84:$H$99,MATCH(Emissions!$D63,EF!$D$84:$D$99,0))*INDEX(EF!$H$100:$H$115,MATCH(Emissions!$D63,EF!$D$100:$D$115,0))*INDEX(EF!$H$116:$H$131,MATCH(Emissions!$D63,EF!$D$116:$D$131,0))*kgtoGg</f>
        <v>39.61841599108164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2.3386166110725894</v>
      </c>
      <c r="AE64" s="22">
        <f>INDEX('Activity data'!AE$24:AE$39,MATCH(Emissions!$D64,'Activity data'!$D$24:$D$39,0))*INDEX(EF!$H$84:$H$99,MATCH(Emissions!$D64,EF!$D$84:$D$99,0))*INDEX(EF!$H$100:$H$115,MATCH(Emissions!$D64,EF!$D$100:$D$115,0))*INDEX(EF!$H$116:$H$131,MATCH(Emissions!$D64,EF!$D$116:$D$131,0))*kgtoGg</f>
        <v>2.3142420697733308</v>
      </c>
      <c r="AF64" s="22">
        <f>INDEX('Activity data'!AF$24:AF$39,MATCH(Emissions!$D64,'Activity data'!$D$24:$D$39,0))*INDEX(EF!$H$84:$H$99,MATCH(Emissions!$D64,EF!$D$84:$D$99,0))*INDEX(EF!$H$100:$H$115,MATCH(Emissions!$D64,EF!$D$100:$D$115,0))*INDEX(EF!$H$116:$H$131,MATCH(Emissions!$D64,EF!$D$116:$D$131,0))*kgtoGg</f>
        <v>2.2898675284740722</v>
      </c>
      <c r="AG64" s="22">
        <f>INDEX('Activity data'!AG$24:AG$39,MATCH(Emissions!$D64,'Activity data'!$D$24:$D$39,0))*INDEX(EF!$H$84:$H$99,MATCH(Emissions!$D64,EF!$D$84:$D$99,0))*INDEX(EF!$H$100:$H$115,MATCH(Emissions!$D64,EF!$D$100:$D$115,0))*INDEX(EF!$H$116:$H$131,MATCH(Emissions!$D64,EF!$D$116:$D$131,0))*kgtoGg</f>
        <v>2.2654929871748135</v>
      </c>
      <c r="AH64" s="22">
        <f>INDEX('Activity data'!AH$24:AH$39,MATCH(Emissions!$D64,'Activity data'!$D$24:$D$39,0))*INDEX(EF!$H$84:$H$99,MATCH(Emissions!$D64,EF!$D$84:$D$99,0))*INDEX(EF!$H$100:$H$115,MATCH(Emissions!$D64,EF!$D$100:$D$115,0))*INDEX(EF!$H$116:$H$131,MATCH(Emissions!$D64,EF!$D$116:$D$131,0))*kgtoGg</f>
        <v>2.2411184458755553</v>
      </c>
      <c r="AI64" s="22">
        <f>INDEX('Activity data'!AI$24:AI$39,MATCH(Emissions!$D64,'Activity data'!$D$24:$D$39,0))*INDEX(EF!$H$84:$H$99,MATCH(Emissions!$D64,EF!$D$84:$D$99,0))*INDEX(EF!$H$100:$H$115,MATCH(Emissions!$D64,EF!$D$100:$D$115,0))*INDEX(EF!$H$116:$H$131,MATCH(Emissions!$D64,EF!$D$116:$D$131,0))*kgtoGg</f>
        <v>2.2167439045762962</v>
      </c>
      <c r="AJ64" s="22">
        <f>INDEX('Activity data'!AJ$24:AJ$39,MATCH(Emissions!$D64,'Activity data'!$D$24:$D$39,0))*INDEX(EF!$H$84:$H$99,MATCH(Emissions!$D64,EF!$D$84:$D$99,0))*INDEX(EF!$H$100:$H$115,MATCH(Emissions!$D64,EF!$D$100:$D$115,0))*INDEX(EF!$H$116:$H$131,MATCH(Emissions!$D64,EF!$D$116:$D$131,0))*kgtoGg</f>
        <v>2.192369363277038</v>
      </c>
      <c r="AK64" s="22">
        <f>INDEX('Activity data'!AK$24:AK$39,MATCH(Emissions!$D64,'Activity data'!$D$24:$D$39,0))*INDEX(EF!$H$84:$H$99,MATCH(Emissions!$D64,EF!$D$84:$D$99,0))*INDEX(EF!$H$100:$H$115,MATCH(Emissions!$D64,EF!$D$100:$D$115,0))*INDEX(EF!$H$116:$H$131,MATCH(Emissions!$D64,EF!$D$116:$D$131,0))*kgtoGg</f>
        <v>2.1676975589133227</v>
      </c>
      <c r="AL64" s="22">
        <f>INDEX('Activity data'!AL$24:AL$39,MATCH(Emissions!$D64,'Activity data'!$D$24:$D$39,0))*INDEX(EF!$H$84:$H$99,MATCH(Emissions!$D64,EF!$D$84:$D$99,0))*INDEX(EF!$H$100:$H$115,MATCH(Emissions!$D64,EF!$D$100:$D$115,0))*INDEX(EF!$H$116:$H$131,MATCH(Emissions!$D64,EF!$D$116:$D$131,0))*kgtoGg</f>
        <v>2.1430257545496074</v>
      </c>
      <c r="AM64" s="22">
        <f>INDEX('Activity data'!AM$24:AM$39,MATCH(Emissions!$D64,'Activity data'!$D$24:$D$39,0))*INDEX(EF!$H$84:$H$99,MATCH(Emissions!$D64,EF!$D$84:$D$99,0))*INDEX(EF!$H$100:$H$115,MATCH(Emissions!$D64,EF!$D$100:$D$115,0))*INDEX(EF!$H$116:$H$131,MATCH(Emissions!$D64,EF!$D$116:$D$131,0))*kgtoGg</f>
        <v>2.1183539501858926</v>
      </c>
      <c r="AN64" s="22">
        <f>INDEX('Activity data'!AN$24:AN$39,MATCH(Emissions!$D64,'Activity data'!$D$24:$D$39,0))*INDEX(EF!$H$84:$H$99,MATCH(Emissions!$D64,EF!$D$84:$D$99,0))*INDEX(EF!$H$100:$H$115,MATCH(Emissions!$D64,EF!$D$100:$D$115,0))*INDEX(EF!$H$116:$H$131,MATCH(Emissions!$D64,EF!$D$116:$D$131,0))*kgtoGg</f>
        <v>2.0936821458221768</v>
      </c>
      <c r="AO64" s="22">
        <f>INDEX('Activity data'!AO$24:AO$39,MATCH(Emissions!$D64,'Activity data'!$D$24:$D$39,0))*INDEX(EF!$H$84:$H$99,MATCH(Emissions!$D64,EF!$D$84:$D$99,0))*INDEX(EF!$H$100:$H$115,MATCH(Emissions!$D64,EF!$D$100:$D$115,0))*INDEX(EF!$H$116:$H$131,MATCH(Emissions!$D64,EF!$D$116:$D$131,0))*kgtoGg</f>
        <v>2.069010341458462</v>
      </c>
      <c r="AP64" s="22">
        <f>INDEX('Activity data'!AP$24:AP$39,MATCH(Emissions!$D64,'Activity data'!$D$24:$D$39,0))*INDEX(EF!$H$84:$H$99,MATCH(Emissions!$D64,EF!$D$84:$D$99,0))*INDEX(EF!$H$100:$H$115,MATCH(Emissions!$D64,EF!$D$100:$D$115,0))*INDEX(EF!$H$116:$H$131,MATCH(Emissions!$D64,EF!$D$116:$D$131,0))*kgtoGg</f>
        <v>2.0443385370947467</v>
      </c>
      <c r="AQ64" s="22">
        <f>INDEX('Activity data'!AQ$24:AQ$39,MATCH(Emissions!$D64,'Activity data'!$D$24:$D$39,0))*INDEX(EF!$H$84:$H$99,MATCH(Emissions!$D64,EF!$D$84:$D$99,0))*INDEX(EF!$H$100:$H$115,MATCH(Emissions!$D64,EF!$D$100:$D$115,0))*INDEX(EF!$H$116:$H$131,MATCH(Emissions!$D64,EF!$D$116:$D$131,0))*kgtoGg</f>
        <v>2.0196667327310318</v>
      </c>
      <c r="AR64" s="22">
        <f>INDEX('Activity data'!AR$24:AR$39,MATCH(Emissions!$D64,'Activity data'!$D$24:$D$39,0))*INDEX(EF!$H$84:$H$99,MATCH(Emissions!$D64,EF!$D$84:$D$99,0))*INDEX(EF!$H$100:$H$115,MATCH(Emissions!$D64,EF!$D$100:$D$115,0))*INDEX(EF!$H$116:$H$131,MATCH(Emissions!$D64,EF!$D$116:$D$131,0))*kgtoGg</f>
        <v>1.9949949283673167</v>
      </c>
      <c r="AS64" s="22">
        <f>INDEX('Activity data'!AS$24:AS$39,MATCH(Emissions!$D64,'Activity data'!$D$24:$D$39,0))*INDEX(EF!$H$84:$H$99,MATCH(Emissions!$D64,EF!$D$84:$D$99,0))*INDEX(EF!$H$100:$H$115,MATCH(Emissions!$D64,EF!$D$100:$D$115,0))*INDEX(EF!$H$116:$H$131,MATCH(Emissions!$D64,EF!$D$116:$D$131,0))*kgtoGg</f>
        <v>1.9703231240036012</v>
      </c>
      <c r="AT64" s="22">
        <f>INDEX('Activity data'!AT$24:AT$39,MATCH(Emissions!$D64,'Activity data'!$D$24:$D$39,0))*INDEX(EF!$H$84:$H$99,MATCH(Emissions!$D64,EF!$D$84:$D$99,0))*INDEX(EF!$H$100:$H$115,MATCH(Emissions!$D64,EF!$D$100:$D$115,0))*INDEX(EF!$H$116:$H$131,MATCH(Emissions!$D64,EF!$D$116:$D$131,0))*kgtoGg</f>
        <v>1.9456513196398859</v>
      </c>
      <c r="AU64" s="22">
        <f>INDEX('Activity data'!AU$24:AU$39,MATCH(Emissions!$D64,'Activity data'!$D$24:$D$39,0))*INDEX(EF!$H$84:$H$99,MATCH(Emissions!$D64,EF!$D$84:$D$99,0))*INDEX(EF!$H$100:$H$115,MATCH(Emissions!$D64,EF!$D$100:$D$115,0))*INDEX(EF!$H$116:$H$131,MATCH(Emissions!$D64,EF!$D$116:$D$131,0))*kgtoGg</f>
        <v>1.9209795152761711</v>
      </c>
      <c r="AV64" s="22">
        <f>INDEX('Activity data'!AV$24:AV$39,MATCH(Emissions!$D64,'Activity data'!$D$24:$D$39,0))*INDEX(EF!$H$84:$H$99,MATCH(Emissions!$D64,EF!$D$84:$D$99,0))*INDEX(EF!$H$100:$H$115,MATCH(Emissions!$D64,EF!$D$100:$D$115,0))*INDEX(EF!$H$116:$H$131,MATCH(Emissions!$D64,EF!$D$116:$D$131,0))*kgtoGg</f>
        <v>1.8963077109124555</v>
      </c>
      <c r="AW64" s="22">
        <f>INDEX('Activity data'!AW$24:AW$39,MATCH(Emissions!$D64,'Activity data'!$D$24:$D$39,0))*INDEX(EF!$H$84:$H$99,MATCH(Emissions!$D64,EF!$D$84:$D$99,0))*INDEX(EF!$H$100:$H$115,MATCH(Emissions!$D64,EF!$D$100:$D$115,0))*INDEX(EF!$H$116:$H$131,MATCH(Emissions!$D64,EF!$D$116:$D$131,0))*kgtoGg</f>
        <v>1.8719331696131971</v>
      </c>
      <c r="AX64" s="22">
        <f>INDEX('Activity data'!AX$24:AX$39,MATCH(Emissions!$D64,'Activity data'!$D$24:$D$39,0))*INDEX(EF!$H$84:$H$99,MATCH(Emissions!$D64,EF!$D$84:$D$99,0))*INDEX(EF!$H$100:$H$115,MATCH(Emissions!$D64,EF!$D$100:$D$115,0))*INDEX(EF!$H$116:$H$131,MATCH(Emissions!$D64,EF!$D$116:$D$131,0))*kgtoGg</f>
        <v>1.8475586283139382</v>
      </c>
      <c r="AY64" s="22">
        <f>INDEX('Activity data'!AY$24:AY$39,MATCH(Emissions!$D64,'Activity data'!$D$24:$D$39,0))*INDEX(EF!$H$84:$H$99,MATCH(Emissions!$D64,EF!$D$84:$D$99,0))*INDEX(EF!$H$100:$H$115,MATCH(Emissions!$D64,EF!$D$100:$D$115,0))*INDEX(EF!$H$116:$H$131,MATCH(Emissions!$D64,EF!$D$116:$D$131,0))*kgtoGg</f>
        <v>1.82318408701468</v>
      </c>
      <c r="AZ64" s="22">
        <f>INDEX('Activity data'!AZ$24:AZ$39,MATCH(Emissions!$D64,'Activity data'!$D$24:$D$39,0))*INDEX(EF!$H$84:$H$99,MATCH(Emissions!$D64,EF!$D$84:$D$99,0))*INDEX(EF!$H$100:$H$115,MATCH(Emissions!$D64,EF!$D$100:$D$115,0))*INDEX(EF!$H$116:$H$131,MATCH(Emissions!$D64,EF!$D$116:$D$131,0))*kgtoGg</f>
        <v>1.7988095457154216</v>
      </c>
      <c r="BA64" s="22">
        <f>INDEX('Activity data'!BA$24:BA$39,MATCH(Emissions!$D64,'Activity data'!$D$24:$D$39,0))*INDEX(EF!$H$84:$H$99,MATCH(Emissions!$D64,EF!$D$84:$D$99,0))*INDEX(EF!$H$100:$H$115,MATCH(Emissions!$D64,EF!$D$100:$D$115,0))*INDEX(EF!$H$116:$H$131,MATCH(Emissions!$D64,EF!$D$116:$D$131,0))*kgtoGg</f>
        <v>1.7744350044161628</v>
      </c>
      <c r="BB64" s="22">
        <f>INDEX('Activity data'!BB$24:BB$39,MATCH(Emissions!$D64,'Activity data'!$D$24:$D$39,0))*INDEX(EF!$H$84:$H$99,MATCH(Emissions!$D64,EF!$D$84:$D$99,0))*INDEX(EF!$H$100:$H$115,MATCH(Emissions!$D64,EF!$D$100:$D$115,0))*INDEX(EF!$H$116:$H$131,MATCH(Emissions!$D64,EF!$D$116:$D$131,0))*kgtoGg</f>
        <v>1.7500604631169041</v>
      </c>
      <c r="BC64" s="22">
        <f>INDEX('Activity data'!BC$24:BC$39,MATCH(Emissions!$D64,'Activity data'!$D$24:$D$39,0))*INDEX(EF!$H$84:$H$99,MATCH(Emissions!$D64,EF!$D$84:$D$99,0))*INDEX(EF!$H$100:$H$115,MATCH(Emissions!$D64,EF!$D$100:$D$115,0))*INDEX(EF!$H$116:$H$131,MATCH(Emissions!$D64,EF!$D$116:$D$131,0))*kgtoGg</f>
        <v>1.7256859218176457</v>
      </c>
      <c r="BD64" s="22">
        <f>INDEX('Activity data'!BD$24:BD$39,MATCH(Emissions!$D64,'Activity data'!$D$24:$D$39,0))*INDEX(EF!$H$84:$H$99,MATCH(Emissions!$D64,EF!$D$84:$D$99,0))*INDEX(EF!$H$100:$H$115,MATCH(Emissions!$D64,EF!$D$100:$D$115,0))*INDEX(EF!$H$116:$H$131,MATCH(Emissions!$D64,EF!$D$116:$D$131,0))*kgtoGg</f>
        <v>1.7013113805183873</v>
      </c>
      <c r="BE64" s="22">
        <f>INDEX('Activity data'!BE$24:BE$39,MATCH(Emissions!$D64,'Activity data'!$D$24:$D$39,0))*INDEX(EF!$H$84:$H$99,MATCH(Emissions!$D64,EF!$D$84:$D$99,0))*INDEX(EF!$H$100:$H$115,MATCH(Emissions!$D64,EF!$D$100:$D$115,0))*INDEX(EF!$H$116:$H$131,MATCH(Emissions!$D64,EF!$D$116:$D$131,0))*kgtoGg</f>
        <v>1.6769368392191284</v>
      </c>
      <c r="BF64" s="22">
        <f>INDEX('Activity data'!BF$24:BF$39,MATCH(Emissions!$D64,'Activity data'!$D$24:$D$39,0))*INDEX(EF!$H$84:$H$99,MATCH(Emissions!$D64,EF!$D$84:$D$99,0))*INDEX(EF!$H$100:$H$115,MATCH(Emissions!$D64,EF!$D$100:$D$115,0))*INDEX(EF!$H$116:$H$131,MATCH(Emissions!$D64,EF!$D$116:$D$131,0))*kgtoGg</f>
        <v>1.65256229791987</v>
      </c>
      <c r="BG64" s="22">
        <f>INDEX('Activity data'!BG$24:BG$39,MATCH(Emissions!$D64,'Activity data'!$D$24:$D$39,0))*INDEX(EF!$H$84:$H$99,MATCH(Emissions!$D64,EF!$D$84:$D$99,0))*INDEX(EF!$H$100:$H$115,MATCH(Emissions!$D64,EF!$D$100:$D$115,0))*INDEX(EF!$H$116:$H$131,MATCH(Emissions!$D64,EF!$D$116:$D$131,0))*kgtoGg</f>
        <v>1.6281877566206115</v>
      </c>
      <c r="BH64" s="22">
        <f>INDEX('Activity data'!BH$24:BH$39,MATCH(Emissions!$D64,'Activity data'!$D$24:$D$39,0))*INDEX(EF!$H$84:$H$99,MATCH(Emissions!$D64,EF!$D$84:$D$99,0))*INDEX(EF!$H$100:$H$115,MATCH(Emissions!$D64,EF!$D$100:$D$115,0))*INDEX(EF!$H$116:$H$131,MATCH(Emissions!$D64,EF!$D$116:$D$131,0))*kgtoGg</f>
        <v>1.6038132153213527</v>
      </c>
      <c r="BI64" s="22">
        <f>INDEX('Activity data'!BI$24:BI$39,MATCH(Emissions!$D64,'Activity data'!$D$24:$D$39,0))*INDEX(EF!$H$84:$H$99,MATCH(Emissions!$D64,EF!$D$84:$D$99,0))*INDEX(EF!$H$100:$H$115,MATCH(Emissions!$D64,EF!$D$100:$D$115,0))*INDEX(EF!$H$116:$H$131,MATCH(Emissions!$D64,EF!$D$116:$D$131,0))*kgtoGg</f>
        <v>1.5794386740220945</v>
      </c>
      <c r="BJ64" s="22">
        <f>INDEX('Activity data'!BJ$24:BJ$39,MATCH(Emissions!$D64,'Activity data'!$D$24:$D$39,0))*INDEX(EF!$H$84:$H$99,MATCH(Emissions!$D64,EF!$D$84:$D$99,0))*INDEX(EF!$H$100:$H$115,MATCH(Emissions!$D64,EF!$D$100:$D$115,0))*INDEX(EF!$H$116:$H$131,MATCH(Emissions!$D64,EF!$D$116:$D$131,0))*kgtoGg</f>
        <v>1.5550641327228358</v>
      </c>
      <c r="BK64" s="22">
        <f>INDEX('Activity data'!BK$24:BK$39,MATCH(Emissions!$D64,'Activity data'!$D$24:$D$39,0))*INDEX(EF!$H$84:$H$99,MATCH(Emissions!$D64,EF!$D$84:$D$99,0))*INDEX(EF!$H$100:$H$115,MATCH(Emissions!$D64,EF!$D$100:$D$115,0))*INDEX(EF!$H$116:$H$131,MATCH(Emissions!$D64,EF!$D$116:$D$131,0))*kgtoGg</f>
        <v>1.5306895914235772</v>
      </c>
      <c r="BL64" s="22">
        <f>INDEX('Activity data'!BL$24:BL$39,MATCH(Emissions!$D64,'Activity data'!$D$24:$D$39,0))*INDEX(EF!$H$84:$H$99,MATCH(Emissions!$D64,EF!$D$84:$D$99,0))*INDEX(EF!$H$100:$H$115,MATCH(Emissions!$D64,EF!$D$100:$D$115,0))*INDEX(EF!$H$116:$H$131,MATCH(Emissions!$D64,EF!$D$116:$D$131,0))*kgtoGg</f>
        <v>1.5063150501243188</v>
      </c>
      <c r="BM64" s="22">
        <f>INDEX('Activity data'!BM$24:BM$39,MATCH(Emissions!$D64,'Activity data'!$D$24:$D$39,0))*INDEX(EF!$H$84:$H$99,MATCH(Emissions!$D64,EF!$D$84:$D$99,0))*INDEX(EF!$H$100:$H$115,MATCH(Emissions!$D64,EF!$D$100:$D$115,0))*INDEX(EF!$H$116:$H$131,MATCH(Emissions!$D64,EF!$D$116:$D$131,0))*kgtoGg</f>
        <v>1.4819405088250599</v>
      </c>
      <c r="BN64" s="22">
        <f>INDEX('Activity data'!BN$24:BN$39,MATCH(Emissions!$D64,'Activity data'!$D$24:$D$39,0))*INDEX(EF!$H$84:$H$99,MATCH(Emissions!$D64,EF!$D$84:$D$99,0))*INDEX(EF!$H$100:$H$115,MATCH(Emissions!$D64,EF!$D$100:$D$115,0))*INDEX(EF!$H$116:$H$131,MATCH(Emissions!$D64,EF!$D$116:$D$131,0))*kgtoGg</f>
        <v>1.4575659675258015</v>
      </c>
      <c r="BO64" s="22">
        <f>INDEX('Activity data'!BO$24:BO$39,MATCH(Emissions!$D64,'Activity data'!$D$24:$D$39,0))*INDEX(EF!$H$84:$H$99,MATCH(Emissions!$D64,EF!$D$84:$D$99,0))*INDEX(EF!$H$100:$H$115,MATCH(Emissions!$D64,EF!$D$100:$D$115,0))*INDEX(EF!$H$116:$H$131,MATCH(Emissions!$D64,EF!$D$116:$D$131,0))*kgtoGg</f>
        <v>1.4331914262265428</v>
      </c>
      <c r="BP64" s="22">
        <f>INDEX('Activity data'!BP$24:BP$39,MATCH(Emissions!$D64,'Activity data'!$D$24:$D$39,0))*INDEX(EF!$H$84:$H$99,MATCH(Emissions!$D64,EF!$D$84:$D$99,0))*INDEX(EF!$H$100:$H$115,MATCH(Emissions!$D64,EF!$D$100:$D$115,0))*INDEX(EF!$H$116:$H$131,MATCH(Emissions!$D64,EF!$D$116:$D$131,0))*kgtoGg</f>
        <v>1.4088168849272844</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5.530334263371714E-2</v>
      </c>
      <c r="AE65" s="22">
        <f>INDEX('Activity data'!AE$24:AE$39,MATCH(Emissions!$D65,'Activity data'!$D$24:$D$39,0))*INDEX(EF!$H$84:$H$99,MATCH(Emissions!$D65,EF!$D$84:$D$99,0))*INDEX(EF!$H$100:$H$115,MATCH(Emissions!$D65,EF!$D$100:$D$115,0))*INDEX(EF!$H$116:$H$131,MATCH(Emissions!$D65,EF!$D$116:$D$131,0))*kgtoGg</f>
        <v>5.4793258735476136E-2</v>
      </c>
      <c r="AF65" s="22">
        <f>INDEX('Activity data'!AF$24:AF$39,MATCH(Emissions!$D65,'Activity data'!$D$24:$D$39,0))*INDEX(EF!$H$84:$H$99,MATCH(Emissions!$D65,EF!$D$84:$D$99,0))*INDEX(EF!$H$100:$H$115,MATCH(Emissions!$D65,EF!$D$100:$D$115,0))*INDEX(EF!$H$116:$H$131,MATCH(Emissions!$D65,EF!$D$116:$D$131,0))*kgtoGg</f>
        <v>5.4283174837235146E-2</v>
      </c>
      <c r="AG65" s="22">
        <f>INDEX('Activity data'!AG$24:AG$39,MATCH(Emissions!$D65,'Activity data'!$D$24:$D$39,0))*INDEX(EF!$H$84:$H$99,MATCH(Emissions!$D65,EF!$D$84:$D$99,0))*INDEX(EF!$H$100:$H$115,MATCH(Emissions!$D65,EF!$D$100:$D$115,0))*INDEX(EF!$H$116:$H$131,MATCH(Emissions!$D65,EF!$D$116:$D$131,0))*kgtoGg</f>
        <v>5.377309093899417E-2</v>
      </c>
      <c r="AH65" s="22">
        <f>INDEX('Activity data'!AH$24:AH$39,MATCH(Emissions!$D65,'Activity data'!$D$24:$D$39,0))*INDEX(EF!$H$84:$H$99,MATCH(Emissions!$D65,EF!$D$84:$D$99,0))*INDEX(EF!$H$100:$H$115,MATCH(Emissions!$D65,EF!$D$100:$D$115,0))*INDEX(EF!$H$116:$H$131,MATCH(Emissions!$D65,EF!$D$116:$D$131,0))*kgtoGg</f>
        <v>5.3263007040753173E-2</v>
      </c>
      <c r="AI65" s="22">
        <f>INDEX('Activity data'!AI$24:AI$39,MATCH(Emissions!$D65,'Activity data'!$D$24:$D$39,0))*INDEX(EF!$H$84:$H$99,MATCH(Emissions!$D65,EF!$D$84:$D$99,0))*INDEX(EF!$H$100:$H$115,MATCH(Emissions!$D65,EF!$D$100:$D$115,0))*INDEX(EF!$H$116:$H$131,MATCH(Emissions!$D65,EF!$D$116:$D$131,0))*kgtoGg</f>
        <v>5.2752923142512183E-2</v>
      </c>
      <c r="AJ65" s="22">
        <f>INDEX('Activity data'!AJ$24:AJ$39,MATCH(Emissions!$D65,'Activity data'!$D$24:$D$39,0))*INDEX(EF!$H$84:$H$99,MATCH(Emissions!$D65,EF!$D$84:$D$99,0))*INDEX(EF!$H$100:$H$115,MATCH(Emissions!$D65,EF!$D$100:$D$115,0))*INDEX(EF!$H$116:$H$131,MATCH(Emissions!$D65,EF!$D$116:$D$131,0))*kgtoGg</f>
        <v>5.2242839244271179E-2</v>
      </c>
      <c r="AK65" s="22">
        <f>INDEX('Activity data'!AK$24:AK$39,MATCH(Emissions!$D65,'Activity data'!$D$24:$D$39,0))*INDEX(EF!$H$84:$H$99,MATCH(Emissions!$D65,EF!$D$84:$D$99,0))*INDEX(EF!$H$100:$H$115,MATCH(Emissions!$D65,EF!$D$100:$D$115,0))*INDEX(EF!$H$116:$H$131,MATCH(Emissions!$D65,EF!$D$116:$D$131,0))*kgtoGg</f>
        <v>5.0363524590267536E-2</v>
      </c>
      <c r="AL65" s="22">
        <f>INDEX('Activity data'!AL$24:AL$39,MATCH(Emissions!$D65,'Activity data'!$D$24:$D$39,0))*INDEX(EF!$H$84:$H$99,MATCH(Emissions!$D65,EF!$D$84:$D$99,0))*INDEX(EF!$H$100:$H$115,MATCH(Emissions!$D65,EF!$D$100:$D$115,0))*INDEX(EF!$H$116:$H$131,MATCH(Emissions!$D65,EF!$D$116:$D$131,0))*kgtoGg</f>
        <v>4.8484209936263914E-2</v>
      </c>
      <c r="AM65" s="22">
        <f>INDEX('Activity data'!AM$24:AM$39,MATCH(Emissions!$D65,'Activity data'!$D$24:$D$39,0))*INDEX(EF!$H$84:$H$99,MATCH(Emissions!$D65,EF!$D$84:$D$99,0))*INDEX(EF!$H$100:$H$115,MATCH(Emissions!$D65,EF!$D$100:$D$115,0))*INDEX(EF!$H$116:$H$131,MATCH(Emissions!$D65,EF!$D$116:$D$131,0))*kgtoGg</f>
        <v>4.6604895282260264E-2</v>
      </c>
      <c r="AN65" s="22">
        <f>INDEX('Activity data'!AN$24:AN$39,MATCH(Emissions!$D65,'Activity data'!$D$24:$D$39,0))*INDEX(EF!$H$84:$H$99,MATCH(Emissions!$D65,EF!$D$84:$D$99,0))*INDEX(EF!$H$100:$H$115,MATCH(Emissions!$D65,EF!$D$100:$D$115,0))*INDEX(EF!$H$116:$H$131,MATCH(Emissions!$D65,EF!$D$116:$D$131,0))*kgtoGg</f>
        <v>4.4725580628256621E-2</v>
      </c>
      <c r="AO65" s="22">
        <f>INDEX('Activity data'!AO$24:AO$39,MATCH(Emissions!$D65,'Activity data'!$D$24:$D$39,0))*INDEX(EF!$H$84:$H$99,MATCH(Emissions!$D65,EF!$D$84:$D$99,0))*INDEX(EF!$H$100:$H$115,MATCH(Emissions!$D65,EF!$D$100:$D$115,0))*INDEX(EF!$H$116:$H$131,MATCH(Emissions!$D65,EF!$D$116:$D$131,0))*kgtoGg</f>
        <v>4.2846265974252985E-2</v>
      </c>
      <c r="AP65" s="22">
        <f>INDEX('Activity data'!AP$24:AP$39,MATCH(Emissions!$D65,'Activity data'!$D$24:$D$39,0))*INDEX(EF!$H$84:$H$99,MATCH(Emissions!$D65,EF!$D$84:$D$99,0))*INDEX(EF!$H$100:$H$115,MATCH(Emissions!$D65,EF!$D$100:$D$115,0))*INDEX(EF!$H$116:$H$131,MATCH(Emissions!$D65,EF!$D$116:$D$131,0))*kgtoGg</f>
        <v>4.0966951320249349E-2</v>
      </c>
      <c r="AQ65" s="22">
        <f>INDEX('Activity data'!AQ$24:AQ$39,MATCH(Emissions!$D65,'Activity data'!$D$24:$D$39,0))*INDEX(EF!$H$84:$H$99,MATCH(Emissions!$D65,EF!$D$84:$D$99,0))*INDEX(EF!$H$100:$H$115,MATCH(Emissions!$D65,EF!$D$100:$D$115,0))*INDEX(EF!$H$116:$H$131,MATCH(Emissions!$D65,EF!$D$116:$D$131,0))*kgtoGg</f>
        <v>3.9087636666245706E-2</v>
      </c>
      <c r="AR65" s="22">
        <f>INDEX('Activity data'!AR$24:AR$39,MATCH(Emissions!$D65,'Activity data'!$D$24:$D$39,0))*INDEX(EF!$H$84:$H$99,MATCH(Emissions!$D65,EF!$D$84:$D$99,0))*INDEX(EF!$H$100:$H$115,MATCH(Emissions!$D65,EF!$D$100:$D$115,0))*INDEX(EF!$H$116:$H$131,MATCH(Emissions!$D65,EF!$D$116:$D$131,0))*kgtoGg</f>
        <v>3.7208322012242057E-2</v>
      </c>
      <c r="AS65" s="22">
        <f>INDEX('Activity data'!AS$24:AS$39,MATCH(Emissions!$D65,'Activity data'!$D$24:$D$39,0))*INDEX(EF!$H$84:$H$99,MATCH(Emissions!$D65,EF!$D$84:$D$99,0))*INDEX(EF!$H$100:$H$115,MATCH(Emissions!$D65,EF!$D$100:$D$115,0))*INDEX(EF!$H$116:$H$131,MATCH(Emissions!$D65,EF!$D$116:$D$131,0))*kgtoGg</f>
        <v>3.5329007358238428E-2</v>
      </c>
      <c r="AT65" s="22">
        <f>INDEX('Activity data'!AT$24:AT$39,MATCH(Emissions!$D65,'Activity data'!$D$24:$D$39,0))*INDEX(EF!$H$84:$H$99,MATCH(Emissions!$D65,EF!$D$84:$D$99,0))*INDEX(EF!$H$100:$H$115,MATCH(Emissions!$D65,EF!$D$100:$D$115,0))*INDEX(EF!$H$116:$H$131,MATCH(Emissions!$D65,EF!$D$116:$D$131,0))*kgtoGg</f>
        <v>3.3449692704234778E-2</v>
      </c>
      <c r="AU65" s="22">
        <f>INDEX('Activity data'!AU$24:AU$39,MATCH(Emissions!$D65,'Activity data'!$D$24:$D$39,0))*INDEX(EF!$H$84:$H$99,MATCH(Emissions!$D65,EF!$D$84:$D$99,0))*INDEX(EF!$H$100:$H$115,MATCH(Emissions!$D65,EF!$D$100:$D$115,0))*INDEX(EF!$H$116:$H$131,MATCH(Emissions!$D65,EF!$D$116:$D$131,0))*kgtoGg</f>
        <v>3.1570378050231142E-2</v>
      </c>
      <c r="AV65" s="22">
        <f>INDEX('Activity data'!AV$24:AV$39,MATCH(Emissions!$D65,'Activity data'!$D$24:$D$39,0))*INDEX(EF!$H$84:$H$99,MATCH(Emissions!$D65,EF!$D$84:$D$99,0))*INDEX(EF!$H$100:$H$115,MATCH(Emissions!$D65,EF!$D$100:$D$115,0))*INDEX(EF!$H$116:$H$131,MATCH(Emissions!$D65,EF!$D$116:$D$131,0))*kgtoGg</f>
        <v>2.9691063396227502E-2</v>
      </c>
      <c r="AW65" s="22">
        <f>INDEX('Activity data'!AW$24:AW$39,MATCH(Emissions!$D65,'Activity data'!$D$24:$D$39,0))*INDEX(EF!$H$84:$H$99,MATCH(Emissions!$D65,EF!$D$84:$D$99,0))*INDEX(EF!$H$100:$H$115,MATCH(Emissions!$D65,EF!$D$100:$D$115,0))*INDEX(EF!$H$116:$H$131,MATCH(Emissions!$D65,EF!$D$116:$D$131,0))*kgtoGg</f>
        <v>2.9180979497986512E-2</v>
      </c>
      <c r="AX65" s="22">
        <f>INDEX('Activity data'!AX$24:AX$39,MATCH(Emissions!$D65,'Activity data'!$D$24:$D$39,0))*INDEX(EF!$H$84:$H$99,MATCH(Emissions!$D65,EF!$D$84:$D$99,0))*INDEX(EF!$H$100:$H$115,MATCH(Emissions!$D65,EF!$D$100:$D$115,0))*INDEX(EF!$H$116:$H$131,MATCH(Emissions!$D65,EF!$D$116:$D$131,0))*kgtoGg</f>
        <v>2.8670895599745519E-2</v>
      </c>
      <c r="AY65" s="22">
        <f>INDEX('Activity data'!AY$24:AY$39,MATCH(Emissions!$D65,'Activity data'!$D$24:$D$39,0))*INDEX(EF!$H$84:$H$99,MATCH(Emissions!$D65,EF!$D$84:$D$99,0))*INDEX(EF!$H$100:$H$115,MATCH(Emissions!$D65,EF!$D$100:$D$115,0))*INDEX(EF!$H$116:$H$131,MATCH(Emissions!$D65,EF!$D$116:$D$131,0))*kgtoGg</f>
        <v>2.8160811701504522E-2</v>
      </c>
      <c r="AZ65" s="22">
        <f>INDEX('Activity data'!AZ$24:AZ$39,MATCH(Emissions!$D65,'Activity data'!$D$24:$D$39,0))*INDEX(EF!$H$84:$H$99,MATCH(Emissions!$D65,EF!$D$84:$D$99,0))*INDEX(EF!$H$100:$H$115,MATCH(Emissions!$D65,EF!$D$100:$D$115,0))*INDEX(EF!$H$116:$H$131,MATCH(Emissions!$D65,EF!$D$116:$D$131,0))*kgtoGg</f>
        <v>2.7650727803263535E-2</v>
      </c>
      <c r="BA65" s="22">
        <f>INDEX('Activity data'!BA$24:BA$39,MATCH(Emissions!$D65,'Activity data'!$D$24:$D$39,0))*INDEX(EF!$H$84:$H$99,MATCH(Emissions!$D65,EF!$D$84:$D$99,0))*INDEX(EF!$H$100:$H$115,MATCH(Emissions!$D65,EF!$D$100:$D$115,0))*INDEX(EF!$H$116:$H$131,MATCH(Emissions!$D65,EF!$D$116:$D$131,0))*kgtoGg</f>
        <v>2.7140643905022542E-2</v>
      </c>
      <c r="BB65" s="22">
        <f>INDEX('Activity data'!BB$24:BB$39,MATCH(Emissions!$D65,'Activity data'!$D$24:$D$39,0))*INDEX(EF!$H$84:$H$99,MATCH(Emissions!$D65,EF!$D$84:$D$99,0))*INDEX(EF!$H$100:$H$115,MATCH(Emissions!$D65,EF!$D$100:$D$115,0))*INDEX(EF!$H$116:$H$131,MATCH(Emissions!$D65,EF!$D$116:$D$131,0))*kgtoGg</f>
        <v>2.6630560006781545E-2</v>
      </c>
      <c r="BC65" s="22">
        <f>INDEX('Activity data'!BC$24:BC$39,MATCH(Emissions!$D65,'Activity data'!$D$24:$D$39,0))*INDEX(EF!$H$84:$H$99,MATCH(Emissions!$D65,EF!$D$84:$D$99,0))*INDEX(EF!$H$100:$H$115,MATCH(Emissions!$D65,EF!$D$100:$D$115,0))*INDEX(EF!$H$116:$H$131,MATCH(Emissions!$D65,EF!$D$116:$D$131,0))*kgtoGg</f>
        <v>2.6120476108540562E-2</v>
      </c>
      <c r="BD65" s="22">
        <f>INDEX('Activity data'!BD$24:BD$39,MATCH(Emissions!$D65,'Activity data'!$D$24:$D$39,0))*INDEX(EF!$H$84:$H$99,MATCH(Emissions!$D65,EF!$D$84:$D$99,0))*INDEX(EF!$H$100:$H$115,MATCH(Emissions!$D65,EF!$D$100:$D$115,0))*INDEX(EF!$H$116:$H$131,MATCH(Emissions!$D65,EF!$D$116:$D$131,0))*kgtoGg</f>
        <v>2.5610392210299565E-2</v>
      </c>
      <c r="BE65" s="22">
        <f>INDEX('Activity data'!BE$24:BE$39,MATCH(Emissions!$D65,'Activity data'!$D$24:$D$39,0))*INDEX(EF!$H$84:$H$99,MATCH(Emissions!$D65,EF!$D$84:$D$99,0))*INDEX(EF!$H$100:$H$115,MATCH(Emissions!$D65,EF!$D$100:$D$115,0))*INDEX(EF!$H$116:$H$131,MATCH(Emissions!$D65,EF!$D$116:$D$131,0))*kgtoGg</f>
        <v>2.5100308312058579E-2</v>
      </c>
      <c r="BF65" s="22">
        <f>INDEX('Activity data'!BF$24:BF$39,MATCH(Emissions!$D65,'Activity data'!$D$24:$D$39,0))*INDEX(EF!$H$84:$H$99,MATCH(Emissions!$D65,EF!$D$84:$D$99,0))*INDEX(EF!$H$100:$H$115,MATCH(Emissions!$D65,EF!$D$100:$D$115,0))*INDEX(EF!$H$116:$H$131,MATCH(Emissions!$D65,EF!$D$116:$D$131,0))*kgtoGg</f>
        <v>2.4590224413817585E-2</v>
      </c>
      <c r="BG65" s="22">
        <f>INDEX('Activity data'!BG$24:BG$39,MATCH(Emissions!$D65,'Activity data'!$D$24:$D$39,0))*INDEX(EF!$H$84:$H$99,MATCH(Emissions!$D65,EF!$D$84:$D$99,0))*INDEX(EF!$H$100:$H$115,MATCH(Emissions!$D65,EF!$D$100:$D$115,0))*INDEX(EF!$H$116:$H$131,MATCH(Emissions!$D65,EF!$D$116:$D$131,0))*kgtoGg</f>
        <v>2.4080140515576588E-2</v>
      </c>
      <c r="BH65" s="22">
        <f>INDEX('Activity data'!BH$24:BH$39,MATCH(Emissions!$D65,'Activity data'!$D$24:$D$39,0))*INDEX(EF!$H$84:$H$99,MATCH(Emissions!$D65,EF!$D$84:$D$99,0))*INDEX(EF!$H$100:$H$115,MATCH(Emissions!$D65,EF!$D$100:$D$115,0))*INDEX(EF!$H$116:$H$131,MATCH(Emissions!$D65,EF!$D$116:$D$131,0))*kgtoGg</f>
        <v>2.3570056617335602E-2</v>
      </c>
      <c r="BI65" s="22">
        <f>INDEX('Activity data'!BI$24:BI$39,MATCH(Emissions!$D65,'Activity data'!$D$24:$D$39,0))*INDEX(EF!$H$84:$H$99,MATCH(Emissions!$D65,EF!$D$84:$D$99,0))*INDEX(EF!$H$100:$H$115,MATCH(Emissions!$D65,EF!$D$100:$D$115,0))*INDEX(EF!$H$116:$H$131,MATCH(Emissions!$D65,EF!$D$116:$D$131,0))*kgtoGg</f>
        <v>2.3059972719094605E-2</v>
      </c>
      <c r="BJ65" s="22">
        <f>INDEX('Activity data'!BJ$24:BJ$39,MATCH(Emissions!$D65,'Activity data'!$D$24:$D$39,0))*INDEX(EF!$H$84:$H$99,MATCH(Emissions!$D65,EF!$D$84:$D$99,0))*INDEX(EF!$H$100:$H$115,MATCH(Emissions!$D65,EF!$D$100:$D$115,0))*INDEX(EF!$H$116:$H$131,MATCH(Emissions!$D65,EF!$D$116:$D$131,0))*kgtoGg</f>
        <v>2.2549888820853611E-2</v>
      </c>
      <c r="BK65" s="22">
        <f>INDEX('Activity data'!BK$24:BK$39,MATCH(Emissions!$D65,'Activity data'!$D$24:$D$39,0))*INDEX(EF!$H$84:$H$99,MATCH(Emissions!$D65,EF!$D$84:$D$99,0))*INDEX(EF!$H$100:$H$115,MATCH(Emissions!$D65,EF!$D$100:$D$115,0))*INDEX(EF!$H$116:$H$131,MATCH(Emissions!$D65,EF!$D$116:$D$131,0))*kgtoGg</f>
        <v>2.2039804922612628E-2</v>
      </c>
      <c r="BL65" s="22">
        <f>INDEX('Activity data'!BL$24:BL$39,MATCH(Emissions!$D65,'Activity data'!$D$24:$D$39,0))*INDEX(EF!$H$84:$H$99,MATCH(Emissions!$D65,EF!$D$84:$D$99,0))*INDEX(EF!$H$100:$H$115,MATCH(Emissions!$D65,EF!$D$100:$D$115,0))*INDEX(EF!$H$116:$H$131,MATCH(Emissions!$D65,EF!$D$116:$D$131,0))*kgtoGg</f>
        <v>2.1529721024371631E-2</v>
      </c>
      <c r="BM65" s="22">
        <f>INDEX('Activity data'!BM$24:BM$39,MATCH(Emissions!$D65,'Activity data'!$D$24:$D$39,0))*INDEX(EF!$H$84:$H$99,MATCH(Emissions!$D65,EF!$D$84:$D$99,0))*INDEX(EF!$H$100:$H$115,MATCH(Emissions!$D65,EF!$D$100:$D$115,0))*INDEX(EF!$H$116:$H$131,MATCH(Emissions!$D65,EF!$D$116:$D$131,0))*kgtoGg</f>
        <v>2.1019637126130645E-2</v>
      </c>
      <c r="BN65" s="22">
        <f>INDEX('Activity data'!BN$24:BN$39,MATCH(Emissions!$D65,'Activity data'!$D$24:$D$39,0))*INDEX(EF!$H$84:$H$99,MATCH(Emissions!$D65,EF!$D$84:$D$99,0))*INDEX(EF!$H$100:$H$115,MATCH(Emissions!$D65,EF!$D$100:$D$115,0))*INDEX(EF!$H$116:$H$131,MATCH(Emissions!$D65,EF!$D$116:$D$131,0))*kgtoGg</f>
        <v>2.0509553227889648E-2</v>
      </c>
      <c r="BO65" s="22">
        <f>INDEX('Activity data'!BO$24:BO$39,MATCH(Emissions!$D65,'Activity data'!$D$24:$D$39,0))*INDEX(EF!$H$84:$H$99,MATCH(Emissions!$D65,EF!$D$84:$D$99,0))*INDEX(EF!$H$100:$H$115,MATCH(Emissions!$D65,EF!$D$100:$D$115,0))*INDEX(EF!$H$116:$H$131,MATCH(Emissions!$D65,EF!$D$116:$D$131,0))*kgtoGg</f>
        <v>1.9999469329648654E-2</v>
      </c>
      <c r="BP65" s="22">
        <f>INDEX('Activity data'!BP$24:BP$39,MATCH(Emissions!$D65,'Activity data'!$D$24:$D$39,0))*INDEX(EF!$H$84:$H$99,MATCH(Emissions!$D65,EF!$D$84:$D$99,0))*INDEX(EF!$H$100:$H$115,MATCH(Emissions!$D65,EF!$D$100:$D$115,0))*INDEX(EF!$H$116:$H$131,MATCH(Emissions!$D65,EF!$D$116:$D$131,0))*kgtoGg</f>
        <v>1.9489385431407658E-2</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0.52186165428909825</v>
      </c>
      <c r="AE66" s="22">
        <f>INDEX('Activity data'!AE$24:AE$39,MATCH(Emissions!$D66,'Activity data'!$D$24:$D$39,0))*INDEX(EF!$H$84:$H$99,MATCH(Emissions!$D66,EF!$D$84:$D$99,0))*INDEX(EF!$H$100:$H$115,MATCH(Emissions!$D66,EF!$D$100:$D$115,0))*INDEX(EF!$H$116:$H$131,MATCH(Emissions!$D66,EF!$D$116:$D$131,0))*kgtoGg</f>
        <v>0.5142978876638723</v>
      </c>
      <c r="AF66" s="22">
        <f>INDEX('Activity data'!AF$24:AF$39,MATCH(Emissions!$D66,'Activity data'!$D$24:$D$39,0))*INDEX(EF!$H$84:$H$99,MATCH(Emissions!$D66,EF!$D$84:$D$99,0))*INDEX(EF!$H$100:$H$115,MATCH(Emissions!$D66,EF!$D$100:$D$115,0))*INDEX(EF!$H$116:$H$131,MATCH(Emissions!$D66,EF!$D$116:$D$131,0))*kgtoGg</f>
        <v>0.50673412103864635</v>
      </c>
      <c r="AG66" s="22">
        <f>INDEX('Activity data'!AG$24:AG$39,MATCH(Emissions!$D66,'Activity data'!$D$24:$D$39,0))*INDEX(EF!$H$84:$H$99,MATCH(Emissions!$D66,EF!$D$84:$D$99,0))*INDEX(EF!$H$100:$H$115,MATCH(Emissions!$D66,EF!$D$100:$D$115,0))*INDEX(EF!$H$116:$H$131,MATCH(Emissions!$D66,EF!$D$116:$D$131,0))*kgtoGg</f>
        <v>0.49917035441342028</v>
      </c>
      <c r="AH66" s="22">
        <f>INDEX('Activity data'!AH$24:AH$39,MATCH(Emissions!$D66,'Activity data'!$D$24:$D$39,0))*INDEX(EF!$H$84:$H$99,MATCH(Emissions!$D66,EF!$D$84:$D$99,0))*INDEX(EF!$H$100:$H$115,MATCH(Emissions!$D66,EF!$D$100:$D$115,0))*INDEX(EF!$H$116:$H$131,MATCH(Emissions!$D66,EF!$D$116:$D$131,0))*kgtoGg</f>
        <v>0.49160658778819438</v>
      </c>
      <c r="AI66" s="22">
        <f>INDEX('Activity data'!AI$24:AI$39,MATCH(Emissions!$D66,'Activity data'!$D$24:$D$39,0))*INDEX(EF!$H$84:$H$99,MATCH(Emissions!$D66,EF!$D$84:$D$99,0))*INDEX(EF!$H$100:$H$115,MATCH(Emissions!$D66,EF!$D$100:$D$115,0))*INDEX(EF!$H$116:$H$131,MATCH(Emissions!$D66,EF!$D$116:$D$131,0))*kgtoGg</f>
        <v>0.48404282116296848</v>
      </c>
      <c r="AJ66" s="22">
        <f>INDEX('Activity data'!AJ$24:AJ$39,MATCH(Emissions!$D66,'Activity data'!$D$24:$D$39,0))*INDEX(EF!$H$84:$H$99,MATCH(Emissions!$D66,EF!$D$84:$D$99,0))*INDEX(EF!$H$100:$H$115,MATCH(Emissions!$D66,EF!$D$100:$D$115,0))*INDEX(EF!$H$116:$H$131,MATCH(Emissions!$D66,EF!$D$116:$D$131,0))*kgtoGg</f>
        <v>0.47647905453774253</v>
      </c>
      <c r="AK66" s="22">
        <f>INDEX('Activity data'!AK$24:AK$39,MATCH(Emissions!$D66,'Activity data'!$D$24:$D$39,0))*INDEX(EF!$H$84:$H$99,MATCH(Emissions!$D66,EF!$D$84:$D$99,0))*INDEX(EF!$H$100:$H$115,MATCH(Emissions!$D66,EF!$D$100:$D$115,0))*INDEX(EF!$H$116:$H$131,MATCH(Emissions!$D66,EF!$D$116:$D$131,0))*kgtoGg</f>
        <v>0.46891528791251658</v>
      </c>
      <c r="AL66" s="22">
        <f>INDEX('Activity data'!AL$24:AL$39,MATCH(Emissions!$D66,'Activity data'!$D$24:$D$39,0))*INDEX(EF!$H$84:$H$99,MATCH(Emissions!$D66,EF!$D$84:$D$99,0))*INDEX(EF!$H$100:$H$115,MATCH(Emissions!$D66,EF!$D$100:$D$115,0))*INDEX(EF!$H$116:$H$131,MATCH(Emissions!$D66,EF!$D$116:$D$131,0))*kgtoGg</f>
        <v>0.46135152128729073</v>
      </c>
      <c r="AM66" s="22">
        <f>INDEX('Activity data'!AM$24:AM$39,MATCH(Emissions!$D66,'Activity data'!$D$24:$D$39,0))*INDEX(EF!$H$84:$H$99,MATCH(Emissions!$D66,EF!$D$84:$D$99,0))*INDEX(EF!$H$100:$H$115,MATCH(Emissions!$D66,EF!$D$100:$D$115,0))*INDEX(EF!$H$116:$H$131,MATCH(Emissions!$D66,EF!$D$116:$D$131,0))*kgtoGg</f>
        <v>0.45378775466206478</v>
      </c>
      <c r="AN66" s="22">
        <f>INDEX('Activity data'!AN$24:AN$39,MATCH(Emissions!$D66,'Activity data'!$D$24:$D$39,0))*INDEX(EF!$H$84:$H$99,MATCH(Emissions!$D66,EF!$D$84:$D$99,0))*INDEX(EF!$H$100:$H$115,MATCH(Emissions!$D66,EF!$D$100:$D$115,0))*INDEX(EF!$H$116:$H$131,MATCH(Emissions!$D66,EF!$D$116:$D$131,0))*kgtoGg</f>
        <v>0.44622398803683883</v>
      </c>
      <c r="AO66" s="22">
        <f>INDEX('Activity data'!AO$24:AO$39,MATCH(Emissions!$D66,'Activity data'!$D$24:$D$39,0))*INDEX(EF!$H$84:$H$99,MATCH(Emissions!$D66,EF!$D$84:$D$99,0))*INDEX(EF!$H$100:$H$115,MATCH(Emissions!$D66,EF!$D$100:$D$115,0))*INDEX(EF!$H$116:$H$131,MATCH(Emissions!$D66,EF!$D$116:$D$131,0))*kgtoGg</f>
        <v>0.43866022141161282</v>
      </c>
      <c r="AP66" s="22">
        <f>INDEX('Activity data'!AP$24:AP$39,MATCH(Emissions!$D66,'Activity data'!$D$24:$D$39,0))*INDEX(EF!$H$84:$H$99,MATCH(Emissions!$D66,EF!$D$84:$D$99,0))*INDEX(EF!$H$100:$H$115,MATCH(Emissions!$D66,EF!$D$100:$D$115,0))*INDEX(EF!$H$116:$H$131,MATCH(Emissions!$D66,EF!$D$116:$D$131,0))*kgtoGg</f>
        <v>0.43109645478638686</v>
      </c>
      <c r="AQ66" s="22">
        <f>INDEX('Activity data'!AQ$24:AQ$39,MATCH(Emissions!$D66,'Activity data'!$D$24:$D$39,0))*INDEX(EF!$H$84:$H$99,MATCH(Emissions!$D66,EF!$D$84:$D$99,0))*INDEX(EF!$H$100:$H$115,MATCH(Emissions!$D66,EF!$D$100:$D$115,0))*INDEX(EF!$H$116:$H$131,MATCH(Emissions!$D66,EF!$D$116:$D$131,0))*kgtoGg</f>
        <v>0.42353268816116102</v>
      </c>
      <c r="AR66" s="22">
        <f>INDEX('Activity data'!AR$24:AR$39,MATCH(Emissions!$D66,'Activity data'!$D$24:$D$39,0))*INDEX(EF!$H$84:$H$99,MATCH(Emissions!$D66,EF!$D$84:$D$99,0))*INDEX(EF!$H$100:$H$115,MATCH(Emissions!$D66,EF!$D$100:$D$115,0))*INDEX(EF!$H$116:$H$131,MATCH(Emissions!$D66,EF!$D$116:$D$131,0))*kgtoGg</f>
        <v>0.41596892153593507</v>
      </c>
      <c r="AS66" s="22">
        <f>INDEX('Activity data'!AS$24:AS$39,MATCH(Emissions!$D66,'Activity data'!$D$24:$D$39,0))*INDEX(EF!$H$84:$H$99,MATCH(Emissions!$D66,EF!$D$84:$D$99,0))*INDEX(EF!$H$100:$H$115,MATCH(Emissions!$D66,EF!$D$100:$D$115,0))*INDEX(EF!$H$116:$H$131,MATCH(Emissions!$D66,EF!$D$116:$D$131,0))*kgtoGg</f>
        <v>0.40840515491070911</v>
      </c>
      <c r="AT66" s="22">
        <f>INDEX('Activity data'!AT$24:AT$39,MATCH(Emissions!$D66,'Activity data'!$D$24:$D$39,0))*INDEX(EF!$H$84:$H$99,MATCH(Emissions!$D66,EF!$D$84:$D$99,0))*INDEX(EF!$H$100:$H$115,MATCH(Emissions!$D66,EF!$D$100:$D$115,0))*INDEX(EF!$H$116:$H$131,MATCH(Emissions!$D66,EF!$D$116:$D$131,0))*kgtoGg</f>
        <v>0.40084138828548316</v>
      </c>
      <c r="AU66" s="22">
        <f>INDEX('Activity data'!AU$24:AU$39,MATCH(Emissions!$D66,'Activity data'!$D$24:$D$39,0))*INDEX(EF!$H$84:$H$99,MATCH(Emissions!$D66,EF!$D$84:$D$99,0))*INDEX(EF!$H$100:$H$115,MATCH(Emissions!$D66,EF!$D$100:$D$115,0))*INDEX(EF!$H$116:$H$131,MATCH(Emissions!$D66,EF!$D$116:$D$131,0))*kgtoGg</f>
        <v>0.39327762166025726</v>
      </c>
      <c r="AV66" s="22">
        <f>INDEX('Activity data'!AV$24:AV$39,MATCH(Emissions!$D66,'Activity data'!$D$24:$D$39,0))*INDEX(EF!$H$84:$H$99,MATCH(Emissions!$D66,EF!$D$84:$D$99,0))*INDEX(EF!$H$100:$H$115,MATCH(Emissions!$D66,EF!$D$100:$D$115,0))*INDEX(EF!$H$116:$H$131,MATCH(Emissions!$D66,EF!$D$116:$D$131,0))*kgtoGg</f>
        <v>0.38571385503503131</v>
      </c>
      <c r="AW66" s="22">
        <f>INDEX('Activity data'!AW$24:AW$39,MATCH(Emissions!$D66,'Activity data'!$D$24:$D$39,0))*INDEX(EF!$H$84:$H$99,MATCH(Emissions!$D66,EF!$D$84:$D$99,0))*INDEX(EF!$H$100:$H$115,MATCH(Emissions!$D66,EF!$D$100:$D$115,0))*INDEX(EF!$H$116:$H$131,MATCH(Emissions!$D66,EF!$D$116:$D$131,0))*kgtoGg</f>
        <v>0.37815008840980541</v>
      </c>
      <c r="AX66" s="22">
        <f>INDEX('Activity data'!AX$24:AX$39,MATCH(Emissions!$D66,'Activity data'!$D$24:$D$39,0))*INDEX(EF!$H$84:$H$99,MATCH(Emissions!$D66,EF!$D$84:$D$99,0))*INDEX(EF!$H$100:$H$115,MATCH(Emissions!$D66,EF!$D$100:$D$115,0))*INDEX(EF!$H$116:$H$131,MATCH(Emissions!$D66,EF!$D$116:$D$131,0))*kgtoGg</f>
        <v>0.37058632178457956</v>
      </c>
      <c r="AY66" s="22">
        <f>INDEX('Activity data'!AY$24:AY$39,MATCH(Emissions!$D66,'Activity data'!$D$24:$D$39,0))*INDEX(EF!$H$84:$H$99,MATCH(Emissions!$D66,EF!$D$84:$D$99,0))*INDEX(EF!$H$100:$H$115,MATCH(Emissions!$D66,EF!$D$100:$D$115,0))*INDEX(EF!$H$116:$H$131,MATCH(Emissions!$D66,EF!$D$116:$D$131,0))*kgtoGg</f>
        <v>0.36302255515935367</v>
      </c>
      <c r="AZ66" s="22">
        <f>INDEX('Activity data'!AZ$24:AZ$39,MATCH(Emissions!$D66,'Activity data'!$D$24:$D$39,0))*INDEX(EF!$H$84:$H$99,MATCH(Emissions!$D66,EF!$D$84:$D$99,0))*INDEX(EF!$H$100:$H$115,MATCH(Emissions!$D66,EF!$D$100:$D$115,0))*INDEX(EF!$H$116:$H$131,MATCH(Emissions!$D66,EF!$D$116:$D$131,0))*kgtoGg</f>
        <v>0.35545878853412782</v>
      </c>
      <c r="BA66" s="22">
        <f>INDEX('Activity data'!BA$24:BA$39,MATCH(Emissions!$D66,'Activity data'!$D$24:$D$39,0))*INDEX(EF!$H$84:$H$99,MATCH(Emissions!$D66,EF!$D$84:$D$99,0))*INDEX(EF!$H$100:$H$115,MATCH(Emissions!$D66,EF!$D$100:$D$115,0))*INDEX(EF!$H$116:$H$131,MATCH(Emissions!$D66,EF!$D$116:$D$131,0))*kgtoGg</f>
        <v>0.34789502190890187</v>
      </c>
      <c r="BB66" s="22">
        <f>INDEX('Activity data'!BB$24:BB$39,MATCH(Emissions!$D66,'Activity data'!$D$24:$D$39,0))*INDEX(EF!$H$84:$H$99,MATCH(Emissions!$D66,EF!$D$84:$D$99,0))*INDEX(EF!$H$100:$H$115,MATCH(Emissions!$D66,EF!$D$100:$D$115,0))*INDEX(EF!$H$116:$H$131,MATCH(Emissions!$D66,EF!$D$116:$D$131,0))*kgtoGg</f>
        <v>0.34033125528367603</v>
      </c>
      <c r="BC66" s="22">
        <f>INDEX('Activity data'!BC$24:BC$39,MATCH(Emissions!$D66,'Activity data'!$D$24:$D$39,0))*INDEX(EF!$H$84:$H$99,MATCH(Emissions!$D66,EF!$D$84:$D$99,0))*INDEX(EF!$H$100:$H$115,MATCH(Emissions!$D66,EF!$D$100:$D$115,0))*INDEX(EF!$H$116:$H$131,MATCH(Emissions!$D66,EF!$D$116:$D$131,0))*kgtoGg</f>
        <v>0.33276748865845013</v>
      </c>
      <c r="BD66" s="22">
        <f>INDEX('Activity data'!BD$24:BD$39,MATCH(Emissions!$D66,'Activity data'!$D$24:$D$39,0))*INDEX(EF!$H$84:$H$99,MATCH(Emissions!$D66,EF!$D$84:$D$99,0))*INDEX(EF!$H$100:$H$115,MATCH(Emissions!$D66,EF!$D$100:$D$115,0))*INDEX(EF!$H$116:$H$131,MATCH(Emissions!$D66,EF!$D$116:$D$131,0))*kgtoGg</f>
        <v>0.32520372203322429</v>
      </c>
      <c r="BE66" s="22">
        <f>INDEX('Activity data'!BE$24:BE$39,MATCH(Emissions!$D66,'Activity data'!$D$24:$D$39,0))*INDEX(EF!$H$84:$H$99,MATCH(Emissions!$D66,EF!$D$84:$D$99,0))*INDEX(EF!$H$100:$H$115,MATCH(Emissions!$D66,EF!$D$100:$D$115,0))*INDEX(EF!$H$116:$H$131,MATCH(Emissions!$D66,EF!$D$116:$D$131,0))*kgtoGg</f>
        <v>0.31763995540799839</v>
      </c>
      <c r="BF66" s="22">
        <f>INDEX('Activity data'!BF$24:BF$39,MATCH(Emissions!$D66,'Activity data'!$D$24:$D$39,0))*INDEX(EF!$H$84:$H$99,MATCH(Emissions!$D66,EF!$D$84:$D$99,0))*INDEX(EF!$H$100:$H$115,MATCH(Emissions!$D66,EF!$D$100:$D$115,0))*INDEX(EF!$H$116:$H$131,MATCH(Emissions!$D66,EF!$D$116:$D$131,0))*kgtoGg</f>
        <v>0.31007618878277249</v>
      </c>
      <c r="BG66" s="22">
        <f>INDEX('Activity data'!BG$24:BG$39,MATCH(Emissions!$D66,'Activity data'!$D$24:$D$39,0))*INDEX(EF!$H$84:$H$99,MATCH(Emissions!$D66,EF!$D$84:$D$99,0))*INDEX(EF!$H$100:$H$115,MATCH(Emissions!$D66,EF!$D$100:$D$115,0))*INDEX(EF!$H$116:$H$131,MATCH(Emissions!$D66,EF!$D$116:$D$131,0))*kgtoGg</f>
        <v>0.30251242215754653</v>
      </c>
      <c r="BH66" s="22">
        <f>INDEX('Activity data'!BH$24:BH$39,MATCH(Emissions!$D66,'Activity data'!$D$24:$D$39,0))*INDEX(EF!$H$84:$H$99,MATCH(Emissions!$D66,EF!$D$84:$D$99,0))*INDEX(EF!$H$100:$H$115,MATCH(Emissions!$D66,EF!$D$100:$D$115,0))*INDEX(EF!$H$116:$H$131,MATCH(Emissions!$D66,EF!$D$116:$D$131,0))*kgtoGg</f>
        <v>0.29494865553232069</v>
      </c>
      <c r="BI66" s="22">
        <f>INDEX('Activity data'!BI$24:BI$39,MATCH(Emissions!$D66,'Activity data'!$D$24:$D$39,0))*INDEX(EF!$H$84:$H$99,MATCH(Emissions!$D66,EF!$D$84:$D$99,0))*INDEX(EF!$H$100:$H$115,MATCH(Emissions!$D66,EF!$D$100:$D$115,0))*INDEX(EF!$H$116:$H$131,MATCH(Emissions!$D66,EF!$D$116:$D$131,0))*kgtoGg</f>
        <v>0.2873848889070949</v>
      </c>
      <c r="BJ66" s="22">
        <f>INDEX('Activity data'!BJ$24:BJ$39,MATCH(Emissions!$D66,'Activity data'!$D$24:$D$39,0))*INDEX(EF!$H$84:$H$99,MATCH(Emissions!$D66,EF!$D$84:$D$99,0))*INDEX(EF!$H$100:$H$115,MATCH(Emissions!$D66,EF!$D$100:$D$115,0))*INDEX(EF!$H$116:$H$131,MATCH(Emissions!$D66,EF!$D$116:$D$131,0))*kgtoGg</f>
        <v>0.27982112228186901</v>
      </c>
      <c r="BK66" s="22">
        <f>INDEX('Activity data'!BK$24:BK$39,MATCH(Emissions!$D66,'Activity data'!$D$24:$D$39,0))*INDEX(EF!$H$84:$H$99,MATCH(Emissions!$D66,EF!$D$84:$D$99,0))*INDEX(EF!$H$100:$H$115,MATCH(Emissions!$D66,EF!$D$100:$D$115,0))*INDEX(EF!$H$116:$H$131,MATCH(Emissions!$D66,EF!$D$116:$D$131,0))*kgtoGg</f>
        <v>0.27225735565664305</v>
      </c>
      <c r="BL66" s="22">
        <f>INDEX('Activity data'!BL$24:BL$39,MATCH(Emissions!$D66,'Activity data'!$D$24:$D$39,0))*INDEX(EF!$H$84:$H$99,MATCH(Emissions!$D66,EF!$D$84:$D$99,0))*INDEX(EF!$H$100:$H$115,MATCH(Emissions!$D66,EF!$D$100:$D$115,0))*INDEX(EF!$H$116:$H$131,MATCH(Emissions!$D66,EF!$D$116:$D$131,0))*kgtoGg</f>
        <v>0.26469358903141721</v>
      </c>
      <c r="BM66" s="22">
        <f>INDEX('Activity data'!BM$24:BM$39,MATCH(Emissions!$D66,'Activity data'!$D$24:$D$39,0))*INDEX(EF!$H$84:$H$99,MATCH(Emissions!$D66,EF!$D$84:$D$99,0))*INDEX(EF!$H$100:$H$115,MATCH(Emissions!$D66,EF!$D$100:$D$115,0))*INDEX(EF!$H$116:$H$131,MATCH(Emissions!$D66,EF!$D$116:$D$131,0))*kgtoGg</f>
        <v>0.25712982240619131</v>
      </c>
      <c r="BN66" s="22">
        <f>INDEX('Activity data'!BN$24:BN$39,MATCH(Emissions!$D66,'Activity data'!$D$24:$D$39,0))*INDEX(EF!$H$84:$H$99,MATCH(Emissions!$D66,EF!$D$84:$D$99,0))*INDEX(EF!$H$100:$H$115,MATCH(Emissions!$D66,EF!$D$100:$D$115,0))*INDEX(EF!$H$116:$H$131,MATCH(Emissions!$D66,EF!$D$116:$D$131,0))*kgtoGg</f>
        <v>0.24956605578096541</v>
      </c>
      <c r="BO66" s="22">
        <f>INDEX('Activity data'!BO$24:BO$39,MATCH(Emissions!$D66,'Activity data'!$D$24:$D$39,0))*INDEX(EF!$H$84:$H$99,MATCH(Emissions!$D66,EF!$D$84:$D$99,0))*INDEX(EF!$H$100:$H$115,MATCH(Emissions!$D66,EF!$D$100:$D$115,0))*INDEX(EF!$H$116:$H$131,MATCH(Emissions!$D66,EF!$D$116:$D$131,0))*kgtoGg</f>
        <v>0.24200228915573951</v>
      </c>
      <c r="BP66" s="22">
        <f>INDEX('Activity data'!BP$24:BP$39,MATCH(Emissions!$D66,'Activity data'!$D$24:$D$39,0))*INDEX(EF!$H$84:$H$99,MATCH(Emissions!$D66,EF!$D$84:$D$99,0))*INDEX(EF!$H$100:$H$115,MATCH(Emissions!$D66,EF!$D$100:$D$115,0))*INDEX(EF!$H$116:$H$131,MATCH(Emissions!$D66,EF!$D$116:$D$131,0))*kgtoGg</f>
        <v>0.23443852253051367</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0.45675001360084294</v>
      </c>
      <c r="AE67" s="22">
        <f>INDEX('Activity data'!AE$24:AE$39,MATCH(Emissions!$D67,'Activity data'!$D$24:$D$39,0))*INDEX(EF!$H$84:$H$99,MATCH(Emissions!$D67,EF!$D$84:$D$99,0))*INDEX(EF!$H$100:$H$115,MATCH(Emissions!$D67,EF!$D$100:$D$115,0))*INDEX(EF!$H$116:$H$131,MATCH(Emissions!$D67,EF!$D$116:$D$131,0))*kgtoGg</f>
        <v>0.45871684086903852</v>
      </c>
      <c r="AF67" s="22">
        <f>INDEX('Activity data'!AF$24:AF$39,MATCH(Emissions!$D67,'Activity data'!$D$24:$D$39,0))*INDEX(EF!$H$84:$H$99,MATCH(Emissions!$D67,EF!$D$84:$D$99,0))*INDEX(EF!$H$100:$H$115,MATCH(Emissions!$D67,EF!$D$100:$D$115,0))*INDEX(EF!$H$116:$H$131,MATCH(Emissions!$D67,EF!$D$116:$D$131,0))*kgtoGg</f>
        <v>0.46068366813723421</v>
      </c>
      <c r="AG67" s="22">
        <f>INDEX('Activity data'!AG$24:AG$39,MATCH(Emissions!$D67,'Activity data'!$D$24:$D$39,0))*INDEX(EF!$H$84:$H$99,MATCH(Emissions!$D67,EF!$D$84:$D$99,0))*INDEX(EF!$H$100:$H$115,MATCH(Emissions!$D67,EF!$D$100:$D$115,0))*INDEX(EF!$H$116:$H$131,MATCH(Emissions!$D67,EF!$D$116:$D$131,0))*kgtoGg</f>
        <v>0.4626504954054298</v>
      </c>
      <c r="AH67" s="22">
        <f>INDEX('Activity data'!AH$24:AH$39,MATCH(Emissions!$D67,'Activity data'!$D$24:$D$39,0))*INDEX(EF!$H$84:$H$99,MATCH(Emissions!$D67,EF!$D$84:$D$99,0))*INDEX(EF!$H$100:$H$115,MATCH(Emissions!$D67,EF!$D$100:$D$115,0))*INDEX(EF!$H$116:$H$131,MATCH(Emissions!$D67,EF!$D$116:$D$131,0))*kgtoGg</f>
        <v>0.46461732267362538</v>
      </c>
      <c r="AI67" s="22">
        <f>INDEX('Activity data'!AI$24:AI$39,MATCH(Emissions!$D67,'Activity data'!$D$24:$D$39,0))*INDEX(EF!$H$84:$H$99,MATCH(Emissions!$D67,EF!$D$84:$D$99,0))*INDEX(EF!$H$100:$H$115,MATCH(Emissions!$D67,EF!$D$100:$D$115,0))*INDEX(EF!$H$116:$H$131,MATCH(Emissions!$D67,EF!$D$116:$D$131,0))*kgtoGg</f>
        <v>0.46658414994182096</v>
      </c>
      <c r="AJ67" s="22">
        <f>INDEX('Activity data'!AJ$24:AJ$39,MATCH(Emissions!$D67,'Activity data'!$D$24:$D$39,0))*INDEX(EF!$H$84:$H$99,MATCH(Emissions!$D67,EF!$D$84:$D$99,0))*INDEX(EF!$H$100:$H$115,MATCH(Emissions!$D67,EF!$D$100:$D$115,0))*INDEX(EF!$H$116:$H$131,MATCH(Emissions!$D67,EF!$D$116:$D$131,0))*kgtoGg</f>
        <v>0.46855097721001659</v>
      </c>
      <c r="AK67" s="22">
        <f>INDEX('Activity data'!AK$24:AK$39,MATCH(Emissions!$D67,'Activity data'!$D$24:$D$39,0))*INDEX(EF!$H$84:$H$99,MATCH(Emissions!$D67,EF!$D$84:$D$99,0))*INDEX(EF!$H$100:$H$115,MATCH(Emissions!$D67,EF!$D$100:$D$115,0))*INDEX(EF!$H$116:$H$131,MATCH(Emissions!$D67,EF!$D$116:$D$131,0))*kgtoGg</f>
        <v>0.47051780447821223</v>
      </c>
      <c r="AL67" s="22">
        <f>INDEX('Activity data'!AL$24:AL$39,MATCH(Emissions!$D67,'Activity data'!$D$24:$D$39,0))*INDEX(EF!$H$84:$H$99,MATCH(Emissions!$D67,EF!$D$84:$D$99,0))*INDEX(EF!$H$100:$H$115,MATCH(Emissions!$D67,EF!$D$100:$D$115,0))*INDEX(EF!$H$116:$H$131,MATCH(Emissions!$D67,EF!$D$116:$D$131,0))*kgtoGg</f>
        <v>0.47248463174640781</v>
      </c>
      <c r="AM67" s="22">
        <f>INDEX('Activity data'!AM$24:AM$39,MATCH(Emissions!$D67,'Activity data'!$D$24:$D$39,0))*INDEX(EF!$H$84:$H$99,MATCH(Emissions!$D67,EF!$D$84:$D$99,0))*INDEX(EF!$H$100:$H$115,MATCH(Emissions!$D67,EF!$D$100:$D$115,0))*INDEX(EF!$H$116:$H$131,MATCH(Emissions!$D67,EF!$D$116:$D$131,0))*kgtoGg</f>
        <v>0.47445145901460345</v>
      </c>
      <c r="AN67" s="22">
        <f>INDEX('Activity data'!AN$24:AN$39,MATCH(Emissions!$D67,'Activity data'!$D$24:$D$39,0))*INDEX(EF!$H$84:$H$99,MATCH(Emissions!$D67,EF!$D$84:$D$99,0))*INDEX(EF!$H$100:$H$115,MATCH(Emissions!$D67,EF!$D$100:$D$115,0))*INDEX(EF!$H$116:$H$131,MATCH(Emissions!$D67,EF!$D$116:$D$131,0))*kgtoGg</f>
        <v>0.47641828628279909</v>
      </c>
      <c r="AO67" s="22">
        <f>INDEX('Activity data'!AO$24:AO$39,MATCH(Emissions!$D67,'Activity data'!$D$24:$D$39,0))*INDEX(EF!$H$84:$H$99,MATCH(Emissions!$D67,EF!$D$84:$D$99,0))*INDEX(EF!$H$100:$H$115,MATCH(Emissions!$D67,EF!$D$100:$D$115,0))*INDEX(EF!$H$116:$H$131,MATCH(Emissions!$D67,EF!$D$116:$D$131,0))*kgtoGg</f>
        <v>0.47838511355099467</v>
      </c>
      <c r="AP67" s="22">
        <f>INDEX('Activity data'!AP$24:AP$39,MATCH(Emissions!$D67,'Activity data'!$D$24:$D$39,0))*INDEX(EF!$H$84:$H$99,MATCH(Emissions!$D67,EF!$D$84:$D$99,0))*INDEX(EF!$H$100:$H$115,MATCH(Emissions!$D67,EF!$D$100:$D$115,0))*INDEX(EF!$H$116:$H$131,MATCH(Emissions!$D67,EF!$D$116:$D$131,0))*kgtoGg</f>
        <v>0.48035194081919025</v>
      </c>
      <c r="AQ67" s="22">
        <f>INDEX('Activity data'!AQ$24:AQ$39,MATCH(Emissions!$D67,'Activity data'!$D$24:$D$39,0))*INDEX(EF!$H$84:$H$99,MATCH(Emissions!$D67,EF!$D$84:$D$99,0))*INDEX(EF!$H$100:$H$115,MATCH(Emissions!$D67,EF!$D$100:$D$115,0))*INDEX(EF!$H$116:$H$131,MATCH(Emissions!$D67,EF!$D$116:$D$131,0))*kgtoGg</f>
        <v>0.48231876808738589</v>
      </c>
      <c r="AR67" s="22">
        <f>INDEX('Activity data'!AR$24:AR$39,MATCH(Emissions!$D67,'Activity data'!$D$24:$D$39,0))*INDEX(EF!$H$84:$H$99,MATCH(Emissions!$D67,EF!$D$84:$D$99,0))*INDEX(EF!$H$100:$H$115,MATCH(Emissions!$D67,EF!$D$100:$D$115,0))*INDEX(EF!$H$116:$H$131,MATCH(Emissions!$D67,EF!$D$116:$D$131,0))*kgtoGg</f>
        <v>0.48428559535558147</v>
      </c>
      <c r="AS67" s="22">
        <f>INDEX('Activity data'!AS$24:AS$39,MATCH(Emissions!$D67,'Activity data'!$D$24:$D$39,0))*INDEX(EF!$H$84:$H$99,MATCH(Emissions!$D67,EF!$D$84:$D$99,0))*INDEX(EF!$H$100:$H$115,MATCH(Emissions!$D67,EF!$D$100:$D$115,0))*INDEX(EF!$H$116:$H$131,MATCH(Emissions!$D67,EF!$D$116:$D$131,0))*kgtoGg</f>
        <v>0.4862524226237771</v>
      </c>
      <c r="AT67" s="22">
        <f>INDEX('Activity data'!AT$24:AT$39,MATCH(Emissions!$D67,'Activity data'!$D$24:$D$39,0))*INDEX(EF!$H$84:$H$99,MATCH(Emissions!$D67,EF!$D$84:$D$99,0))*INDEX(EF!$H$100:$H$115,MATCH(Emissions!$D67,EF!$D$100:$D$115,0))*INDEX(EF!$H$116:$H$131,MATCH(Emissions!$D67,EF!$D$116:$D$131,0))*kgtoGg</f>
        <v>0.48821924989197274</v>
      </c>
      <c r="AU67" s="22">
        <f>INDEX('Activity data'!AU$24:AU$39,MATCH(Emissions!$D67,'Activity data'!$D$24:$D$39,0))*INDEX(EF!$H$84:$H$99,MATCH(Emissions!$D67,EF!$D$84:$D$99,0))*INDEX(EF!$H$100:$H$115,MATCH(Emissions!$D67,EF!$D$100:$D$115,0))*INDEX(EF!$H$116:$H$131,MATCH(Emissions!$D67,EF!$D$116:$D$131,0))*kgtoGg</f>
        <v>0.49018607716016832</v>
      </c>
      <c r="AV67" s="22">
        <f>INDEX('Activity data'!AV$24:AV$39,MATCH(Emissions!$D67,'Activity data'!$D$24:$D$39,0))*INDEX(EF!$H$84:$H$99,MATCH(Emissions!$D67,EF!$D$84:$D$99,0))*INDEX(EF!$H$100:$H$115,MATCH(Emissions!$D67,EF!$D$100:$D$115,0))*INDEX(EF!$H$116:$H$131,MATCH(Emissions!$D67,EF!$D$116:$D$131,0))*kgtoGg</f>
        <v>0.49215290442836385</v>
      </c>
      <c r="AW67" s="22">
        <f>INDEX('Activity data'!AW$24:AW$39,MATCH(Emissions!$D67,'Activity data'!$D$24:$D$39,0))*INDEX(EF!$H$84:$H$99,MATCH(Emissions!$D67,EF!$D$84:$D$99,0))*INDEX(EF!$H$100:$H$115,MATCH(Emissions!$D67,EF!$D$100:$D$115,0))*INDEX(EF!$H$116:$H$131,MATCH(Emissions!$D67,EF!$D$116:$D$131,0))*kgtoGg</f>
        <v>0.49411973169655959</v>
      </c>
      <c r="AX67" s="22">
        <f>INDEX('Activity data'!AX$24:AX$39,MATCH(Emissions!$D67,'Activity data'!$D$24:$D$39,0))*INDEX(EF!$H$84:$H$99,MATCH(Emissions!$D67,EF!$D$84:$D$99,0))*INDEX(EF!$H$100:$H$115,MATCH(Emissions!$D67,EF!$D$100:$D$115,0))*INDEX(EF!$H$116:$H$131,MATCH(Emissions!$D67,EF!$D$116:$D$131,0))*kgtoGg</f>
        <v>0.49608655896475512</v>
      </c>
      <c r="AY67" s="22">
        <f>INDEX('Activity data'!AY$24:AY$39,MATCH(Emissions!$D67,'Activity data'!$D$24:$D$39,0))*INDEX(EF!$H$84:$H$99,MATCH(Emissions!$D67,EF!$D$84:$D$99,0))*INDEX(EF!$H$100:$H$115,MATCH(Emissions!$D67,EF!$D$100:$D$115,0))*INDEX(EF!$H$116:$H$131,MATCH(Emissions!$D67,EF!$D$116:$D$131,0))*kgtoGg</f>
        <v>0.4980533862329507</v>
      </c>
      <c r="AZ67" s="22">
        <f>INDEX('Activity data'!AZ$24:AZ$39,MATCH(Emissions!$D67,'Activity data'!$D$24:$D$39,0))*INDEX(EF!$H$84:$H$99,MATCH(Emissions!$D67,EF!$D$84:$D$99,0))*INDEX(EF!$H$100:$H$115,MATCH(Emissions!$D67,EF!$D$100:$D$115,0))*INDEX(EF!$H$116:$H$131,MATCH(Emissions!$D67,EF!$D$116:$D$131,0))*kgtoGg</f>
        <v>0.50002021350114645</v>
      </c>
      <c r="BA67" s="22">
        <f>INDEX('Activity data'!BA$24:BA$39,MATCH(Emissions!$D67,'Activity data'!$D$24:$D$39,0))*INDEX(EF!$H$84:$H$99,MATCH(Emissions!$D67,EF!$D$84:$D$99,0))*INDEX(EF!$H$100:$H$115,MATCH(Emissions!$D67,EF!$D$100:$D$115,0))*INDEX(EF!$H$116:$H$131,MATCH(Emissions!$D67,EF!$D$116:$D$131,0))*kgtoGg</f>
        <v>0.50198704076934197</v>
      </c>
      <c r="BB67" s="22">
        <f>INDEX('Activity data'!BB$24:BB$39,MATCH(Emissions!$D67,'Activity data'!$D$24:$D$39,0))*INDEX(EF!$H$84:$H$99,MATCH(Emissions!$D67,EF!$D$84:$D$99,0))*INDEX(EF!$H$100:$H$115,MATCH(Emissions!$D67,EF!$D$100:$D$115,0))*INDEX(EF!$H$116:$H$131,MATCH(Emissions!$D67,EF!$D$116:$D$131,0))*kgtoGg</f>
        <v>0.50395386803753761</v>
      </c>
      <c r="BC67" s="22">
        <f>INDEX('Activity data'!BC$24:BC$39,MATCH(Emissions!$D67,'Activity data'!$D$24:$D$39,0))*INDEX(EF!$H$84:$H$99,MATCH(Emissions!$D67,EF!$D$84:$D$99,0))*INDEX(EF!$H$100:$H$115,MATCH(Emissions!$D67,EF!$D$100:$D$115,0))*INDEX(EF!$H$116:$H$131,MATCH(Emissions!$D67,EF!$D$116:$D$131,0))*kgtoGg</f>
        <v>0.50592069530573325</v>
      </c>
      <c r="BD67" s="22">
        <f>INDEX('Activity data'!BD$24:BD$39,MATCH(Emissions!$D67,'Activity data'!$D$24:$D$39,0))*INDEX(EF!$H$84:$H$99,MATCH(Emissions!$D67,EF!$D$84:$D$99,0))*INDEX(EF!$H$100:$H$115,MATCH(Emissions!$D67,EF!$D$100:$D$115,0))*INDEX(EF!$H$116:$H$131,MATCH(Emissions!$D67,EF!$D$116:$D$131,0))*kgtoGg</f>
        <v>0.50788752257392888</v>
      </c>
      <c r="BE67" s="22">
        <f>INDEX('Activity data'!BE$24:BE$39,MATCH(Emissions!$D67,'Activity data'!$D$24:$D$39,0))*INDEX(EF!$H$84:$H$99,MATCH(Emissions!$D67,EF!$D$84:$D$99,0))*INDEX(EF!$H$100:$H$115,MATCH(Emissions!$D67,EF!$D$100:$D$115,0))*INDEX(EF!$H$116:$H$131,MATCH(Emissions!$D67,EF!$D$116:$D$131,0))*kgtoGg</f>
        <v>0.50985434984212452</v>
      </c>
      <c r="BF67" s="22">
        <f>INDEX('Activity data'!BF$24:BF$39,MATCH(Emissions!$D67,'Activity data'!$D$24:$D$39,0))*INDEX(EF!$H$84:$H$99,MATCH(Emissions!$D67,EF!$D$84:$D$99,0))*INDEX(EF!$H$100:$H$115,MATCH(Emissions!$D67,EF!$D$100:$D$115,0))*INDEX(EF!$H$116:$H$131,MATCH(Emissions!$D67,EF!$D$116:$D$131,0))*kgtoGg</f>
        <v>0.51182117711032016</v>
      </c>
      <c r="BG67" s="22">
        <f>INDEX('Activity data'!BG$24:BG$39,MATCH(Emissions!$D67,'Activity data'!$D$24:$D$39,0))*INDEX(EF!$H$84:$H$99,MATCH(Emissions!$D67,EF!$D$84:$D$99,0))*INDEX(EF!$H$100:$H$115,MATCH(Emissions!$D67,EF!$D$100:$D$115,0))*INDEX(EF!$H$116:$H$131,MATCH(Emissions!$D67,EF!$D$116:$D$131,0))*kgtoGg</f>
        <v>0.51378800437851568</v>
      </c>
      <c r="BH67" s="22">
        <f>INDEX('Activity data'!BH$24:BH$39,MATCH(Emissions!$D67,'Activity data'!$D$24:$D$39,0))*INDEX(EF!$H$84:$H$99,MATCH(Emissions!$D67,EF!$D$84:$D$99,0))*INDEX(EF!$H$100:$H$115,MATCH(Emissions!$D67,EF!$D$100:$D$115,0))*INDEX(EF!$H$116:$H$131,MATCH(Emissions!$D67,EF!$D$116:$D$131,0))*kgtoGg</f>
        <v>0.51575483164671132</v>
      </c>
      <c r="BI67" s="22">
        <f>INDEX('Activity data'!BI$24:BI$39,MATCH(Emissions!$D67,'Activity data'!$D$24:$D$39,0))*INDEX(EF!$H$84:$H$99,MATCH(Emissions!$D67,EF!$D$84:$D$99,0))*INDEX(EF!$H$100:$H$115,MATCH(Emissions!$D67,EF!$D$100:$D$115,0))*INDEX(EF!$H$116:$H$131,MATCH(Emissions!$D67,EF!$D$116:$D$131,0))*kgtoGg</f>
        <v>0.51772165891490685</v>
      </c>
      <c r="BJ67" s="22">
        <f>INDEX('Activity data'!BJ$24:BJ$39,MATCH(Emissions!$D67,'Activity data'!$D$24:$D$39,0))*INDEX(EF!$H$84:$H$99,MATCH(Emissions!$D67,EF!$D$84:$D$99,0))*INDEX(EF!$H$100:$H$115,MATCH(Emissions!$D67,EF!$D$100:$D$115,0))*INDEX(EF!$H$116:$H$131,MATCH(Emissions!$D67,EF!$D$116:$D$131,0))*kgtoGg</f>
        <v>0.51968848618310248</v>
      </c>
      <c r="BK67" s="22">
        <f>INDEX('Activity data'!BK$24:BK$39,MATCH(Emissions!$D67,'Activity data'!$D$24:$D$39,0))*INDEX(EF!$H$84:$H$99,MATCH(Emissions!$D67,EF!$D$84:$D$99,0))*INDEX(EF!$H$100:$H$115,MATCH(Emissions!$D67,EF!$D$100:$D$115,0))*INDEX(EF!$H$116:$H$131,MATCH(Emissions!$D67,EF!$D$116:$D$131,0))*kgtoGg</f>
        <v>0.52165531345129812</v>
      </c>
      <c r="BL67" s="22">
        <f>INDEX('Activity data'!BL$24:BL$39,MATCH(Emissions!$D67,'Activity data'!$D$24:$D$39,0))*INDEX(EF!$H$84:$H$99,MATCH(Emissions!$D67,EF!$D$84:$D$99,0))*INDEX(EF!$H$100:$H$115,MATCH(Emissions!$D67,EF!$D$100:$D$115,0))*INDEX(EF!$H$116:$H$131,MATCH(Emissions!$D67,EF!$D$116:$D$131,0))*kgtoGg</f>
        <v>0.52362214071949376</v>
      </c>
      <c r="BM67" s="22">
        <f>INDEX('Activity data'!BM$24:BM$39,MATCH(Emissions!$D67,'Activity data'!$D$24:$D$39,0))*INDEX(EF!$H$84:$H$99,MATCH(Emissions!$D67,EF!$D$84:$D$99,0))*INDEX(EF!$H$100:$H$115,MATCH(Emissions!$D67,EF!$D$100:$D$115,0))*INDEX(EF!$H$116:$H$131,MATCH(Emissions!$D67,EF!$D$116:$D$131,0))*kgtoGg</f>
        <v>0.52558896798768939</v>
      </c>
      <c r="BN67" s="22">
        <f>INDEX('Activity data'!BN$24:BN$39,MATCH(Emissions!$D67,'Activity data'!$D$24:$D$39,0))*INDEX(EF!$H$84:$H$99,MATCH(Emissions!$D67,EF!$D$84:$D$99,0))*INDEX(EF!$H$100:$H$115,MATCH(Emissions!$D67,EF!$D$100:$D$115,0))*INDEX(EF!$H$116:$H$131,MATCH(Emissions!$D67,EF!$D$116:$D$131,0))*kgtoGg</f>
        <v>0.52755579525588492</v>
      </c>
      <c r="BO67" s="22">
        <f>INDEX('Activity data'!BO$24:BO$39,MATCH(Emissions!$D67,'Activity data'!$D$24:$D$39,0))*INDEX(EF!$H$84:$H$99,MATCH(Emissions!$D67,EF!$D$84:$D$99,0))*INDEX(EF!$H$100:$H$115,MATCH(Emissions!$D67,EF!$D$100:$D$115,0))*INDEX(EF!$H$116:$H$131,MATCH(Emissions!$D67,EF!$D$116:$D$131,0))*kgtoGg</f>
        <v>0.52952262252408056</v>
      </c>
      <c r="BP67" s="22">
        <f>INDEX('Activity data'!BP$24:BP$39,MATCH(Emissions!$D67,'Activity data'!$D$24:$D$39,0))*INDEX(EF!$H$84:$H$99,MATCH(Emissions!$D67,EF!$D$84:$D$99,0))*INDEX(EF!$H$100:$H$115,MATCH(Emissions!$D67,EF!$D$100:$D$115,0))*INDEX(EF!$H$116:$H$131,MATCH(Emissions!$D67,EF!$D$116:$D$131,0))*kgtoGg</f>
        <v>0.53148944979227619</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7.1407313014780094E-2</v>
      </c>
      <c r="AE70" s="22">
        <f>INDEX('Activity data'!AE$24:AE$39,MATCH(Emissions!$D70,'Activity data'!$D$24:$D$39,0))*INDEX(EF!$H$84:$H$99,MATCH(Emissions!$D70,EF!$D$84:$D$99,0))*INDEX(EF!$H$100:$H$115,MATCH(Emissions!$D70,EF!$D$100:$D$115,0))*INDEX(EF!$H$132:$H$147,MATCH(Emissions!$D70,EF!$D$132:$D$147,0))*kgtoGg</f>
        <v>7.1443146083435771E-2</v>
      </c>
      <c r="AF70" s="22">
        <f>INDEX('Activity data'!AF$24:AF$39,MATCH(Emissions!$D70,'Activity data'!$D$24:$D$39,0))*INDEX(EF!$H$84:$H$99,MATCH(Emissions!$D70,EF!$D$84:$D$99,0))*INDEX(EF!$H$100:$H$115,MATCH(Emissions!$D70,EF!$D$100:$D$115,0))*INDEX(EF!$H$132:$H$147,MATCH(Emissions!$D70,EF!$D$132:$D$147,0))*kgtoGg</f>
        <v>7.1478979152091435E-2</v>
      </c>
      <c r="AG70" s="22">
        <f>INDEX('Activity data'!AG$24:AG$39,MATCH(Emissions!$D70,'Activity data'!$D$24:$D$39,0))*INDEX(EF!$H$84:$H$99,MATCH(Emissions!$D70,EF!$D$84:$D$99,0))*INDEX(EF!$H$100:$H$115,MATCH(Emissions!$D70,EF!$D$100:$D$115,0))*INDEX(EF!$H$132:$H$147,MATCH(Emissions!$D70,EF!$D$132:$D$147,0))*kgtoGg</f>
        <v>7.1514812220747112E-2</v>
      </c>
      <c r="AH70" s="22">
        <f>INDEX('Activity data'!AH$24:AH$39,MATCH(Emissions!$D70,'Activity data'!$D$24:$D$39,0))*INDEX(EF!$H$84:$H$99,MATCH(Emissions!$D70,EF!$D$84:$D$99,0))*INDEX(EF!$H$100:$H$115,MATCH(Emissions!$D70,EF!$D$100:$D$115,0))*INDEX(EF!$H$132:$H$147,MATCH(Emissions!$D70,EF!$D$132:$D$147,0))*kgtoGg</f>
        <v>7.1550645289402776E-2</v>
      </c>
      <c r="AI70" s="22">
        <f>INDEX('Activity data'!AI$24:AI$39,MATCH(Emissions!$D70,'Activity data'!$D$24:$D$39,0))*INDEX(EF!$H$84:$H$99,MATCH(Emissions!$D70,EF!$D$84:$D$99,0))*INDEX(EF!$H$100:$H$115,MATCH(Emissions!$D70,EF!$D$100:$D$115,0))*INDEX(EF!$H$132:$H$147,MATCH(Emissions!$D70,EF!$D$132:$D$147,0))*kgtoGg</f>
        <v>7.1586478358058481E-2</v>
      </c>
      <c r="AJ70" s="22">
        <f>INDEX('Activity data'!AJ$24:AJ$39,MATCH(Emissions!$D70,'Activity data'!$D$24:$D$39,0))*INDEX(EF!$H$84:$H$99,MATCH(Emissions!$D70,EF!$D$84:$D$99,0))*INDEX(EF!$H$100:$H$115,MATCH(Emissions!$D70,EF!$D$100:$D$115,0))*INDEX(EF!$H$132:$H$147,MATCH(Emissions!$D70,EF!$D$132:$D$147,0))*kgtoGg</f>
        <v>7.162231142671413E-2</v>
      </c>
      <c r="AK70" s="22">
        <f>INDEX('Activity data'!AK$24:AK$39,MATCH(Emissions!$D70,'Activity data'!$D$24:$D$39,0))*INDEX(EF!$H$84:$H$99,MATCH(Emissions!$D70,EF!$D$84:$D$99,0))*INDEX(EF!$H$100:$H$115,MATCH(Emissions!$D70,EF!$D$100:$D$115,0))*INDEX(EF!$H$132:$H$147,MATCH(Emissions!$D70,EF!$D$132:$D$147,0))*kgtoGg</f>
        <v>7.1658144495369808E-2</v>
      </c>
      <c r="AL70" s="22">
        <f>INDEX('Activity data'!AL$24:AL$39,MATCH(Emissions!$D70,'Activity data'!$D$24:$D$39,0))*INDEX(EF!$H$84:$H$99,MATCH(Emissions!$D70,EF!$D$84:$D$99,0))*INDEX(EF!$H$100:$H$115,MATCH(Emissions!$D70,EF!$D$100:$D$115,0))*INDEX(EF!$H$132:$H$147,MATCH(Emissions!$D70,EF!$D$132:$D$147,0))*kgtoGg</f>
        <v>7.1693977564025471E-2</v>
      </c>
      <c r="AM70" s="22">
        <f>INDEX('Activity data'!AM$24:AM$39,MATCH(Emissions!$D70,'Activity data'!$D$24:$D$39,0))*INDEX(EF!$H$84:$H$99,MATCH(Emissions!$D70,EF!$D$84:$D$99,0))*INDEX(EF!$H$100:$H$115,MATCH(Emissions!$D70,EF!$D$100:$D$115,0))*INDEX(EF!$H$132:$H$147,MATCH(Emissions!$D70,EF!$D$132:$D$147,0))*kgtoGg</f>
        <v>7.1729810632681149E-2</v>
      </c>
      <c r="AN70" s="22">
        <f>INDEX('Activity data'!AN$24:AN$39,MATCH(Emissions!$D70,'Activity data'!$D$24:$D$39,0))*INDEX(EF!$H$84:$H$99,MATCH(Emissions!$D70,EF!$D$84:$D$99,0))*INDEX(EF!$H$100:$H$115,MATCH(Emissions!$D70,EF!$D$100:$D$115,0))*INDEX(EF!$H$132:$H$147,MATCH(Emissions!$D70,EF!$D$132:$D$147,0))*kgtoGg</f>
        <v>7.1765643701336812E-2</v>
      </c>
      <c r="AO70" s="22">
        <f>INDEX('Activity data'!AO$24:AO$39,MATCH(Emissions!$D70,'Activity data'!$D$24:$D$39,0))*INDEX(EF!$H$84:$H$99,MATCH(Emissions!$D70,EF!$D$84:$D$99,0))*INDEX(EF!$H$100:$H$115,MATCH(Emissions!$D70,EF!$D$100:$D$115,0))*INDEX(EF!$H$132:$H$147,MATCH(Emissions!$D70,EF!$D$132:$D$147,0))*kgtoGg</f>
        <v>7.1801476769992503E-2</v>
      </c>
      <c r="AP70" s="22">
        <f>INDEX('Activity data'!AP$24:AP$39,MATCH(Emissions!$D70,'Activity data'!$D$24:$D$39,0))*INDEX(EF!$H$84:$H$99,MATCH(Emissions!$D70,EF!$D$84:$D$99,0))*INDEX(EF!$H$100:$H$115,MATCH(Emissions!$D70,EF!$D$100:$D$115,0))*INDEX(EF!$H$132:$H$147,MATCH(Emissions!$D70,EF!$D$132:$D$147,0))*kgtoGg</f>
        <v>7.1837309838648153E-2</v>
      </c>
      <c r="AQ70" s="22">
        <f>INDEX('Activity data'!AQ$24:AQ$39,MATCH(Emissions!$D70,'Activity data'!$D$24:$D$39,0))*INDEX(EF!$H$84:$H$99,MATCH(Emissions!$D70,EF!$D$84:$D$99,0))*INDEX(EF!$H$100:$H$115,MATCH(Emissions!$D70,EF!$D$100:$D$115,0))*INDEX(EF!$H$132:$H$147,MATCH(Emissions!$D70,EF!$D$132:$D$147,0))*kgtoGg</f>
        <v>7.187314290730383E-2</v>
      </c>
      <c r="AR70" s="22">
        <f>INDEX('Activity data'!AR$24:AR$39,MATCH(Emissions!$D70,'Activity data'!$D$24:$D$39,0))*INDEX(EF!$H$84:$H$99,MATCH(Emissions!$D70,EF!$D$84:$D$99,0))*INDEX(EF!$H$100:$H$115,MATCH(Emissions!$D70,EF!$D$100:$D$115,0))*INDEX(EF!$H$132:$H$147,MATCH(Emissions!$D70,EF!$D$132:$D$147,0))*kgtoGg</f>
        <v>7.1908975975959494E-2</v>
      </c>
      <c r="AS70" s="22">
        <f>INDEX('Activity data'!AS$24:AS$39,MATCH(Emissions!$D70,'Activity data'!$D$24:$D$39,0))*INDEX(EF!$H$84:$H$99,MATCH(Emissions!$D70,EF!$D$84:$D$99,0))*INDEX(EF!$H$100:$H$115,MATCH(Emissions!$D70,EF!$D$100:$D$115,0))*INDEX(EF!$H$132:$H$147,MATCH(Emissions!$D70,EF!$D$132:$D$147,0))*kgtoGg</f>
        <v>7.1944809044615171E-2</v>
      </c>
      <c r="AT70" s="22">
        <f>INDEX('Activity data'!AT$24:AT$39,MATCH(Emissions!$D70,'Activity data'!$D$24:$D$39,0))*INDEX(EF!$H$84:$H$99,MATCH(Emissions!$D70,EF!$D$84:$D$99,0))*INDEX(EF!$H$100:$H$115,MATCH(Emissions!$D70,EF!$D$100:$D$115,0))*INDEX(EF!$H$132:$H$147,MATCH(Emissions!$D70,EF!$D$132:$D$147,0))*kgtoGg</f>
        <v>7.1980642113270848E-2</v>
      </c>
      <c r="AU70" s="22">
        <f>INDEX('Activity data'!AU$24:AU$39,MATCH(Emissions!$D70,'Activity data'!$D$24:$D$39,0))*INDEX(EF!$H$84:$H$99,MATCH(Emissions!$D70,EF!$D$84:$D$99,0))*INDEX(EF!$H$100:$H$115,MATCH(Emissions!$D70,EF!$D$100:$D$115,0))*INDEX(EF!$H$132:$H$147,MATCH(Emissions!$D70,EF!$D$132:$D$147,0))*kgtoGg</f>
        <v>7.2016475181926498E-2</v>
      </c>
      <c r="AV70" s="22">
        <f>INDEX('Activity data'!AV$24:AV$39,MATCH(Emissions!$D70,'Activity data'!$D$24:$D$39,0))*INDEX(EF!$H$84:$H$99,MATCH(Emissions!$D70,EF!$D$84:$D$99,0))*INDEX(EF!$H$100:$H$115,MATCH(Emissions!$D70,EF!$D$100:$D$115,0))*INDEX(EF!$H$132:$H$147,MATCH(Emissions!$D70,EF!$D$132:$D$147,0))*kgtoGg</f>
        <v>7.2052308250582189E-2</v>
      </c>
      <c r="AW70" s="22">
        <f>INDEX('Activity data'!AW$24:AW$39,MATCH(Emissions!$D70,'Activity data'!$D$24:$D$39,0))*INDEX(EF!$H$84:$H$99,MATCH(Emissions!$D70,EF!$D$84:$D$99,0))*INDEX(EF!$H$100:$H$115,MATCH(Emissions!$D70,EF!$D$100:$D$115,0))*INDEX(EF!$H$132:$H$147,MATCH(Emissions!$D70,EF!$D$132:$D$147,0))*kgtoGg</f>
        <v>7.2088141319237853E-2</v>
      </c>
      <c r="AX70" s="22">
        <f>INDEX('Activity data'!AX$24:AX$39,MATCH(Emissions!$D70,'Activity data'!$D$24:$D$39,0))*INDEX(EF!$H$84:$H$99,MATCH(Emissions!$D70,EF!$D$84:$D$99,0))*INDEX(EF!$H$100:$H$115,MATCH(Emissions!$D70,EF!$D$100:$D$115,0))*INDEX(EF!$H$132:$H$147,MATCH(Emissions!$D70,EF!$D$132:$D$147,0))*kgtoGg</f>
        <v>7.2123974387893516E-2</v>
      </c>
      <c r="AY70" s="22">
        <f>INDEX('Activity data'!AY$24:AY$39,MATCH(Emissions!$D70,'Activity data'!$D$24:$D$39,0))*INDEX(EF!$H$84:$H$99,MATCH(Emissions!$D70,EF!$D$84:$D$99,0))*INDEX(EF!$H$100:$H$115,MATCH(Emissions!$D70,EF!$D$100:$D$115,0))*INDEX(EF!$H$132:$H$147,MATCH(Emissions!$D70,EF!$D$132:$D$147,0))*kgtoGg</f>
        <v>7.2159807456549194E-2</v>
      </c>
      <c r="AZ70" s="22">
        <f>INDEX('Activity data'!AZ$24:AZ$39,MATCH(Emissions!$D70,'Activity data'!$D$24:$D$39,0))*INDEX(EF!$H$84:$H$99,MATCH(Emissions!$D70,EF!$D$84:$D$99,0))*INDEX(EF!$H$100:$H$115,MATCH(Emissions!$D70,EF!$D$100:$D$115,0))*INDEX(EF!$H$132:$H$147,MATCH(Emissions!$D70,EF!$D$132:$D$147,0))*kgtoGg</f>
        <v>7.2195640525204871E-2</v>
      </c>
      <c r="BA70" s="22">
        <f>INDEX('Activity data'!BA$24:BA$39,MATCH(Emissions!$D70,'Activity data'!$D$24:$D$39,0))*INDEX(EF!$H$84:$H$99,MATCH(Emissions!$D70,EF!$D$84:$D$99,0))*INDEX(EF!$H$100:$H$115,MATCH(Emissions!$D70,EF!$D$100:$D$115,0))*INDEX(EF!$H$132:$H$147,MATCH(Emissions!$D70,EF!$D$132:$D$147,0))*kgtoGg</f>
        <v>7.2231473593860535E-2</v>
      </c>
      <c r="BB70" s="22">
        <f>INDEX('Activity data'!BB$24:BB$39,MATCH(Emissions!$D70,'Activity data'!$D$24:$D$39,0))*INDEX(EF!$H$84:$H$99,MATCH(Emissions!$D70,EF!$D$84:$D$99,0))*INDEX(EF!$H$100:$H$115,MATCH(Emissions!$D70,EF!$D$100:$D$115,0))*INDEX(EF!$H$132:$H$147,MATCH(Emissions!$D70,EF!$D$132:$D$147,0))*kgtoGg</f>
        <v>7.2267306662516198E-2</v>
      </c>
      <c r="BC70" s="22">
        <f>INDEX('Activity data'!BC$24:BC$39,MATCH(Emissions!$D70,'Activity data'!$D$24:$D$39,0))*INDEX(EF!$H$84:$H$99,MATCH(Emissions!$D70,EF!$D$84:$D$99,0))*INDEX(EF!$H$100:$H$115,MATCH(Emissions!$D70,EF!$D$100:$D$115,0))*INDEX(EF!$H$132:$H$147,MATCH(Emissions!$D70,EF!$D$132:$D$147,0))*kgtoGg</f>
        <v>7.2303139731171889E-2</v>
      </c>
      <c r="BD70" s="22">
        <f>INDEX('Activity data'!BD$24:BD$39,MATCH(Emissions!$D70,'Activity data'!$D$24:$D$39,0))*INDEX(EF!$H$84:$H$99,MATCH(Emissions!$D70,EF!$D$84:$D$99,0))*INDEX(EF!$H$100:$H$115,MATCH(Emissions!$D70,EF!$D$100:$D$115,0))*INDEX(EF!$H$132:$H$147,MATCH(Emissions!$D70,EF!$D$132:$D$147,0))*kgtoGg</f>
        <v>7.2338972799827539E-2</v>
      </c>
      <c r="BE70" s="22">
        <f>INDEX('Activity data'!BE$24:BE$39,MATCH(Emissions!$D70,'Activity data'!$D$24:$D$39,0))*INDEX(EF!$H$84:$H$99,MATCH(Emissions!$D70,EF!$D$84:$D$99,0))*INDEX(EF!$H$100:$H$115,MATCH(Emissions!$D70,EF!$D$100:$D$115,0))*INDEX(EF!$H$132:$H$147,MATCH(Emissions!$D70,EF!$D$132:$D$147,0))*kgtoGg</f>
        <v>7.2374805868483216E-2</v>
      </c>
      <c r="BF70" s="22">
        <f>INDEX('Activity data'!BF$24:BF$39,MATCH(Emissions!$D70,'Activity data'!$D$24:$D$39,0))*INDEX(EF!$H$84:$H$99,MATCH(Emissions!$D70,EF!$D$84:$D$99,0))*INDEX(EF!$H$100:$H$115,MATCH(Emissions!$D70,EF!$D$100:$D$115,0))*INDEX(EF!$H$132:$H$147,MATCH(Emissions!$D70,EF!$D$132:$D$147,0))*kgtoGg</f>
        <v>7.2410638937138894E-2</v>
      </c>
      <c r="BG70" s="22">
        <f>INDEX('Activity data'!BG$24:BG$39,MATCH(Emissions!$D70,'Activity data'!$D$24:$D$39,0))*INDEX(EF!$H$84:$H$99,MATCH(Emissions!$D70,EF!$D$84:$D$99,0))*INDEX(EF!$H$100:$H$115,MATCH(Emissions!$D70,EF!$D$100:$D$115,0))*INDEX(EF!$H$132:$H$147,MATCH(Emissions!$D70,EF!$D$132:$D$147,0))*kgtoGg</f>
        <v>7.2446472005794557E-2</v>
      </c>
      <c r="BH70" s="22">
        <f>INDEX('Activity data'!BH$24:BH$39,MATCH(Emissions!$D70,'Activity data'!$D$24:$D$39,0))*INDEX(EF!$H$84:$H$99,MATCH(Emissions!$D70,EF!$D$84:$D$99,0))*INDEX(EF!$H$100:$H$115,MATCH(Emissions!$D70,EF!$D$100:$D$115,0))*INDEX(EF!$H$132:$H$147,MATCH(Emissions!$D70,EF!$D$132:$D$147,0))*kgtoGg</f>
        <v>7.2482305074450221E-2</v>
      </c>
      <c r="BI70" s="22">
        <f>INDEX('Activity data'!BI$24:BI$39,MATCH(Emissions!$D70,'Activity data'!$D$24:$D$39,0))*INDEX(EF!$H$84:$H$99,MATCH(Emissions!$D70,EF!$D$84:$D$99,0))*INDEX(EF!$H$100:$H$115,MATCH(Emissions!$D70,EF!$D$100:$D$115,0))*INDEX(EF!$H$132:$H$147,MATCH(Emissions!$D70,EF!$D$132:$D$147,0))*kgtoGg</f>
        <v>7.2518138143105912E-2</v>
      </c>
      <c r="BJ70" s="22">
        <f>INDEX('Activity data'!BJ$24:BJ$39,MATCH(Emissions!$D70,'Activity data'!$D$24:$D$39,0))*INDEX(EF!$H$84:$H$99,MATCH(Emissions!$D70,EF!$D$84:$D$99,0))*INDEX(EF!$H$100:$H$115,MATCH(Emissions!$D70,EF!$D$100:$D$115,0))*INDEX(EF!$H$132:$H$147,MATCH(Emissions!$D70,EF!$D$132:$D$147,0))*kgtoGg</f>
        <v>7.2553971211761575E-2</v>
      </c>
      <c r="BK70" s="22">
        <f>INDEX('Activity data'!BK$24:BK$39,MATCH(Emissions!$D70,'Activity data'!$D$24:$D$39,0))*INDEX(EF!$H$84:$H$99,MATCH(Emissions!$D70,EF!$D$84:$D$99,0))*INDEX(EF!$H$100:$H$115,MATCH(Emissions!$D70,EF!$D$100:$D$115,0))*INDEX(EF!$H$132:$H$147,MATCH(Emissions!$D70,EF!$D$132:$D$147,0))*kgtoGg</f>
        <v>7.2589804280417239E-2</v>
      </c>
      <c r="BL70" s="22">
        <f>INDEX('Activity data'!BL$24:BL$39,MATCH(Emissions!$D70,'Activity data'!$D$24:$D$39,0))*INDEX(EF!$H$84:$H$99,MATCH(Emissions!$D70,EF!$D$84:$D$99,0))*INDEX(EF!$H$100:$H$115,MATCH(Emissions!$D70,EF!$D$100:$D$115,0))*INDEX(EF!$H$132:$H$147,MATCH(Emissions!$D70,EF!$D$132:$D$147,0))*kgtoGg</f>
        <v>7.262563734907293E-2</v>
      </c>
      <c r="BM70" s="22">
        <f>INDEX('Activity data'!BM$24:BM$39,MATCH(Emissions!$D70,'Activity data'!$D$24:$D$39,0))*INDEX(EF!$H$84:$H$99,MATCH(Emissions!$D70,EF!$D$84:$D$99,0))*INDEX(EF!$H$100:$H$115,MATCH(Emissions!$D70,EF!$D$100:$D$115,0))*INDEX(EF!$H$132:$H$147,MATCH(Emissions!$D70,EF!$D$132:$D$147,0))*kgtoGg</f>
        <v>7.2661470417728607E-2</v>
      </c>
      <c r="BN70" s="22">
        <f>INDEX('Activity data'!BN$24:BN$39,MATCH(Emissions!$D70,'Activity data'!$D$24:$D$39,0))*INDEX(EF!$H$84:$H$99,MATCH(Emissions!$D70,EF!$D$84:$D$99,0))*INDEX(EF!$H$100:$H$115,MATCH(Emissions!$D70,EF!$D$100:$D$115,0))*INDEX(EF!$H$132:$H$147,MATCH(Emissions!$D70,EF!$D$132:$D$147,0))*kgtoGg</f>
        <v>7.2697303486384271E-2</v>
      </c>
      <c r="BO70" s="22">
        <f>INDEX('Activity data'!BO$24:BO$39,MATCH(Emissions!$D70,'Activity data'!$D$24:$D$39,0))*INDEX(EF!$H$84:$H$99,MATCH(Emissions!$D70,EF!$D$84:$D$99,0))*INDEX(EF!$H$100:$H$115,MATCH(Emissions!$D70,EF!$D$100:$D$115,0))*INDEX(EF!$H$132:$H$147,MATCH(Emissions!$D70,EF!$D$132:$D$147,0))*kgtoGg</f>
        <v>7.2733136555039934E-2</v>
      </c>
      <c r="BP70" s="22">
        <f>INDEX('Activity data'!BP$24:BP$39,MATCH(Emissions!$D70,'Activity data'!$D$24:$D$39,0))*INDEX(EF!$H$84:$H$99,MATCH(Emissions!$D70,EF!$D$84:$D$99,0))*INDEX(EF!$H$100:$H$115,MATCH(Emissions!$D70,EF!$D$100:$D$115,0))*INDEX(EF!$H$132:$H$147,MATCH(Emissions!$D70,EF!$D$132:$D$147,0))*kgtoGg</f>
        <v>7.2768969623695626E-2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4.0431412540903426E-2</v>
      </c>
      <c r="AE71" s="22">
        <f>INDEX('Activity data'!AE$24:AE$39,MATCH(Emissions!$D71,'Activity data'!$D$24:$D$39,0))*INDEX(EF!$H$84:$H$99,MATCH(Emissions!$D71,EF!$D$84:$D$99,0))*INDEX(EF!$H$100:$H$115,MATCH(Emissions!$D71,EF!$D$100:$D$115,0))*INDEX(EF!$H$132:$H$147,MATCH(Emissions!$D71,EF!$D$132:$D$147,0))*kgtoGg</f>
        <v>3.9686997658570942E-2</v>
      </c>
      <c r="AF71" s="22">
        <f>INDEX('Activity data'!AF$24:AF$39,MATCH(Emissions!$D71,'Activity data'!$D$24:$D$39,0))*INDEX(EF!$H$84:$H$99,MATCH(Emissions!$D71,EF!$D$84:$D$99,0))*INDEX(EF!$H$100:$H$115,MATCH(Emissions!$D71,EF!$D$100:$D$115,0))*INDEX(EF!$H$132:$H$147,MATCH(Emissions!$D71,EF!$D$132:$D$147,0))*kgtoGg</f>
        <v>3.8942582776238473E-2</v>
      </c>
      <c r="AG71" s="22">
        <f>INDEX('Activity data'!AG$24:AG$39,MATCH(Emissions!$D71,'Activity data'!$D$24:$D$39,0))*INDEX(EF!$H$84:$H$99,MATCH(Emissions!$D71,EF!$D$84:$D$99,0))*INDEX(EF!$H$100:$H$115,MATCH(Emissions!$D71,EF!$D$100:$D$115,0))*INDEX(EF!$H$132:$H$147,MATCH(Emissions!$D71,EF!$D$132:$D$147,0))*kgtoGg</f>
        <v>3.8198167893905968E-2</v>
      </c>
      <c r="AH71" s="22">
        <f>INDEX('Activity data'!AH$24:AH$39,MATCH(Emissions!$D71,'Activity data'!$D$24:$D$39,0))*INDEX(EF!$H$84:$H$99,MATCH(Emissions!$D71,EF!$D$84:$D$99,0))*INDEX(EF!$H$100:$H$115,MATCH(Emissions!$D71,EF!$D$100:$D$115,0))*INDEX(EF!$H$132:$H$147,MATCH(Emissions!$D71,EF!$D$132:$D$147,0))*kgtoGg</f>
        <v>3.7453753011573492E-2</v>
      </c>
      <c r="AI71" s="22">
        <f>INDEX('Activity data'!AI$24:AI$39,MATCH(Emissions!$D71,'Activity data'!$D$24:$D$39,0))*INDEX(EF!$H$84:$H$99,MATCH(Emissions!$D71,EF!$D$84:$D$99,0))*INDEX(EF!$H$100:$H$115,MATCH(Emissions!$D71,EF!$D$100:$D$115,0))*INDEX(EF!$H$132:$H$147,MATCH(Emissions!$D71,EF!$D$132:$D$147,0))*kgtoGg</f>
        <v>3.6709338129241001E-2</v>
      </c>
      <c r="AJ71" s="22">
        <f>INDEX('Activity data'!AJ$24:AJ$39,MATCH(Emissions!$D71,'Activity data'!$D$24:$D$39,0))*INDEX(EF!$H$84:$H$99,MATCH(Emissions!$D71,EF!$D$84:$D$99,0))*INDEX(EF!$H$100:$H$115,MATCH(Emissions!$D71,EF!$D$100:$D$115,0))*INDEX(EF!$H$132:$H$147,MATCH(Emissions!$D71,EF!$D$132:$D$147,0))*kgtoGg</f>
        <v>3.596492324690851E-2</v>
      </c>
      <c r="AK71" s="22">
        <f>INDEX('Activity data'!AK$24:AK$39,MATCH(Emissions!$D71,'Activity data'!$D$24:$D$39,0))*INDEX(EF!$H$84:$H$99,MATCH(Emissions!$D71,EF!$D$84:$D$99,0))*INDEX(EF!$H$100:$H$115,MATCH(Emissions!$D71,EF!$D$100:$D$115,0))*INDEX(EF!$H$132:$H$147,MATCH(Emissions!$D71,EF!$D$132:$D$147,0))*kgtoGg</f>
        <v>3.5294182451045125E-2</v>
      </c>
      <c r="AL71" s="22">
        <f>INDEX('Activity data'!AL$24:AL$39,MATCH(Emissions!$D71,'Activity data'!$D$24:$D$39,0))*INDEX(EF!$H$84:$H$99,MATCH(Emissions!$D71,EF!$D$84:$D$99,0))*INDEX(EF!$H$100:$H$115,MATCH(Emissions!$D71,EF!$D$100:$D$115,0))*INDEX(EF!$H$132:$H$147,MATCH(Emissions!$D71,EF!$D$132:$D$147,0))*kgtoGg</f>
        <v>3.4623441655181733E-2</v>
      </c>
      <c r="AM71" s="22">
        <f>INDEX('Activity data'!AM$24:AM$39,MATCH(Emissions!$D71,'Activity data'!$D$24:$D$39,0))*INDEX(EF!$H$84:$H$99,MATCH(Emissions!$D71,EF!$D$84:$D$99,0))*INDEX(EF!$H$100:$H$115,MATCH(Emissions!$D71,EF!$D$100:$D$115,0))*INDEX(EF!$H$132:$H$147,MATCH(Emissions!$D71,EF!$D$132:$D$147,0))*kgtoGg</f>
        <v>3.3952700859318341E-2</v>
      </c>
      <c r="AN71" s="22">
        <f>INDEX('Activity data'!AN$24:AN$39,MATCH(Emissions!$D71,'Activity data'!$D$24:$D$39,0))*INDEX(EF!$H$84:$H$99,MATCH(Emissions!$D71,EF!$D$84:$D$99,0))*INDEX(EF!$H$100:$H$115,MATCH(Emissions!$D71,EF!$D$100:$D$115,0))*INDEX(EF!$H$132:$H$147,MATCH(Emissions!$D71,EF!$D$132:$D$147,0))*kgtoGg</f>
        <v>3.3281960063454956E-2</v>
      </c>
      <c r="AO71" s="22">
        <f>INDEX('Activity data'!AO$24:AO$39,MATCH(Emissions!$D71,'Activity data'!$D$24:$D$39,0))*INDEX(EF!$H$84:$H$99,MATCH(Emissions!$D71,EF!$D$84:$D$99,0))*INDEX(EF!$H$100:$H$115,MATCH(Emissions!$D71,EF!$D$100:$D$115,0))*INDEX(EF!$H$132:$H$147,MATCH(Emissions!$D71,EF!$D$132:$D$147,0))*kgtoGg</f>
        <v>3.2611219267591564E-2</v>
      </c>
      <c r="AP71" s="22">
        <f>INDEX('Activity data'!AP$24:AP$39,MATCH(Emissions!$D71,'Activity data'!$D$24:$D$39,0))*INDEX(EF!$H$84:$H$99,MATCH(Emissions!$D71,EF!$D$84:$D$99,0))*INDEX(EF!$H$100:$H$115,MATCH(Emissions!$D71,EF!$D$100:$D$115,0))*INDEX(EF!$H$132:$H$147,MATCH(Emissions!$D71,EF!$D$132:$D$147,0))*kgtoGg</f>
        <v>3.1940478471728165E-2</v>
      </c>
      <c r="AQ71" s="22">
        <f>INDEX('Activity data'!AQ$24:AQ$39,MATCH(Emissions!$D71,'Activity data'!$D$24:$D$39,0))*INDEX(EF!$H$84:$H$99,MATCH(Emissions!$D71,EF!$D$84:$D$99,0))*INDEX(EF!$H$100:$H$115,MATCH(Emissions!$D71,EF!$D$100:$D$115,0))*INDEX(EF!$H$132:$H$147,MATCH(Emissions!$D71,EF!$D$132:$D$147,0))*kgtoGg</f>
        <v>3.1269737675864773E-2</v>
      </c>
      <c r="AR71" s="22">
        <f>INDEX('Activity data'!AR$24:AR$39,MATCH(Emissions!$D71,'Activity data'!$D$24:$D$39,0))*INDEX(EF!$H$84:$H$99,MATCH(Emissions!$D71,EF!$D$84:$D$99,0))*INDEX(EF!$H$100:$H$115,MATCH(Emissions!$D71,EF!$D$100:$D$115,0))*INDEX(EF!$H$132:$H$147,MATCH(Emissions!$D71,EF!$D$132:$D$147,0))*kgtoGg</f>
        <v>3.0598996880001384E-2</v>
      </c>
      <c r="AS71" s="22">
        <f>INDEX('Activity data'!AS$24:AS$39,MATCH(Emissions!$D71,'Activity data'!$D$24:$D$39,0))*INDEX(EF!$H$84:$H$99,MATCH(Emissions!$D71,EF!$D$84:$D$99,0))*INDEX(EF!$H$100:$H$115,MATCH(Emissions!$D71,EF!$D$100:$D$115,0))*INDEX(EF!$H$132:$H$147,MATCH(Emissions!$D71,EF!$D$132:$D$147,0))*kgtoGg</f>
        <v>2.9928256084137992E-2</v>
      </c>
      <c r="AT71" s="22">
        <f>INDEX('Activity data'!AT$24:AT$39,MATCH(Emissions!$D71,'Activity data'!$D$24:$D$39,0))*INDEX(EF!$H$84:$H$99,MATCH(Emissions!$D71,EF!$D$84:$D$99,0))*INDEX(EF!$H$100:$H$115,MATCH(Emissions!$D71,EF!$D$100:$D$115,0))*INDEX(EF!$H$132:$H$147,MATCH(Emissions!$D71,EF!$D$132:$D$147,0))*kgtoGg</f>
        <v>2.9257515288274603E-2</v>
      </c>
      <c r="AU71" s="22">
        <f>INDEX('Activity data'!AU$24:AU$39,MATCH(Emissions!$D71,'Activity data'!$D$24:$D$39,0))*INDEX(EF!$H$84:$H$99,MATCH(Emissions!$D71,EF!$D$84:$D$99,0))*INDEX(EF!$H$100:$H$115,MATCH(Emissions!$D71,EF!$D$100:$D$115,0))*INDEX(EF!$H$132:$H$147,MATCH(Emissions!$D71,EF!$D$132:$D$147,0))*kgtoGg</f>
        <v>2.8586774492411208E-2</v>
      </c>
      <c r="AV71" s="22">
        <f>INDEX('Activity data'!AV$24:AV$39,MATCH(Emissions!$D71,'Activity data'!$D$24:$D$39,0))*INDEX(EF!$H$84:$H$99,MATCH(Emissions!$D71,EF!$D$84:$D$99,0))*INDEX(EF!$H$100:$H$115,MATCH(Emissions!$D71,EF!$D$100:$D$115,0))*INDEX(EF!$H$132:$H$147,MATCH(Emissions!$D71,EF!$D$132:$D$147,0))*kgtoGg</f>
        <v>2.7916033696547819E-2</v>
      </c>
      <c r="AW71" s="22">
        <f>INDEX('Activity data'!AW$24:AW$39,MATCH(Emissions!$D71,'Activity data'!$D$24:$D$39,0))*INDEX(EF!$H$84:$H$99,MATCH(Emissions!$D71,EF!$D$84:$D$99,0))*INDEX(EF!$H$100:$H$115,MATCH(Emissions!$D71,EF!$D$100:$D$115,0))*INDEX(EF!$H$132:$H$147,MATCH(Emissions!$D71,EF!$D$132:$D$147,0))*kgtoGg</f>
        <v>2.7171618814215332E-2</v>
      </c>
      <c r="AX71" s="22">
        <f>INDEX('Activity data'!AX$24:AX$39,MATCH(Emissions!$D71,'Activity data'!$D$24:$D$39,0))*INDEX(EF!$H$84:$H$99,MATCH(Emissions!$D71,EF!$D$84:$D$99,0))*INDEX(EF!$H$100:$H$115,MATCH(Emissions!$D71,EF!$D$100:$D$115,0))*INDEX(EF!$H$132:$H$147,MATCH(Emissions!$D71,EF!$D$132:$D$147,0))*kgtoGg</f>
        <v>2.6427203931882842E-2</v>
      </c>
      <c r="AY71" s="22">
        <f>INDEX('Activity data'!AY$24:AY$39,MATCH(Emissions!$D71,'Activity data'!$D$24:$D$39,0))*INDEX(EF!$H$84:$H$99,MATCH(Emissions!$D71,EF!$D$84:$D$99,0))*INDEX(EF!$H$100:$H$115,MATCH(Emissions!$D71,EF!$D$100:$D$115,0))*INDEX(EF!$H$132:$H$147,MATCH(Emissions!$D71,EF!$D$132:$D$147,0))*kgtoGg</f>
        <v>2.5682789049550351E-2</v>
      </c>
      <c r="AZ71" s="22">
        <f>INDEX('Activity data'!AZ$24:AZ$39,MATCH(Emissions!$D71,'Activity data'!$D$24:$D$39,0))*INDEX(EF!$H$84:$H$99,MATCH(Emissions!$D71,EF!$D$84:$D$99,0))*INDEX(EF!$H$100:$H$115,MATCH(Emissions!$D71,EF!$D$100:$D$115,0))*INDEX(EF!$H$132:$H$147,MATCH(Emissions!$D71,EF!$D$132:$D$147,0))*kgtoGg</f>
        <v>2.493837416721786E-2</v>
      </c>
      <c r="BA71" s="22">
        <f>INDEX('Activity data'!BA$24:BA$39,MATCH(Emissions!$D71,'Activity data'!$D$24:$D$39,0))*INDEX(EF!$H$84:$H$99,MATCH(Emissions!$D71,EF!$D$84:$D$99,0))*INDEX(EF!$H$100:$H$115,MATCH(Emissions!$D71,EF!$D$100:$D$115,0))*INDEX(EF!$H$132:$H$147,MATCH(Emissions!$D71,EF!$D$132:$D$147,0))*kgtoGg</f>
        <v>2.4193959284885377E-2</v>
      </c>
      <c r="BB71" s="22">
        <f>INDEX('Activity data'!BB$24:BB$39,MATCH(Emissions!$D71,'Activity data'!$D$24:$D$39,0))*INDEX(EF!$H$84:$H$99,MATCH(Emissions!$D71,EF!$D$84:$D$99,0))*INDEX(EF!$H$100:$H$115,MATCH(Emissions!$D71,EF!$D$100:$D$115,0))*INDEX(EF!$H$132:$H$147,MATCH(Emissions!$D71,EF!$D$132:$D$147,0))*kgtoGg</f>
        <v>2.3449544402552876E-2</v>
      </c>
      <c r="BC71" s="22">
        <f>INDEX('Activity data'!BC$24:BC$39,MATCH(Emissions!$D71,'Activity data'!$D$24:$D$39,0))*INDEX(EF!$H$84:$H$99,MATCH(Emissions!$D71,EF!$D$84:$D$99,0))*INDEX(EF!$H$100:$H$115,MATCH(Emissions!$D71,EF!$D$100:$D$115,0))*INDEX(EF!$H$132:$H$147,MATCH(Emissions!$D71,EF!$D$132:$D$147,0))*kgtoGg</f>
        <v>2.2705129520220382E-2</v>
      </c>
      <c r="BD71" s="22">
        <f>INDEX('Activity data'!BD$24:BD$39,MATCH(Emissions!$D71,'Activity data'!$D$24:$D$39,0))*INDEX(EF!$H$84:$H$99,MATCH(Emissions!$D71,EF!$D$84:$D$99,0))*INDEX(EF!$H$100:$H$115,MATCH(Emissions!$D71,EF!$D$100:$D$115,0))*INDEX(EF!$H$132:$H$147,MATCH(Emissions!$D71,EF!$D$132:$D$147,0))*kgtoGg</f>
        <v>2.1960714637887888E-2</v>
      </c>
      <c r="BE71" s="22">
        <f>INDEX('Activity data'!BE$24:BE$39,MATCH(Emissions!$D71,'Activity data'!$D$24:$D$39,0))*INDEX(EF!$H$84:$H$99,MATCH(Emissions!$D71,EF!$D$84:$D$99,0))*INDEX(EF!$H$100:$H$115,MATCH(Emissions!$D71,EF!$D$100:$D$115,0))*INDEX(EF!$H$132:$H$147,MATCH(Emissions!$D71,EF!$D$132:$D$147,0))*kgtoGg</f>
        <v>2.1216299755555397E-2</v>
      </c>
      <c r="BF71" s="22">
        <f>INDEX('Activity data'!BF$24:BF$39,MATCH(Emissions!$D71,'Activity data'!$D$24:$D$39,0))*INDEX(EF!$H$84:$H$99,MATCH(Emissions!$D71,EF!$D$84:$D$99,0))*INDEX(EF!$H$100:$H$115,MATCH(Emissions!$D71,EF!$D$100:$D$115,0))*INDEX(EF!$H$132:$H$147,MATCH(Emissions!$D71,EF!$D$132:$D$147,0))*kgtoGg</f>
        <v>2.0471884873222913E-2</v>
      </c>
      <c r="BG71" s="22">
        <f>INDEX('Activity data'!BG$24:BG$39,MATCH(Emissions!$D71,'Activity data'!$D$24:$D$39,0))*INDEX(EF!$H$84:$H$99,MATCH(Emissions!$D71,EF!$D$84:$D$99,0))*INDEX(EF!$H$100:$H$115,MATCH(Emissions!$D71,EF!$D$100:$D$115,0))*INDEX(EF!$H$132:$H$147,MATCH(Emissions!$D71,EF!$D$132:$D$147,0))*kgtoGg</f>
        <v>1.9727469990890423E-2</v>
      </c>
      <c r="BH71" s="22">
        <f>INDEX('Activity data'!BH$24:BH$39,MATCH(Emissions!$D71,'Activity data'!$D$24:$D$39,0))*INDEX(EF!$H$84:$H$99,MATCH(Emissions!$D71,EF!$D$84:$D$99,0))*INDEX(EF!$H$100:$H$115,MATCH(Emissions!$D71,EF!$D$100:$D$115,0))*INDEX(EF!$H$132:$H$147,MATCH(Emissions!$D71,EF!$D$132:$D$147,0))*kgtoGg</f>
        <v>1.8983055108557932E-2</v>
      </c>
      <c r="BI71" s="22">
        <f>INDEX('Activity data'!BI$24:BI$39,MATCH(Emissions!$D71,'Activity data'!$D$24:$D$39,0))*INDEX(EF!$H$84:$H$99,MATCH(Emissions!$D71,EF!$D$84:$D$99,0))*INDEX(EF!$H$100:$H$115,MATCH(Emissions!$D71,EF!$D$100:$D$115,0))*INDEX(EF!$H$132:$H$147,MATCH(Emissions!$D71,EF!$D$132:$D$147,0))*kgtoGg</f>
        <v>1.8238640226225442E-2</v>
      </c>
      <c r="BJ71" s="22">
        <f>INDEX('Activity data'!BJ$24:BJ$39,MATCH(Emissions!$D71,'Activity data'!$D$24:$D$39,0))*INDEX(EF!$H$84:$H$99,MATCH(Emissions!$D71,EF!$D$84:$D$99,0))*INDEX(EF!$H$100:$H$115,MATCH(Emissions!$D71,EF!$D$100:$D$115,0))*INDEX(EF!$H$132:$H$147,MATCH(Emissions!$D71,EF!$D$132:$D$147,0))*kgtoGg</f>
        <v>1.7494225343892954E-2</v>
      </c>
      <c r="BK71" s="22">
        <f>INDEX('Activity data'!BK$24:BK$39,MATCH(Emissions!$D71,'Activity data'!$D$24:$D$39,0))*INDEX(EF!$H$84:$H$99,MATCH(Emissions!$D71,EF!$D$84:$D$99,0))*INDEX(EF!$H$100:$H$115,MATCH(Emissions!$D71,EF!$D$100:$D$115,0))*INDEX(EF!$H$132:$H$147,MATCH(Emissions!$D71,EF!$D$132:$D$147,0))*kgtoGg</f>
        <v>1.6749810461560467E-2</v>
      </c>
      <c r="BL71" s="22">
        <f>INDEX('Activity data'!BL$24:BL$39,MATCH(Emissions!$D71,'Activity data'!$D$24:$D$39,0))*INDEX(EF!$H$84:$H$99,MATCH(Emissions!$D71,EF!$D$84:$D$99,0))*INDEX(EF!$H$100:$H$115,MATCH(Emissions!$D71,EF!$D$100:$D$115,0))*INDEX(EF!$H$132:$H$147,MATCH(Emissions!$D71,EF!$D$132:$D$147,0))*kgtoGg</f>
        <v>1.600539557922798E-2</v>
      </c>
      <c r="BM71" s="22">
        <f>INDEX('Activity data'!BM$24:BM$39,MATCH(Emissions!$D71,'Activity data'!$D$24:$D$39,0))*INDEX(EF!$H$84:$H$99,MATCH(Emissions!$D71,EF!$D$84:$D$99,0))*INDEX(EF!$H$100:$H$115,MATCH(Emissions!$D71,EF!$D$100:$D$115,0))*INDEX(EF!$H$132:$H$147,MATCH(Emissions!$D71,EF!$D$132:$D$147,0))*kgtoGg</f>
        <v>1.5260980696895488E-2</v>
      </c>
      <c r="BN71" s="22">
        <f>INDEX('Activity data'!BN$24:BN$39,MATCH(Emissions!$D71,'Activity data'!$D$24:$D$39,0))*INDEX(EF!$H$84:$H$99,MATCH(Emissions!$D71,EF!$D$84:$D$99,0))*INDEX(EF!$H$100:$H$115,MATCH(Emissions!$D71,EF!$D$100:$D$115,0))*INDEX(EF!$H$132:$H$147,MATCH(Emissions!$D71,EF!$D$132:$D$147,0))*kgtoGg</f>
        <v>1.4516565814563004E-2</v>
      </c>
      <c r="BO71" s="22">
        <f>INDEX('Activity data'!BO$24:BO$39,MATCH(Emissions!$D71,'Activity data'!$D$24:$D$39,0))*INDEX(EF!$H$84:$H$99,MATCH(Emissions!$D71,EF!$D$84:$D$99,0))*INDEX(EF!$H$100:$H$115,MATCH(Emissions!$D71,EF!$D$100:$D$115,0))*INDEX(EF!$H$132:$H$147,MATCH(Emissions!$D71,EF!$D$132:$D$147,0))*kgtoGg</f>
        <v>1.3772150932230512E-2</v>
      </c>
      <c r="BP71" s="22">
        <f>INDEX('Activity data'!BP$24:BP$39,MATCH(Emissions!$D71,'Activity data'!$D$24:$D$39,0))*INDEX(EF!$H$84:$H$99,MATCH(Emissions!$D71,EF!$D$84:$D$99,0))*INDEX(EF!$H$100:$H$115,MATCH(Emissions!$D71,EF!$D$100:$D$115,0))*INDEX(EF!$H$132:$H$147,MATCH(Emissions!$D71,EF!$D$132:$D$147,0))*kgtoGg</f>
        <v>1.3027736049898025E-2</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0.65603749622788832</v>
      </c>
      <c r="AE72" s="22">
        <f>INDEX('Activity data'!AE$24:AE$39,MATCH(Emissions!$D72,'Activity data'!$D$24:$D$39,0))*INDEX(EF!$H$84:$H$99,MATCH(Emissions!$D72,EF!$D$84:$D$99,0))*INDEX(EF!$H$100:$H$115,MATCH(Emissions!$D72,EF!$D$100:$D$115,0))*INDEX(EF!$H$132:$H$147,MATCH(Emissions!$D72,EF!$D$132:$D$147,0))*kgtoGg</f>
        <v>0.65753743436814938</v>
      </c>
      <c r="AF72" s="22">
        <f>INDEX('Activity data'!AF$24:AF$39,MATCH(Emissions!$D72,'Activity data'!$D$24:$D$39,0))*INDEX(EF!$H$84:$H$99,MATCH(Emissions!$D72,EF!$D$84:$D$99,0))*INDEX(EF!$H$100:$H$115,MATCH(Emissions!$D72,EF!$D$100:$D$115,0))*INDEX(EF!$H$132:$H$147,MATCH(Emissions!$D72,EF!$D$132:$D$147,0))*kgtoGg</f>
        <v>0.65903737250841032</v>
      </c>
      <c r="AG72" s="22">
        <f>INDEX('Activity data'!AG$24:AG$39,MATCH(Emissions!$D72,'Activity data'!$D$24:$D$39,0))*INDEX(EF!$H$84:$H$99,MATCH(Emissions!$D72,EF!$D$84:$D$99,0))*INDEX(EF!$H$100:$H$115,MATCH(Emissions!$D72,EF!$D$100:$D$115,0))*INDEX(EF!$H$132:$H$147,MATCH(Emissions!$D72,EF!$D$132:$D$147,0))*kgtoGg</f>
        <v>0.66053731064867127</v>
      </c>
      <c r="AH72" s="22">
        <f>INDEX('Activity data'!AH$24:AH$39,MATCH(Emissions!$D72,'Activity data'!$D$24:$D$39,0))*INDEX(EF!$H$84:$H$99,MATCH(Emissions!$D72,EF!$D$84:$D$99,0))*INDEX(EF!$H$100:$H$115,MATCH(Emissions!$D72,EF!$D$100:$D$115,0))*INDEX(EF!$H$132:$H$147,MATCH(Emissions!$D72,EF!$D$132:$D$147,0))*kgtoGg</f>
        <v>0.66203724878893222</v>
      </c>
      <c r="AI72" s="22">
        <f>INDEX('Activity data'!AI$24:AI$39,MATCH(Emissions!$D72,'Activity data'!$D$24:$D$39,0))*INDEX(EF!$H$84:$H$99,MATCH(Emissions!$D72,EF!$D$84:$D$99,0))*INDEX(EF!$H$100:$H$115,MATCH(Emissions!$D72,EF!$D$100:$D$115,0))*INDEX(EF!$H$132:$H$147,MATCH(Emissions!$D72,EF!$D$132:$D$147,0))*kgtoGg</f>
        <v>0.66353718692919328</v>
      </c>
      <c r="AJ72" s="22">
        <f>INDEX('Activity data'!AJ$24:AJ$39,MATCH(Emissions!$D72,'Activity data'!$D$24:$D$39,0))*INDEX(EF!$H$84:$H$99,MATCH(Emissions!$D72,EF!$D$84:$D$99,0))*INDEX(EF!$H$100:$H$115,MATCH(Emissions!$D72,EF!$D$100:$D$115,0))*INDEX(EF!$H$132:$H$147,MATCH(Emissions!$D72,EF!$D$132:$D$147,0))*kgtoGg</f>
        <v>0.66503712506945412</v>
      </c>
      <c r="AK72" s="22">
        <f>INDEX('Activity data'!AK$24:AK$39,MATCH(Emissions!$D72,'Activity data'!$D$24:$D$39,0))*INDEX(EF!$H$84:$H$99,MATCH(Emissions!$D72,EF!$D$84:$D$99,0))*INDEX(EF!$H$100:$H$115,MATCH(Emissions!$D72,EF!$D$100:$D$115,0))*INDEX(EF!$H$132:$H$147,MATCH(Emissions!$D72,EF!$D$132:$D$147,0))*kgtoGg</f>
        <v>0.66653706320971529</v>
      </c>
      <c r="AL72" s="22">
        <f>INDEX('Activity data'!AL$24:AL$39,MATCH(Emissions!$D72,'Activity data'!$D$24:$D$39,0))*INDEX(EF!$H$84:$H$99,MATCH(Emissions!$D72,EF!$D$84:$D$99,0))*INDEX(EF!$H$100:$H$115,MATCH(Emissions!$D72,EF!$D$100:$D$115,0))*INDEX(EF!$H$132:$H$147,MATCH(Emissions!$D72,EF!$D$132:$D$147,0))*kgtoGg</f>
        <v>0.66803700134997612</v>
      </c>
      <c r="AM72" s="22">
        <f>INDEX('Activity data'!AM$24:AM$39,MATCH(Emissions!$D72,'Activity data'!$D$24:$D$39,0))*INDEX(EF!$H$84:$H$99,MATCH(Emissions!$D72,EF!$D$84:$D$99,0))*INDEX(EF!$H$100:$H$115,MATCH(Emissions!$D72,EF!$D$100:$D$115,0))*INDEX(EF!$H$132:$H$147,MATCH(Emissions!$D72,EF!$D$132:$D$147,0))*kgtoGg</f>
        <v>0.66953693949023729</v>
      </c>
      <c r="AN72" s="22">
        <f>INDEX('Activity data'!AN$24:AN$39,MATCH(Emissions!$D72,'Activity data'!$D$24:$D$39,0))*INDEX(EF!$H$84:$H$99,MATCH(Emissions!$D72,EF!$D$84:$D$99,0))*INDEX(EF!$H$100:$H$115,MATCH(Emissions!$D72,EF!$D$100:$D$115,0))*INDEX(EF!$H$132:$H$147,MATCH(Emissions!$D72,EF!$D$132:$D$147,0))*kgtoGg</f>
        <v>0.67103687763049824</v>
      </c>
      <c r="AO72" s="22">
        <f>INDEX('Activity data'!AO$24:AO$39,MATCH(Emissions!$D72,'Activity data'!$D$24:$D$39,0))*INDEX(EF!$H$84:$H$99,MATCH(Emissions!$D72,EF!$D$84:$D$99,0))*INDEX(EF!$H$100:$H$115,MATCH(Emissions!$D72,EF!$D$100:$D$115,0))*INDEX(EF!$H$132:$H$147,MATCH(Emissions!$D72,EF!$D$132:$D$147,0))*kgtoGg</f>
        <v>0.67253681577075908</v>
      </c>
      <c r="AP72" s="22">
        <f>INDEX('Activity data'!AP$24:AP$39,MATCH(Emissions!$D72,'Activity data'!$D$24:$D$39,0))*INDEX(EF!$H$84:$H$99,MATCH(Emissions!$D72,EF!$D$84:$D$99,0))*INDEX(EF!$H$100:$H$115,MATCH(Emissions!$D72,EF!$D$100:$D$115,0))*INDEX(EF!$H$132:$H$147,MATCH(Emissions!$D72,EF!$D$132:$D$147,0))*kgtoGg</f>
        <v>0.67403675391102014</v>
      </c>
      <c r="AQ72" s="22">
        <f>INDEX('Activity data'!AQ$24:AQ$39,MATCH(Emissions!$D72,'Activity data'!$D$24:$D$39,0))*INDEX(EF!$H$84:$H$99,MATCH(Emissions!$D72,EF!$D$84:$D$99,0))*INDEX(EF!$H$100:$H$115,MATCH(Emissions!$D72,EF!$D$100:$D$115,0))*INDEX(EF!$H$132:$H$147,MATCH(Emissions!$D72,EF!$D$132:$D$147,0))*kgtoGg</f>
        <v>0.67553669205128108</v>
      </c>
      <c r="AR72" s="22">
        <f>INDEX('Activity data'!AR$24:AR$39,MATCH(Emissions!$D72,'Activity data'!$D$24:$D$39,0))*INDEX(EF!$H$84:$H$99,MATCH(Emissions!$D72,EF!$D$84:$D$99,0))*INDEX(EF!$H$100:$H$115,MATCH(Emissions!$D72,EF!$D$100:$D$115,0))*INDEX(EF!$H$132:$H$147,MATCH(Emissions!$D72,EF!$D$132:$D$147,0))*kgtoGg</f>
        <v>0.67703663019154203</v>
      </c>
      <c r="AS72" s="22">
        <f>INDEX('Activity data'!AS$24:AS$39,MATCH(Emissions!$D72,'Activity data'!$D$24:$D$39,0))*INDEX(EF!$H$84:$H$99,MATCH(Emissions!$D72,EF!$D$84:$D$99,0))*INDEX(EF!$H$100:$H$115,MATCH(Emissions!$D72,EF!$D$100:$D$115,0))*INDEX(EF!$H$132:$H$147,MATCH(Emissions!$D72,EF!$D$132:$D$147,0))*kgtoGg</f>
        <v>0.67853656833180298</v>
      </c>
      <c r="AT72" s="22">
        <f>INDEX('Activity data'!AT$24:AT$39,MATCH(Emissions!$D72,'Activity data'!$D$24:$D$39,0))*INDEX(EF!$H$84:$H$99,MATCH(Emissions!$D72,EF!$D$84:$D$99,0))*INDEX(EF!$H$100:$H$115,MATCH(Emissions!$D72,EF!$D$100:$D$115,0))*INDEX(EF!$H$132:$H$147,MATCH(Emissions!$D72,EF!$D$132:$D$147,0))*kgtoGg</f>
        <v>0.68003650647206404</v>
      </c>
      <c r="AU72" s="22">
        <f>INDEX('Activity data'!AU$24:AU$39,MATCH(Emissions!$D72,'Activity data'!$D$24:$D$39,0))*INDEX(EF!$H$84:$H$99,MATCH(Emissions!$D72,EF!$D$84:$D$99,0))*INDEX(EF!$H$100:$H$115,MATCH(Emissions!$D72,EF!$D$100:$D$115,0))*INDEX(EF!$H$132:$H$147,MATCH(Emissions!$D72,EF!$D$132:$D$147,0))*kgtoGg</f>
        <v>0.68153644461232499</v>
      </c>
      <c r="AV72" s="22">
        <f>INDEX('Activity data'!AV$24:AV$39,MATCH(Emissions!$D72,'Activity data'!$D$24:$D$39,0))*INDEX(EF!$H$84:$H$99,MATCH(Emissions!$D72,EF!$D$84:$D$99,0))*INDEX(EF!$H$100:$H$115,MATCH(Emissions!$D72,EF!$D$100:$D$115,0))*INDEX(EF!$H$132:$H$147,MATCH(Emissions!$D72,EF!$D$132:$D$147,0))*kgtoGg</f>
        <v>0.68303638275258605</v>
      </c>
      <c r="AW72" s="22">
        <f>INDEX('Activity data'!AW$24:AW$39,MATCH(Emissions!$D72,'Activity data'!$D$24:$D$39,0))*INDEX(EF!$H$84:$H$99,MATCH(Emissions!$D72,EF!$D$84:$D$99,0))*INDEX(EF!$H$100:$H$115,MATCH(Emissions!$D72,EF!$D$100:$D$115,0))*INDEX(EF!$H$132:$H$147,MATCH(Emissions!$D72,EF!$D$132:$D$147,0))*kgtoGg</f>
        <v>0.68453632089284699</v>
      </c>
      <c r="AX72" s="22">
        <f>INDEX('Activity data'!AX$24:AX$39,MATCH(Emissions!$D72,'Activity data'!$D$24:$D$39,0))*INDEX(EF!$H$84:$H$99,MATCH(Emissions!$D72,EF!$D$84:$D$99,0))*INDEX(EF!$H$100:$H$115,MATCH(Emissions!$D72,EF!$D$100:$D$115,0))*INDEX(EF!$H$132:$H$147,MATCH(Emissions!$D72,EF!$D$132:$D$147,0))*kgtoGg</f>
        <v>0.68603625903310794</v>
      </c>
      <c r="AY72" s="22">
        <f>INDEX('Activity data'!AY$24:AY$39,MATCH(Emissions!$D72,'Activity data'!$D$24:$D$39,0))*INDEX(EF!$H$84:$H$99,MATCH(Emissions!$D72,EF!$D$84:$D$99,0))*INDEX(EF!$H$100:$H$115,MATCH(Emissions!$D72,EF!$D$100:$D$115,0))*INDEX(EF!$H$132:$H$147,MATCH(Emissions!$D72,EF!$D$132:$D$147,0))*kgtoGg</f>
        <v>0.687536197173369</v>
      </c>
      <c r="AZ72" s="22">
        <f>INDEX('Activity data'!AZ$24:AZ$39,MATCH(Emissions!$D72,'Activity data'!$D$24:$D$39,0))*INDEX(EF!$H$84:$H$99,MATCH(Emissions!$D72,EF!$D$84:$D$99,0))*INDEX(EF!$H$100:$H$115,MATCH(Emissions!$D72,EF!$D$100:$D$115,0))*INDEX(EF!$H$132:$H$147,MATCH(Emissions!$D72,EF!$D$132:$D$147,0))*kgtoGg</f>
        <v>0.68903613531362984</v>
      </c>
      <c r="BA72" s="22">
        <f>INDEX('Activity data'!BA$24:BA$39,MATCH(Emissions!$D72,'Activity data'!$D$24:$D$39,0))*INDEX(EF!$H$84:$H$99,MATCH(Emissions!$D72,EF!$D$84:$D$99,0))*INDEX(EF!$H$100:$H$115,MATCH(Emissions!$D72,EF!$D$100:$D$115,0))*INDEX(EF!$H$132:$H$147,MATCH(Emissions!$D72,EF!$D$132:$D$147,0))*kgtoGg</f>
        <v>0.69053607345389079</v>
      </c>
      <c r="BB72" s="22">
        <f>INDEX('Activity data'!BB$24:BB$39,MATCH(Emissions!$D72,'Activity data'!$D$24:$D$39,0))*INDEX(EF!$H$84:$H$99,MATCH(Emissions!$D72,EF!$D$84:$D$99,0))*INDEX(EF!$H$100:$H$115,MATCH(Emissions!$D72,EF!$D$100:$D$115,0))*INDEX(EF!$H$132:$H$147,MATCH(Emissions!$D72,EF!$D$132:$D$147,0))*kgtoGg</f>
        <v>0.69203601159415185</v>
      </c>
      <c r="BC72" s="22">
        <f>INDEX('Activity data'!BC$24:BC$39,MATCH(Emissions!$D72,'Activity data'!$D$24:$D$39,0))*INDEX(EF!$H$84:$H$99,MATCH(Emissions!$D72,EF!$D$84:$D$99,0))*INDEX(EF!$H$100:$H$115,MATCH(Emissions!$D72,EF!$D$100:$D$115,0))*INDEX(EF!$H$132:$H$147,MATCH(Emissions!$D72,EF!$D$132:$D$147,0))*kgtoGg</f>
        <v>0.69353594973441279</v>
      </c>
      <c r="BD72" s="22">
        <f>INDEX('Activity data'!BD$24:BD$39,MATCH(Emissions!$D72,'Activity data'!$D$24:$D$39,0))*INDEX(EF!$H$84:$H$99,MATCH(Emissions!$D72,EF!$D$84:$D$99,0))*INDEX(EF!$H$100:$H$115,MATCH(Emissions!$D72,EF!$D$100:$D$115,0))*INDEX(EF!$H$132:$H$147,MATCH(Emissions!$D72,EF!$D$132:$D$147,0))*kgtoGg</f>
        <v>0.69503588787467374</v>
      </c>
      <c r="BE72" s="22">
        <f>INDEX('Activity data'!BE$24:BE$39,MATCH(Emissions!$D72,'Activity data'!$D$24:$D$39,0))*INDEX(EF!$H$84:$H$99,MATCH(Emissions!$D72,EF!$D$84:$D$99,0))*INDEX(EF!$H$100:$H$115,MATCH(Emissions!$D72,EF!$D$100:$D$115,0))*INDEX(EF!$H$132:$H$147,MATCH(Emissions!$D72,EF!$D$132:$D$147,0))*kgtoGg</f>
        <v>0.6965358260149348</v>
      </c>
      <c r="BF72" s="22">
        <f>INDEX('Activity data'!BF$24:BF$39,MATCH(Emissions!$D72,'Activity data'!$D$24:$D$39,0))*INDEX(EF!$H$84:$H$99,MATCH(Emissions!$D72,EF!$D$84:$D$99,0))*INDEX(EF!$H$100:$H$115,MATCH(Emissions!$D72,EF!$D$100:$D$115,0))*INDEX(EF!$H$132:$H$147,MATCH(Emissions!$D72,EF!$D$132:$D$147,0))*kgtoGg</f>
        <v>0.69803576415519575</v>
      </c>
      <c r="BG72" s="22">
        <f>INDEX('Activity data'!BG$24:BG$39,MATCH(Emissions!$D72,'Activity data'!$D$24:$D$39,0))*INDEX(EF!$H$84:$H$99,MATCH(Emissions!$D72,EF!$D$84:$D$99,0))*INDEX(EF!$H$100:$H$115,MATCH(Emissions!$D72,EF!$D$100:$D$115,0))*INDEX(EF!$H$132:$H$147,MATCH(Emissions!$D72,EF!$D$132:$D$147,0))*kgtoGg</f>
        <v>0.6995357022954567</v>
      </c>
      <c r="BH72" s="22">
        <f>INDEX('Activity data'!BH$24:BH$39,MATCH(Emissions!$D72,'Activity data'!$D$24:$D$39,0))*INDEX(EF!$H$84:$H$99,MATCH(Emissions!$D72,EF!$D$84:$D$99,0))*INDEX(EF!$H$100:$H$115,MATCH(Emissions!$D72,EF!$D$100:$D$115,0))*INDEX(EF!$H$132:$H$147,MATCH(Emissions!$D72,EF!$D$132:$D$147,0))*kgtoGg</f>
        <v>0.70103564043571787</v>
      </c>
      <c r="BI72" s="22">
        <f>INDEX('Activity data'!BI$24:BI$39,MATCH(Emissions!$D72,'Activity data'!$D$24:$D$39,0))*INDEX(EF!$H$84:$H$99,MATCH(Emissions!$D72,EF!$D$84:$D$99,0))*INDEX(EF!$H$100:$H$115,MATCH(Emissions!$D72,EF!$D$100:$D$115,0))*INDEX(EF!$H$132:$H$147,MATCH(Emissions!$D72,EF!$D$132:$D$147,0))*kgtoGg</f>
        <v>0.7025355785759787</v>
      </c>
      <c r="BJ72" s="22">
        <f>INDEX('Activity data'!BJ$24:BJ$39,MATCH(Emissions!$D72,'Activity data'!$D$24:$D$39,0))*INDEX(EF!$H$84:$H$99,MATCH(Emissions!$D72,EF!$D$84:$D$99,0))*INDEX(EF!$H$100:$H$115,MATCH(Emissions!$D72,EF!$D$100:$D$115,0))*INDEX(EF!$H$132:$H$147,MATCH(Emissions!$D72,EF!$D$132:$D$147,0))*kgtoGg</f>
        <v>0.70403551671623976</v>
      </c>
      <c r="BK72" s="22">
        <f>INDEX('Activity data'!BK$24:BK$39,MATCH(Emissions!$D72,'Activity data'!$D$24:$D$39,0))*INDEX(EF!$H$84:$H$99,MATCH(Emissions!$D72,EF!$D$84:$D$99,0))*INDEX(EF!$H$100:$H$115,MATCH(Emissions!$D72,EF!$D$100:$D$115,0))*INDEX(EF!$H$132:$H$147,MATCH(Emissions!$D72,EF!$D$132:$D$147,0))*kgtoGg</f>
        <v>0.70553545485650082</v>
      </c>
      <c r="BL72" s="22">
        <f>INDEX('Activity data'!BL$24:BL$39,MATCH(Emissions!$D72,'Activity data'!$D$24:$D$39,0))*INDEX(EF!$H$84:$H$99,MATCH(Emissions!$D72,EF!$D$84:$D$99,0))*INDEX(EF!$H$100:$H$115,MATCH(Emissions!$D72,EF!$D$100:$D$115,0))*INDEX(EF!$H$132:$H$147,MATCH(Emissions!$D72,EF!$D$132:$D$147,0))*kgtoGg</f>
        <v>0.70703539299676166</v>
      </c>
      <c r="BM72" s="22">
        <f>INDEX('Activity data'!BM$24:BM$39,MATCH(Emissions!$D72,'Activity data'!$D$24:$D$39,0))*INDEX(EF!$H$84:$H$99,MATCH(Emissions!$D72,EF!$D$84:$D$99,0))*INDEX(EF!$H$100:$H$115,MATCH(Emissions!$D72,EF!$D$100:$D$115,0))*INDEX(EF!$H$132:$H$147,MATCH(Emissions!$D72,EF!$D$132:$D$147,0))*kgtoGg</f>
        <v>0.70853533113702272</v>
      </c>
      <c r="BN72" s="22">
        <f>INDEX('Activity data'!BN$24:BN$39,MATCH(Emissions!$D72,'Activity data'!$D$24:$D$39,0))*INDEX(EF!$H$84:$H$99,MATCH(Emissions!$D72,EF!$D$84:$D$99,0))*INDEX(EF!$H$100:$H$115,MATCH(Emissions!$D72,EF!$D$100:$D$115,0))*INDEX(EF!$H$132:$H$147,MATCH(Emissions!$D72,EF!$D$132:$D$147,0))*kgtoGg</f>
        <v>0.71003526927728366</v>
      </c>
      <c r="BO72" s="22">
        <f>INDEX('Activity data'!BO$24:BO$39,MATCH(Emissions!$D72,'Activity data'!$D$24:$D$39,0))*INDEX(EF!$H$84:$H$99,MATCH(Emissions!$D72,EF!$D$84:$D$99,0))*INDEX(EF!$H$100:$H$115,MATCH(Emissions!$D72,EF!$D$100:$D$115,0))*INDEX(EF!$H$132:$H$147,MATCH(Emissions!$D72,EF!$D$132:$D$147,0))*kgtoGg</f>
        <v>0.71153520741754461</v>
      </c>
      <c r="BP72" s="22">
        <f>INDEX('Activity data'!BP$24:BP$39,MATCH(Emissions!$D72,'Activity data'!$D$24:$D$39,0))*INDEX(EF!$H$84:$H$99,MATCH(Emissions!$D72,EF!$D$84:$D$99,0))*INDEX(EF!$H$100:$H$115,MATCH(Emissions!$D72,EF!$D$100:$D$115,0))*INDEX(EF!$H$132:$H$147,MATCH(Emissions!$D72,EF!$D$132:$D$147,0))*kgtoGg</f>
        <v>0.71303514555780567</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0.11191819698903073</v>
      </c>
      <c r="AE73" s="22">
        <f>INDEX('Activity data'!AE$24:AE$39,MATCH(Emissions!$D73,'Activity data'!$D$24:$D$39,0))*INDEX(EF!$H$84:$H$99,MATCH(Emissions!$D73,EF!$D$84:$D$99,0))*INDEX(EF!$H$100:$H$115,MATCH(Emissions!$D73,EF!$D$100:$D$115,0))*INDEX(EF!$H$132:$H$147,MATCH(Emissions!$D73,EF!$D$132:$D$147,0))*kgtoGg</f>
        <v>0.21411192498903076</v>
      </c>
      <c r="AF73" s="22">
        <f>INDEX('Activity data'!AF$24:AF$39,MATCH(Emissions!$D73,'Activity data'!$D$24:$D$39,0))*INDEX(EF!$H$84:$H$99,MATCH(Emissions!$D73,EF!$D$84:$D$99,0))*INDEX(EF!$H$100:$H$115,MATCH(Emissions!$D73,EF!$D$100:$D$115,0))*INDEX(EF!$H$132:$H$147,MATCH(Emissions!$D73,EF!$D$132:$D$147,0))*kgtoGg</f>
        <v>0.17208302898903072</v>
      </c>
      <c r="AG73" s="22">
        <f>INDEX('Activity data'!AG$24:AG$39,MATCH(Emissions!$D73,'Activity data'!$D$24:$D$39,0))*INDEX(EF!$H$84:$H$99,MATCH(Emissions!$D73,EF!$D$84:$D$99,0))*INDEX(EF!$H$100:$H$115,MATCH(Emissions!$D73,EF!$D$100:$D$115,0))*INDEX(EF!$H$132:$H$147,MATCH(Emissions!$D73,EF!$D$132:$D$147,0))*kgtoGg</f>
        <v>0.13256136498903073</v>
      </c>
      <c r="AH73" s="22">
        <f>INDEX('Activity data'!AH$24:AH$39,MATCH(Emissions!$D73,'Activity data'!$D$24:$D$39,0))*INDEX(EF!$H$84:$H$99,MATCH(Emissions!$D73,EF!$D$84:$D$99,0))*INDEX(EF!$H$100:$H$115,MATCH(Emissions!$D73,EF!$D$100:$D$115,0))*INDEX(EF!$H$132:$H$147,MATCH(Emissions!$D73,EF!$D$132:$D$147,0))*kgtoGg</f>
        <v>0.15230472498903075</v>
      </c>
      <c r="AI73" s="22">
        <f>INDEX('Activity data'!AI$24:AI$39,MATCH(Emissions!$D73,'Activity data'!$D$24:$D$39,0))*INDEX(EF!$H$84:$H$99,MATCH(Emissions!$D73,EF!$D$84:$D$99,0))*INDEX(EF!$H$100:$H$115,MATCH(Emissions!$D73,EF!$D$100:$D$115,0))*INDEX(EF!$H$132:$H$147,MATCH(Emissions!$D73,EF!$D$132:$D$147,0))*kgtoGg</f>
        <v>0.16910405298903072</v>
      </c>
      <c r="AJ73" s="22">
        <f>INDEX('Activity data'!AJ$24:AJ$39,MATCH(Emissions!$D73,'Activity data'!$D$24:$D$39,0))*INDEX(EF!$H$84:$H$99,MATCH(Emissions!$D73,EF!$D$84:$D$99,0))*INDEX(EF!$H$100:$H$115,MATCH(Emissions!$D73,EF!$D$100:$D$115,0))*INDEX(EF!$H$132:$H$147,MATCH(Emissions!$D73,EF!$D$132:$D$147,0))*kgtoGg</f>
        <v>0.16910405298903072</v>
      </c>
      <c r="AK73" s="22">
        <f>INDEX('Activity data'!AK$24:AK$39,MATCH(Emissions!$D73,'Activity data'!$D$24:$D$39,0))*INDEX(EF!$H$84:$H$99,MATCH(Emissions!$D73,EF!$D$84:$D$99,0))*INDEX(EF!$H$100:$H$115,MATCH(Emissions!$D73,EF!$D$100:$D$115,0))*INDEX(EF!$H$132:$H$147,MATCH(Emissions!$D73,EF!$D$132:$D$147,0))*kgtoGg</f>
        <v>0.16910405298903072</v>
      </c>
      <c r="AL73" s="22">
        <f>INDEX('Activity data'!AL$24:AL$39,MATCH(Emissions!$D73,'Activity data'!$D$24:$D$39,0))*INDEX(EF!$H$84:$H$99,MATCH(Emissions!$D73,EF!$D$84:$D$99,0))*INDEX(EF!$H$100:$H$115,MATCH(Emissions!$D73,EF!$D$100:$D$115,0))*INDEX(EF!$H$132:$H$147,MATCH(Emissions!$D73,EF!$D$132:$D$147,0))*kgtoGg</f>
        <v>0.17077550747272044</v>
      </c>
      <c r="AM73" s="22">
        <f>INDEX('Activity data'!AM$24:AM$39,MATCH(Emissions!$D73,'Activity data'!$D$24:$D$39,0))*INDEX(EF!$H$84:$H$99,MATCH(Emissions!$D73,EF!$D$84:$D$99,0))*INDEX(EF!$H$100:$H$115,MATCH(Emissions!$D73,EF!$D$100:$D$115,0))*INDEX(EF!$H$132:$H$147,MATCH(Emissions!$D73,EF!$D$132:$D$147,0))*kgtoGg</f>
        <v>0.17244696195641013</v>
      </c>
      <c r="AN73" s="22">
        <f>INDEX('Activity data'!AN$24:AN$39,MATCH(Emissions!$D73,'Activity data'!$D$24:$D$39,0))*INDEX(EF!$H$84:$H$99,MATCH(Emissions!$D73,EF!$D$84:$D$99,0))*INDEX(EF!$H$100:$H$115,MATCH(Emissions!$D73,EF!$D$100:$D$115,0))*INDEX(EF!$H$132:$H$147,MATCH(Emissions!$D73,EF!$D$132:$D$147,0))*kgtoGg</f>
        <v>0.17411841644009984</v>
      </c>
      <c r="AO73" s="22">
        <f>INDEX('Activity data'!AO$24:AO$39,MATCH(Emissions!$D73,'Activity data'!$D$24:$D$39,0))*INDEX(EF!$H$84:$H$99,MATCH(Emissions!$D73,EF!$D$84:$D$99,0))*INDEX(EF!$H$100:$H$115,MATCH(Emissions!$D73,EF!$D$100:$D$115,0))*INDEX(EF!$H$132:$H$147,MATCH(Emissions!$D73,EF!$D$132:$D$147,0))*kgtoGg</f>
        <v>0.17578987092378959</v>
      </c>
      <c r="AP73" s="22">
        <f>INDEX('Activity data'!AP$24:AP$39,MATCH(Emissions!$D73,'Activity data'!$D$24:$D$39,0))*INDEX(EF!$H$84:$H$99,MATCH(Emissions!$D73,EF!$D$84:$D$99,0))*INDEX(EF!$H$100:$H$115,MATCH(Emissions!$D73,EF!$D$100:$D$115,0))*INDEX(EF!$H$132:$H$147,MATCH(Emissions!$D73,EF!$D$132:$D$147,0))*kgtoGg</f>
        <v>0.1774613254074793</v>
      </c>
      <c r="AQ73" s="22">
        <f>INDEX('Activity data'!AQ$24:AQ$39,MATCH(Emissions!$D73,'Activity data'!$D$24:$D$39,0))*INDEX(EF!$H$84:$H$99,MATCH(Emissions!$D73,EF!$D$84:$D$99,0))*INDEX(EF!$H$100:$H$115,MATCH(Emissions!$D73,EF!$D$100:$D$115,0))*INDEX(EF!$H$132:$H$147,MATCH(Emissions!$D73,EF!$D$132:$D$147,0))*kgtoGg</f>
        <v>0.17913277989116902</v>
      </c>
      <c r="AR73" s="22">
        <f>INDEX('Activity data'!AR$24:AR$39,MATCH(Emissions!$D73,'Activity data'!$D$24:$D$39,0))*INDEX(EF!$H$84:$H$99,MATCH(Emissions!$D73,EF!$D$84:$D$99,0))*INDEX(EF!$H$100:$H$115,MATCH(Emissions!$D73,EF!$D$100:$D$115,0))*INDEX(EF!$H$132:$H$147,MATCH(Emissions!$D73,EF!$D$132:$D$147,0))*kgtoGg</f>
        <v>0.18080423437485874</v>
      </c>
      <c r="AS73" s="22">
        <f>INDEX('Activity data'!AS$24:AS$39,MATCH(Emissions!$D73,'Activity data'!$D$24:$D$39,0))*INDEX(EF!$H$84:$H$99,MATCH(Emissions!$D73,EF!$D$84:$D$99,0))*INDEX(EF!$H$100:$H$115,MATCH(Emissions!$D73,EF!$D$100:$D$115,0))*INDEX(EF!$H$132:$H$147,MATCH(Emissions!$D73,EF!$D$132:$D$147,0))*kgtoGg</f>
        <v>0.18247568885854842</v>
      </c>
      <c r="AT73" s="22">
        <f>INDEX('Activity data'!AT$24:AT$39,MATCH(Emissions!$D73,'Activity data'!$D$24:$D$39,0))*INDEX(EF!$H$84:$H$99,MATCH(Emissions!$D73,EF!$D$84:$D$99,0))*INDEX(EF!$H$100:$H$115,MATCH(Emissions!$D73,EF!$D$100:$D$115,0))*INDEX(EF!$H$132:$H$147,MATCH(Emissions!$D73,EF!$D$132:$D$147,0))*kgtoGg</f>
        <v>0.18414714334223814</v>
      </c>
      <c r="AU73" s="22">
        <f>INDEX('Activity data'!AU$24:AU$39,MATCH(Emissions!$D73,'Activity data'!$D$24:$D$39,0))*INDEX(EF!$H$84:$H$99,MATCH(Emissions!$D73,EF!$D$84:$D$99,0))*INDEX(EF!$H$100:$H$115,MATCH(Emissions!$D73,EF!$D$100:$D$115,0))*INDEX(EF!$H$132:$H$147,MATCH(Emissions!$D73,EF!$D$132:$D$147,0))*kgtoGg</f>
        <v>0.18581859782592786</v>
      </c>
      <c r="AV73" s="22">
        <f>INDEX('Activity data'!AV$24:AV$39,MATCH(Emissions!$D73,'Activity data'!$D$24:$D$39,0))*INDEX(EF!$H$84:$H$99,MATCH(Emissions!$D73,EF!$D$84:$D$99,0))*INDEX(EF!$H$100:$H$115,MATCH(Emissions!$D73,EF!$D$100:$D$115,0))*INDEX(EF!$H$132:$H$147,MATCH(Emissions!$D73,EF!$D$132:$D$147,0))*kgtoGg</f>
        <v>0.18581859782592786</v>
      </c>
      <c r="AW73" s="22">
        <f>INDEX('Activity data'!AW$24:AW$39,MATCH(Emissions!$D73,'Activity data'!$D$24:$D$39,0))*INDEX(EF!$H$84:$H$99,MATCH(Emissions!$D73,EF!$D$84:$D$99,0))*INDEX(EF!$H$100:$H$115,MATCH(Emissions!$D73,EF!$D$100:$D$115,0))*INDEX(EF!$H$132:$H$147,MATCH(Emissions!$D73,EF!$D$132:$D$147,0))*kgtoGg</f>
        <v>0.18581859782592786</v>
      </c>
      <c r="AX73" s="22">
        <f>INDEX('Activity data'!AX$24:AX$39,MATCH(Emissions!$D73,'Activity data'!$D$24:$D$39,0))*INDEX(EF!$H$84:$H$99,MATCH(Emissions!$D73,EF!$D$84:$D$99,0))*INDEX(EF!$H$100:$H$115,MATCH(Emissions!$D73,EF!$D$100:$D$115,0))*INDEX(EF!$H$132:$H$147,MATCH(Emissions!$D73,EF!$D$132:$D$147,0))*kgtoGg</f>
        <v>0.18581859782592786</v>
      </c>
      <c r="AY73" s="22">
        <f>INDEX('Activity data'!AY$24:AY$39,MATCH(Emissions!$D73,'Activity data'!$D$24:$D$39,0))*INDEX(EF!$H$84:$H$99,MATCH(Emissions!$D73,EF!$D$84:$D$99,0))*INDEX(EF!$H$100:$H$115,MATCH(Emissions!$D73,EF!$D$100:$D$115,0))*INDEX(EF!$H$132:$H$147,MATCH(Emissions!$D73,EF!$D$132:$D$147,0))*kgtoGg</f>
        <v>0.18581859782592786</v>
      </c>
      <c r="AZ73" s="22">
        <f>INDEX('Activity data'!AZ$24:AZ$39,MATCH(Emissions!$D73,'Activity data'!$D$24:$D$39,0))*INDEX(EF!$H$84:$H$99,MATCH(Emissions!$D73,EF!$D$84:$D$99,0))*INDEX(EF!$H$100:$H$115,MATCH(Emissions!$D73,EF!$D$100:$D$115,0))*INDEX(EF!$H$132:$H$147,MATCH(Emissions!$D73,EF!$D$132:$D$147,0))*kgtoGg</f>
        <v>0.18581859782592786</v>
      </c>
      <c r="BA73" s="22">
        <f>INDEX('Activity data'!BA$24:BA$39,MATCH(Emissions!$D73,'Activity data'!$D$24:$D$39,0))*INDEX(EF!$H$84:$H$99,MATCH(Emissions!$D73,EF!$D$84:$D$99,0))*INDEX(EF!$H$100:$H$115,MATCH(Emissions!$D73,EF!$D$100:$D$115,0))*INDEX(EF!$H$132:$H$147,MATCH(Emissions!$D73,EF!$D$132:$D$147,0))*kgtoGg</f>
        <v>0.18581859782592786</v>
      </c>
      <c r="BB73" s="22">
        <f>INDEX('Activity data'!BB$24:BB$39,MATCH(Emissions!$D73,'Activity data'!$D$24:$D$39,0))*INDEX(EF!$H$84:$H$99,MATCH(Emissions!$D73,EF!$D$84:$D$99,0))*INDEX(EF!$H$100:$H$115,MATCH(Emissions!$D73,EF!$D$100:$D$115,0))*INDEX(EF!$H$132:$H$147,MATCH(Emissions!$D73,EF!$D$132:$D$147,0))*kgtoGg</f>
        <v>0.18581859782592786</v>
      </c>
      <c r="BC73" s="22">
        <f>INDEX('Activity data'!BC$24:BC$39,MATCH(Emissions!$D73,'Activity data'!$D$24:$D$39,0))*INDEX(EF!$H$84:$H$99,MATCH(Emissions!$D73,EF!$D$84:$D$99,0))*INDEX(EF!$H$100:$H$115,MATCH(Emissions!$D73,EF!$D$100:$D$115,0))*INDEX(EF!$H$132:$H$147,MATCH(Emissions!$D73,EF!$D$132:$D$147,0))*kgtoGg</f>
        <v>0.18581859782592786</v>
      </c>
      <c r="BD73" s="22">
        <f>INDEX('Activity data'!BD$24:BD$39,MATCH(Emissions!$D73,'Activity data'!$D$24:$D$39,0))*INDEX(EF!$H$84:$H$99,MATCH(Emissions!$D73,EF!$D$84:$D$99,0))*INDEX(EF!$H$100:$H$115,MATCH(Emissions!$D73,EF!$D$100:$D$115,0))*INDEX(EF!$H$132:$H$147,MATCH(Emissions!$D73,EF!$D$132:$D$147,0))*kgtoGg</f>
        <v>0.18581859782592786</v>
      </c>
      <c r="BE73" s="22">
        <f>INDEX('Activity data'!BE$24:BE$39,MATCH(Emissions!$D73,'Activity data'!$D$24:$D$39,0))*INDEX(EF!$H$84:$H$99,MATCH(Emissions!$D73,EF!$D$84:$D$99,0))*INDEX(EF!$H$100:$H$115,MATCH(Emissions!$D73,EF!$D$100:$D$115,0))*INDEX(EF!$H$132:$H$147,MATCH(Emissions!$D73,EF!$D$132:$D$147,0))*kgtoGg</f>
        <v>0.18581859782592786</v>
      </c>
      <c r="BF73" s="22">
        <f>INDEX('Activity data'!BF$24:BF$39,MATCH(Emissions!$D73,'Activity data'!$D$24:$D$39,0))*INDEX(EF!$H$84:$H$99,MATCH(Emissions!$D73,EF!$D$84:$D$99,0))*INDEX(EF!$H$100:$H$115,MATCH(Emissions!$D73,EF!$D$100:$D$115,0))*INDEX(EF!$H$132:$H$147,MATCH(Emissions!$D73,EF!$D$132:$D$147,0))*kgtoGg</f>
        <v>0.18414714334223814</v>
      </c>
      <c r="BG73" s="22">
        <f>INDEX('Activity data'!BG$24:BG$39,MATCH(Emissions!$D73,'Activity data'!$D$24:$D$39,0))*INDEX(EF!$H$84:$H$99,MATCH(Emissions!$D73,EF!$D$84:$D$99,0))*INDEX(EF!$H$100:$H$115,MATCH(Emissions!$D73,EF!$D$100:$D$115,0))*INDEX(EF!$H$132:$H$147,MATCH(Emissions!$D73,EF!$D$132:$D$147,0))*kgtoGg</f>
        <v>0.18247568885854842</v>
      </c>
      <c r="BH73" s="22">
        <f>INDEX('Activity data'!BH$24:BH$39,MATCH(Emissions!$D73,'Activity data'!$D$24:$D$39,0))*INDEX(EF!$H$84:$H$99,MATCH(Emissions!$D73,EF!$D$84:$D$99,0))*INDEX(EF!$H$100:$H$115,MATCH(Emissions!$D73,EF!$D$100:$D$115,0))*INDEX(EF!$H$132:$H$147,MATCH(Emissions!$D73,EF!$D$132:$D$147,0))*kgtoGg</f>
        <v>0.18080423437485874</v>
      </c>
      <c r="BI73" s="22">
        <f>INDEX('Activity data'!BI$24:BI$39,MATCH(Emissions!$D73,'Activity data'!$D$24:$D$39,0))*INDEX(EF!$H$84:$H$99,MATCH(Emissions!$D73,EF!$D$84:$D$99,0))*INDEX(EF!$H$100:$H$115,MATCH(Emissions!$D73,EF!$D$100:$D$115,0))*INDEX(EF!$H$132:$H$147,MATCH(Emissions!$D73,EF!$D$132:$D$147,0))*kgtoGg</f>
        <v>0.17913277989116902</v>
      </c>
      <c r="BJ73" s="22">
        <f>INDEX('Activity data'!BJ$24:BJ$39,MATCH(Emissions!$D73,'Activity data'!$D$24:$D$39,0))*INDEX(EF!$H$84:$H$99,MATCH(Emissions!$D73,EF!$D$84:$D$99,0))*INDEX(EF!$H$100:$H$115,MATCH(Emissions!$D73,EF!$D$100:$D$115,0))*INDEX(EF!$H$132:$H$147,MATCH(Emissions!$D73,EF!$D$132:$D$147,0))*kgtoGg</f>
        <v>0.1774613254074793</v>
      </c>
      <c r="BK73" s="22">
        <f>INDEX('Activity data'!BK$24:BK$39,MATCH(Emissions!$D73,'Activity data'!$D$24:$D$39,0))*INDEX(EF!$H$84:$H$99,MATCH(Emissions!$D73,EF!$D$84:$D$99,0))*INDEX(EF!$H$100:$H$115,MATCH(Emissions!$D73,EF!$D$100:$D$115,0))*INDEX(EF!$H$132:$H$147,MATCH(Emissions!$D73,EF!$D$132:$D$147,0))*kgtoGg</f>
        <v>0.17578987092378959</v>
      </c>
      <c r="BL73" s="22">
        <f>INDEX('Activity data'!BL$24:BL$39,MATCH(Emissions!$D73,'Activity data'!$D$24:$D$39,0))*INDEX(EF!$H$84:$H$99,MATCH(Emissions!$D73,EF!$D$84:$D$99,0))*INDEX(EF!$H$100:$H$115,MATCH(Emissions!$D73,EF!$D$100:$D$115,0))*INDEX(EF!$H$132:$H$147,MATCH(Emissions!$D73,EF!$D$132:$D$147,0))*kgtoGg</f>
        <v>0.17411841644009984</v>
      </c>
      <c r="BM73" s="22">
        <f>INDEX('Activity data'!BM$24:BM$39,MATCH(Emissions!$D73,'Activity data'!$D$24:$D$39,0))*INDEX(EF!$H$84:$H$99,MATCH(Emissions!$D73,EF!$D$84:$D$99,0))*INDEX(EF!$H$100:$H$115,MATCH(Emissions!$D73,EF!$D$100:$D$115,0))*INDEX(EF!$H$132:$H$147,MATCH(Emissions!$D73,EF!$D$132:$D$147,0))*kgtoGg</f>
        <v>0.17244696195641013</v>
      </c>
      <c r="BN73" s="22">
        <f>INDEX('Activity data'!BN$24:BN$39,MATCH(Emissions!$D73,'Activity data'!$D$24:$D$39,0))*INDEX(EF!$H$84:$H$99,MATCH(Emissions!$D73,EF!$D$84:$D$99,0))*INDEX(EF!$H$100:$H$115,MATCH(Emissions!$D73,EF!$D$100:$D$115,0))*INDEX(EF!$H$132:$H$147,MATCH(Emissions!$D73,EF!$D$132:$D$147,0))*kgtoGg</f>
        <v>0.17077550747272044</v>
      </c>
      <c r="BO73" s="22">
        <f>INDEX('Activity data'!BO$24:BO$39,MATCH(Emissions!$D73,'Activity data'!$D$24:$D$39,0))*INDEX(EF!$H$84:$H$99,MATCH(Emissions!$D73,EF!$D$84:$D$99,0))*INDEX(EF!$H$100:$H$115,MATCH(Emissions!$D73,EF!$D$100:$D$115,0))*INDEX(EF!$H$132:$H$147,MATCH(Emissions!$D73,EF!$D$132:$D$147,0))*kgtoGg</f>
        <v>0.16910405298903072</v>
      </c>
      <c r="BP73" s="22">
        <f>INDEX('Activity data'!BP$24:BP$39,MATCH(Emissions!$D73,'Activity data'!$D$24:$D$39,0))*INDEX(EF!$H$84:$H$99,MATCH(Emissions!$D73,EF!$D$84:$D$99,0))*INDEX(EF!$H$100:$H$115,MATCH(Emissions!$D73,EF!$D$100:$D$115,0))*INDEX(EF!$H$132:$H$147,MATCH(Emissions!$D73,EF!$D$132:$D$147,0))*kgtoGg</f>
        <v>0.16910405298903072</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0.16018487192863509</v>
      </c>
      <c r="AE74" s="22">
        <f>INDEX('Activity data'!AE$24:AE$39,MATCH(Emissions!$D74,'Activity data'!$D$24:$D$39,0))*INDEX(EF!$H$84:$H$99,MATCH(Emissions!$D74,EF!$D$84:$D$99,0))*INDEX(EF!$H$100:$H$115,MATCH(Emissions!$D74,EF!$D$100:$D$115,0))*INDEX(EF!$H$132:$H$147,MATCH(Emissions!$D74,EF!$D$132:$D$147,0))*kgtoGg</f>
        <v>0.15954964026614218</v>
      </c>
      <c r="AF74" s="22">
        <f>INDEX('Activity data'!AF$24:AF$39,MATCH(Emissions!$D74,'Activity data'!$D$24:$D$39,0))*INDEX(EF!$H$84:$H$99,MATCH(Emissions!$D74,EF!$D$84:$D$99,0))*INDEX(EF!$H$100:$H$115,MATCH(Emissions!$D74,EF!$D$100:$D$115,0))*INDEX(EF!$H$132:$H$147,MATCH(Emissions!$D74,EF!$D$132:$D$147,0))*kgtoGg</f>
        <v>0.15891440860364925</v>
      </c>
      <c r="AG74" s="22">
        <f>INDEX('Activity data'!AG$24:AG$39,MATCH(Emissions!$D74,'Activity data'!$D$24:$D$39,0))*INDEX(EF!$H$84:$H$99,MATCH(Emissions!$D74,EF!$D$84:$D$99,0))*INDEX(EF!$H$100:$H$115,MATCH(Emissions!$D74,EF!$D$100:$D$115,0))*INDEX(EF!$H$132:$H$147,MATCH(Emissions!$D74,EF!$D$132:$D$147,0))*kgtoGg</f>
        <v>0.15827917694115634</v>
      </c>
      <c r="AH74" s="22">
        <f>INDEX('Activity data'!AH$24:AH$39,MATCH(Emissions!$D74,'Activity data'!$D$24:$D$39,0))*INDEX(EF!$H$84:$H$99,MATCH(Emissions!$D74,EF!$D$84:$D$99,0))*INDEX(EF!$H$100:$H$115,MATCH(Emissions!$D74,EF!$D$100:$D$115,0))*INDEX(EF!$H$132:$H$147,MATCH(Emissions!$D74,EF!$D$132:$D$147,0))*kgtoGg</f>
        <v>0.15764394527866341</v>
      </c>
      <c r="AI74" s="22">
        <f>INDEX('Activity data'!AI$24:AI$39,MATCH(Emissions!$D74,'Activity data'!$D$24:$D$39,0))*INDEX(EF!$H$84:$H$99,MATCH(Emissions!$D74,EF!$D$84:$D$99,0))*INDEX(EF!$H$100:$H$115,MATCH(Emissions!$D74,EF!$D$100:$D$115,0))*INDEX(EF!$H$132:$H$147,MATCH(Emissions!$D74,EF!$D$132:$D$147,0))*kgtoGg</f>
        <v>0.15700871361617053</v>
      </c>
      <c r="AJ74" s="22">
        <f>INDEX('Activity data'!AJ$24:AJ$39,MATCH(Emissions!$D74,'Activity data'!$D$24:$D$39,0))*INDEX(EF!$H$84:$H$99,MATCH(Emissions!$D74,EF!$D$84:$D$99,0))*INDEX(EF!$H$100:$H$115,MATCH(Emissions!$D74,EF!$D$100:$D$115,0))*INDEX(EF!$H$132:$H$147,MATCH(Emissions!$D74,EF!$D$132:$D$147,0))*kgtoGg</f>
        <v>0.15637348195367759</v>
      </c>
      <c r="AK74" s="22">
        <f>INDEX('Activity data'!AK$24:AK$39,MATCH(Emissions!$D74,'Activity data'!$D$24:$D$39,0))*INDEX(EF!$H$84:$H$99,MATCH(Emissions!$D74,EF!$D$84:$D$99,0))*INDEX(EF!$H$100:$H$115,MATCH(Emissions!$D74,EF!$D$100:$D$115,0))*INDEX(EF!$H$132:$H$147,MATCH(Emissions!$D74,EF!$D$132:$D$147,0))*kgtoGg</f>
        <v>0.15573825029118468</v>
      </c>
      <c r="AL74" s="22">
        <f>INDEX('Activity data'!AL$24:AL$39,MATCH(Emissions!$D74,'Activity data'!$D$24:$D$39,0))*INDEX(EF!$H$84:$H$99,MATCH(Emissions!$D74,EF!$D$84:$D$99,0))*INDEX(EF!$H$100:$H$115,MATCH(Emissions!$D74,EF!$D$100:$D$115,0))*INDEX(EF!$H$132:$H$147,MATCH(Emissions!$D74,EF!$D$132:$D$147,0))*kgtoGg</f>
        <v>0.15510301862869175</v>
      </c>
      <c r="AM74" s="22">
        <f>INDEX('Activity data'!AM$24:AM$39,MATCH(Emissions!$D74,'Activity data'!$D$24:$D$39,0))*INDEX(EF!$H$84:$H$99,MATCH(Emissions!$D74,EF!$D$84:$D$99,0))*INDEX(EF!$H$100:$H$115,MATCH(Emissions!$D74,EF!$D$100:$D$115,0))*INDEX(EF!$H$132:$H$147,MATCH(Emissions!$D74,EF!$D$132:$D$147,0))*kgtoGg</f>
        <v>0.15446778696619884</v>
      </c>
      <c r="AN74" s="22">
        <f>INDEX('Activity data'!AN$24:AN$39,MATCH(Emissions!$D74,'Activity data'!$D$24:$D$39,0))*INDEX(EF!$H$84:$H$99,MATCH(Emissions!$D74,EF!$D$84:$D$99,0))*INDEX(EF!$H$100:$H$115,MATCH(Emissions!$D74,EF!$D$100:$D$115,0))*INDEX(EF!$H$132:$H$147,MATCH(Emissions!$D74,EF!$D$132:$D$147,0))*kgtoGg</f>
        <v>0.1538325553037059</v>
      </c>
      <c r="AO74" s="22">
        <f>INDEX('Activity data'!AO$24:AO$39,MATCH(Emissions!$D74,'Activity data'!$D$24:$D$39,0))*INDEX(EF!$H$84:$H$99,MATCH(Emissions!$D74,EF!$D$84:$D$99,0))*INDEX(EF!$H$100:$H$115,MATCH(Emissions!$D74,EF!$D$100:$D$115,0))*INDEX(EF!$H$132:$H$147,MATCH(Emissions!$D74,EF!$D$132:$D$147,0))*kgtoGg</f>
        <v>0.15319732364121297</v>
      </c>
      <c r="AP74" s="22">
        <f>INDEX('Activity data'!AP$24:AP$39,MATCH(Emissions!$D74,'Activity data'!$D$24:$D$39,0))*INDEX(EF!$H$84:$H$99,MATCH(Emissions!$D74,EF!$D$84:$D$99,0))*INDEX(EF!$H$100:$H$115,MATCH(Emissions!$D74,EF!$D$100:$D$115,0))*INDEX(EF!$H$132:$H$147,MATCH(Emissions!$D74,EF!$D$132:$D$147,0))*kgtoGg</f>
        <v>0.15256209197872009</v>
      </c>
      <c r="AQ74" s="22">
        <f>INDEX('Activity data'!AQ$24:AQ$39,MATCH(Emissions!$D74,'Activity data'!$D$24:$D$39,0))*INDEX(EF!$H$84:$H$99,MATCH(Emissions!$D74,EF!$D$84:$D$99,0))*INDEX(EF!$H$100:$H$115,MATCH(Emissions!$D74,EF!$D$100:$D$115,0))*INDEX(EF!$H$132:$H$147,MATCH(Emissions!$D74,EF!$D$132:$D$147,0))*kgtoGg</f>
        <v>0.15192686031622715</v>
      </c>
      <c r="AR74" s="22">
        <f>INDEX('Activity data'!AR$24:AR$39,MATCH(Emissions!$D74,'Activity data'!$D$24:$D$39,0))*INDEX(EF!$H$84:$H$99,MATCH(Emissions!$D74,EF!$D$84:$D$99,0))*INDEX(EF!$H$100:$H$115,MATCH(Emissions!$D74,EF!$D$100:$D$115,0))*INDEX(EF!$H$132:$H$147,MATCH(Emissions!$D74,EF!$D$132:$D$147,0))*kgtoGg</f>
        <v>0.15129162865373424</v>
      </c>
      <c r="AS74" s="22">
        <f>INDEX('Activity data'!AS$24:AS$39,MATCH(Emissions!$D74,'Activity data'!$D$24:$D$39,0))*INDEX(EF!$H$84:$H$99,MATCH(Emissions!$D74,EF!$D$84:$D$99,0))*INDEX(EF!$H$100:$H$115,MATCH(Emissions!$D74,EF!$D$100:$D$115,0))*INDEX(EF!$H$132:$H$147,MATCH(Emissions!$D74,EF!$D$132:$D$147,0))*kgtoGg</f>
        <v>0.15065639699124131</v>
      </c>
      <c r="AT74" s="22">
        <f>INDEX('Activity data'!AT$24:AT$39,MATCH(Emissions!$D74,'Activity data'!$D$24:$D$39,0))*INDEX(EF!$H$84:$H$99,MATCH(Emissions!$D74,EF!$D$84:$D$99,0))*INDEX(EF!$H$100:$H$115,MATCH(Emissions!$D74,EF!$D$100:$D$115,0))*INDEX(EF!$H$132:$H$147,MATCH(Emissions!$D74,EF!$D$132:$D$147,0))*kgtoGg</f>
        <v>0.1500211653287484</v>
      </c>
      <c r="AU74" s="22">
        <f>INDEX('Activity data'!AU$24:AU$39,MATCH(Emissions!$D74,'Activity data'!$D$24:$D$39,0))*INDEX(EF!$H$84:$H$99,MATCH(Emissions!$D74,EF!$D$84:$D$99,0))*INDEX(EF!$H$100:$H$115,MATCH(Emissions!$D74,EF!$D$100:$D$115,0))*INDEX(EF!$H$132:$H$147,MATCH(Emissions!$D74,EF!$D$132:$D$147,0))*kgtoGg</f>
        <v>0.14938593366625547</v>
      </c>
      <c r="AV74" s="22">
        <f>INDEX('Activity data'!AV$24:AV$39,MATCH(Emissions!$D74,'Activity data'!$D$24:$D$39,0))*INDEX(EF!$H$84:$H$99,MATCH(Emissions!$D74,EF!$D$84:$D$99,0))*INDEX(EF!$H$100:$H$115,MATCH(Emissions!$D74,EF!$D$100:$D$115,0))*INDEX(EF!$H$132:$H$147,MATCH(Emissions!$D74,EF!$D$132:$D$147,0))*kgtoGg</f>
        <v>0.14875070200376256</v>
      </c>
      <c r="AW74" s="22">
        <f>INDEX('Activity data'!AW$24:AW$39,MATCH(Emissions!$D74,'Activity data'!$D$24:$D$39,0))*INDEX(EF!$H$84:$H$99,MATCH(Emissions!$D74,EF!$D$84:$D$99,0))*INDEX(EF!$H$100:$H$115,MATCH(Emissions!$D74,EF!$D$100:$D$115,0))*INDEX(EF!$H$132:$H$147,MATCH(Emissions!$D74,EF!$D$132:$D$147,0))*kgtoGg</f>
        <v>0.14811547034126962</v>
      </c>
      <c r="AX74" s="22">
        <f>INDEX('Activity data'!AX$24:AX$39,MATCH(Emissions!$D74,'Activity data'!$D$24:$D$39,0))*INDEX(EF!$H$84:$H$99,MATCH(Emissions!$D74,EF!$D$84:$D$99,0))*INDEX(EF!$H$100:$H$115,MATCH(Emissions!$D74,EF!$D$100:$D$115,0))*INDEX(EF!$H$132:$H$147,MATCH(Emissions!$D74,EF!$D$132:$D$147,0))*kgtoGg</f>
        <v>0.14748023867877674</v>
      </c>
      <c r="AY74" s="22">
        <f>INDEX('Activity data'!AY$24:AY$39,MATCH(Emissions!$D74,'Activity data'!$D$24:$D$39,0))*INDEX(EF!$H$84:$H$99,MATCH(Emissions!$D74,EF!$D$84:$D$99,0))*INDEX(EF!$H$100:$H$115,MATCH(Emissions!$D74,EF!$D$100:$D$115,0))*INDEX(EF!$H$132:$H$147,MATCH(Emissions!$D74,EF!$D$132:$D$147,0))*kgtoGg</f>
        <v>0.14684500701628381</v>
      </c>
      <c r="AZ74" s="22">
        <f>INDEX('Activity data'!AZ$24:AZ$39,MATCH(Emissions!$D74,'Activity data'!$D$24:$D$39,0))*INDEX(EF!$H$84:$H$99,MATCH(Emissions!$D74,EF!$D$84:$D$99,0))*INDEX(EF!$H$100:$H$115,MATCH(Emissions!$D74,EF!$D$100:$D$115,0))*INDEX(EF!$H$132:$H$147,MATCH(Emissions!$D74,EF!$D$132:$D$147,0))*kgtoGg</f>
        <v>0.14620977535379087</v>
      </c>
      <c r="BA74" s="22">
        <f>INDEX('Activity data'!BA$24:BA$39,MATCH(Emissions!$D74,'Activity data'!$D$24:$D$39,0))*INDEX(EF!$H$84:$H$99,MATCH(Emissions!$D74,EF!$D$84:$D$99,0))*INDEX(EF!$H$100:$H$115,MATCH(Emissions!$D74,EF!$D$100:$D$115,0))*INDEX(EF!$H$132:$H$147,MATCH(Emissions!$D74,EF!$D$132:$D$147,0))*kgtoGg</f>
        <v>0.14557454369129794</v>
      </c>
      <c r="BB74" s="22">
        <f>INDEX('Activity data'!BB$24:BB$39,MATCH(Emissions!$D74,'Activity data'!$D$24:$D$39,0))*INDEX(EF!$H$84:$H$99,MATCH(Emissions!$D74,EF!$D$84:$D$99,0))*INDEX(EF!$H$100:$H$115,MATCH(Emissions!$D74,EF!$D$100:$D$115,0))*INDEX(EF!$H$132:$H$147,MATCH(Emissions!$D74,EF!$D$132:$D$147,0))*kgtoGg</f>
        <v>0.14493931202880503</v>
      </c>
      <c r="BC74" s="22">
        <f>INDEX('Activity data'!BC$24:BC$39,MATCH(Emissions!$D74,'Activity data'!$D$24:$D$39,0))*INDEX(EF!$H$84:$H$99,MATCH(Emissions!$D74,EF!$D$84:$D$99,0))*INDEX(EF!$H$100:$H$115,MATCH(Emissions!$D74,EF!$D$100:$D$115,0))*INDEX(EF!$H$132:$H$147,MATCH(Emissions!$D74,EF!$D$132:$D$147,0))*kgtoGg</f>
        <v>0.14430408036631212</v>
      </c>
      <c r="BD74" s="22">
        <f>INDEX('Activity data'!BD$24:BD$39,MATCH(Emissions!$D74,'Activity data'!$D$24:$D$39,0))*INDEX(EF!$H$84:$H$99,MATCH(Emissions!$D74,EF!$D$84:$D$99,0))*INDEX(EF!$H$100:$H$115,MATCH(Emissions!$D74,EF!$D$100:$D$115,0))*INDEX(EF!$H$132:$H$147,MATCH(Emissions!$D74,EF!$D$132:$D$147,0))*kgtoGg</f>
        <v>0.14366884870381919</v>
      </c>
      <c r="BE74" s="22">
        <f>INDEX('Activity data'!BE$24:BE$39,MATCH(Emissions!$D74,'Activity data'!$D$24:$D$39,0))*INDEX(EF!$H$84:$H$99,MATCH(Emissions!$D74,EF!$D$84:$D$99,0))*INDEX(EF!$H$100:$H$115,MATCH(Emissions!$D74,EF!$D$100:$D$115,0))*INDEX(EF!$H$132:$H$147,MATCH(Emissions!$D74,EF!$D$132:$D$147,0))*kgtoGg</f>
        <v>0.14303361704132628</v>
      </c>
      <c r="BF74" s="22">
        <f>INDEX('Activity data'!BF$24:BF$39,MATCH(Emissions!$D74,'Activity data'!$D$24:$D$39,0))*INDEX(EF!$H$84:$H$99,MATCH(Emissions!$D74,EF!$D$84:$D$99,0))*INDEX(EF!$H$100:$H$115,MATCH(Emissions!$D74,EF!$D$100:$D$115,0))*INDEX(EF!$H$132:$H$147,MATCH(Emissions!$D74,EF!$D$132:$D$147,0))*kgtoGg</f>
        <v>0.14239838537883337</v>
      </c>
      <c r="BG74" s="22">
        <f>INDEX('Activity data'!BG$24:BG$39,MATCH(Emissions!$D74,'Activity data'!$D$24:$D$39,0))*INDEX(EF!$H$84:$H$99,MATCH(Emissions!$D74,EF!$D$84:$D$99,0))*INDEX(EF!$H$100:$H$115,MATCH(Emissions!$D74,EF!$D$100:$D$115,0))*INDEX(EF!$H$132:$H$147,MATCH(Emissions!$D74,EF!$D$132:$D$147,0))*kgtoGg</f>
        <v>0.14176315371634043</v>
      </c>
      <c r="BH74" s="22">
        <f>INDEX('Activity data'!BH$24:BH$39,MATCH(Emissions!$D74,'Activity data'!$D$24:$D$39,0))*INDEX(EF!$H$84:$H$99,MATCH(Emissions!$D74,EF!$D$84:$D$99,0))*INDEX(EF!$H$100:$H$115,MATCH(Emissions!$D74,EF!$D$100:$D$115,0))*INDEX(EF!$H$132:$H$147,MATCH(Emissions!$D74,EF!$D$132:$D$147,0))*kgtoGg</f>
        <v>0.14112792205384753</v>
      </c>
      <c r="BI74" s="22">
        <f>INDEX('Activity data'!BI$24:BI$39,MATCH(Emissions!$D74,'Activity data'!$D$24:$D$39,0))*INDEX(EF!$H$84:$H$99,MATCH(Emissions!$D74,EF!$D$84:$D$99,0))*INDEX(EF!$H$100:$H$115,MATCH(Emissions!$D74,EF!$D$100:$D$115,0))*INDEX(EF!$H$132:$H$147,MATCH(Emissions!$D74,EF!$D$132:$D$147,0))*kgtoGg</f>
        <v>0.14049269039135456</v>
      </c>
      <c r="BJ74" s="22">
        <f>INDEX('Activity data'!BJ$24:BJ$39,MATCH(Emissions!$D74,'Activity data'!$D$24:$D$39,0))*INDEX(EF!$H$84:$H$99,MATCH(Emissions!$D74,EF!$D$84:$D$99,0))*INDEX(EF!$H$100:$H$115,MATCH(Emissions!$D74,EF!$D$100:$D$115,0))*INDEX(EF!$H$132:$H$147,MATCH(Emissions!$D74,EF!$D$132:$D$147,0))*kgtoGg</f>
        <v>0.13985745872886166</v>
      </c>
      <c r="BK74" s="22">
        <f>INDEX('Activity data'!BK$24:BK$39,MATCH(Emissions!$D74,'Activity data'!$D$24:$D$39,0))*INDEX(EF!$H$84:$H$99,MATCH(Emissions!$D74,EF!$D$84:$D$99,0))*INDEX(EF!$H$100:$H$115,MATCH(Emissions!$D74,EF!$D$100:$D$115,0))*INDEX(EF!$H$132:$H$147,MATCH(Emissions!$D74,EF!$D$132:$D$147,0))*kgtoGg</f>
        <v>0.13922222706636872</v>
      </c>
      <c r="BL74" s="22">
        <f>INDEX('Activity data'!BL$24:BL$39,MATCH(Emissions!$D74,'Activity data'!$D$24:$D$39,0))*INDEX(EF!$H$84:$H$99,MATCH(Emissions!$D74,EF!$D$84:$D$99,0))*INDEX(EF!$H$100:$H$115,MATCH(Emissions!$D74,EF!$D$100:$D$115,0))*INDEX(EF!$H$132:$H$147,MATCH(Emissions!$D74,EF!$D$132:$D$147,0))*kgtoGg</f>
        <v>0.13858699540387584</v>
      </c>
      <c r="BM74" s="22">
        <f>INDEX('Activity data'!BM$24:BM$39,MATCH(Emissions!$D74,'Activity data'!$D$24:$D$39,0))*INDEX(EF!$H$84:$H$99,MATCH(Emissions!$D74,EF!$D$84:$D$99,0))*INDEX(EF!$H$100:$H$115,MATCH(Emissions!$D74,EF!$D$100:$D$115,0))*INDEX(EF!$H$132:$H$147,MATCH(Emissions!$D74,EF!$D$132:$D$147,0))*kgtoGg</f>
        <v>0.13795176374138293</v>
      </c>
      <c r="BN74" s="22">
        <f>INDEX('Activity data'!BN$24:BN$39,MATCH(Emissions!$D74,'Activity data'!$D$24:$D$39,0))*INDEX(EF!$H$84:$H$99,MATCH(Emissions!$D74,EF!$D$84:$D$99,0))*INDEX(EF!$H$100:$H$115,MATCH(Emissions!$D74,EF!$D$100:$D$115,0))*INDEX(EF!$H$132:$H$147,MATCH(Emissions!$D74,EF!$D$132:$D$147,0))*kgtoGg</f>
        <v>0.13731653207889</v>
      </c>
      <c r="BO74" s="22">
        <f>INDEX('Activity data'!BO$24:BO$39,MATCH(Emissions!$D74,'Activity data'!$D$24:$D$39,0))*INDEX(EF!$H$84:$H$99,MATCH(Emissions!$D74,EF!$D$84:$D$99,0))*INDEX(EF!$H$100:$H$115,MATCH(Emissions!$D74,EF!$D$100:$D$115,0))*INDEX(EF!$H$132:$H$147,MATCH(Emissions!$D74,EF!$D$132:$D$147,0))*kgtoGg</f>
        <v>0.13668130041639706</v>
      </c>
      <c r="BP74" s="22">
        <f>INDEX('Activity data'!BP$24:BP$39,MATCH(Emissions!$D74,'Activity data'!$D$24:$D$39,0))*INDEX(EF!$H$84:$H$99,MATCH(Emissions!$D74,EF!$D$84:$D$99,0))*INDEX(EF!$H$100:$H$115,MATCH(Emissions!$D74,EF!$D$100:$D$115,0))*INDEX(EF!$H$132:$H$147,MATCH(Emissions!$D74,EF!$D$132:$D$147,0))*kgtoGg</f>
        <v>0.13604606875390415</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1.3402219353216385E-2</v>
      </c>
      <c r="AE75" s="22">
        <f>INDEX('Activity data'!AE$24:AE$39,MATCH(Emissions!$D75,'Activity data'!$D$24:$D$39,0))*INDEX(EF!$H$84:$H$99,MATCH(Emissions!$D75,EF!$D$84:$D$99,0))*INDEX(EF!$H$100:$H$115,MATCH(Emissions!$D75,EF!$D$100:$D$115,0))*INDEX(EF!$H$132:$H$147,MATCH(Emissions!$D75,EF!$D$132:$D$147,0))*kgtoGg</f>
        <v>1.3808855025146392E-2</v>
      </c>
      <c r="AF75" s="22">
        <f>INDEX('Activity data'!AF$24:AF$39,MATCH(Emissions!$D75,'Activity data'!$D$24:$D$39,0))*INDEX(EF!$H$84:$H$99,MATCH(Emissions!$D75,EF!$D$84:$D$99,0))*INDEX(EF!$H$100:$H$115,MATCH(Emissions!$D75,EF!$D$100:$D$115,0))*INDEX(EF!$H$132:$H$147,MATCH(Emissions!$D75,EF!$D$132:$D$147,0))*kgtoGg</f>
        <v>1.4215490697076396E-2</v>
      </c>
      <c r="AG75" s="22">
        <f>INDEX('Activity data'!AG$24:AG$39,MATCH(Emissions!$D75,'Activity data'!$D$24:$D$39,0))*INDEX(EF!$H$84:$H$99,MATCH(Emissions!$D75,EF!$D$84:$D$99,0))*INDEX(EF!$H$100:$H$115,MATCH(Emissions!$D75,EF!$D$100:$D$115,0))*INDEX(EF!$H$132:$H$147,MATCH(Emissions!$D75,EF!$D$132:$D$147,0))*kgtoGg</f>
        <v>1.4622126369006399E-2</v>
      </c>
      <c r="AH75" s="22">
        <f>INDEX('Activity data'!AH$24:AH$39,MATCH(Emissions!$D75,'Activity data'!$D$24:$D$39,0))*INDEX(EF!$H$84:$H$99,MATCH(Emissions!$D75,EF!$D$84:$D$99,0))*INDEX(EF!$H$100:$H$115,MATCH(Emissions!$D75,EF!$D$100:$D$115,0))*INDEX(EF!$H$132:$H$147,MATCH(Emissions!$D75,EF!$D$132:$D$147,0))*kgtoGg</f>
        <v>1.5028762040936408E-2</v>
      </c>
      <c r="AI75" s="22">
        <f>INDEX('Activity data'!AI$24:AI$39,MATCH(Emissions!$D75,'Activity data'!$D$24:$D$39,0))*INDEX(EF!$H$84:$H$99,MATCH(Emissions!$D75,EF!$D$84:$D$99,0))*INDEX(EF!$H$100:$H$115,MATCH(Emissions!$D75,EF!$D$100:$D$115,0))*INDEX(EF!$H$132:$H$147,MATCH(Emissions!$D75,EF!$D$132:$D$147,0))*kgtoGg</f>
        <v>1.5435397712866412E-2</v>
      </c>
      <c r="AJ75" s="22">
        <f>INDEX('Activity data'!AJ$24:AJ$39,MATCH(Emissions!$D75,'Activity data'!$D$24:$D$39,0))*INDEX(EF!$H$84:$H$99,MATCH(Emissions!$D75,EF!$D$84:$D$99,0))*INDEX(EF!$H$100:$H$115,MATCH(Emissions!$D75,EF!$D$100:$D$115,0))*INDEX(EF!$H$132:$H$147,MATCH(Emissions!$D75,EF!$D$132:$D$147,0))*kgtoGg</f>
        <v>1.5842033384796412E-2</v>
      </c>
      <c r="AK75" s="22">
        <f>INDEX('Activity data'!AK$24:AK$39,MATCH(Emissions!$D75,'Activity data'!$D$24:$D$39,0))*INDEX(EF!$H$84:$H$99,MATCH(Emissions!$D75,EF!$D$84:$D$99,0))*INDEX(EF!$H$100:$H$115,MATCH(Emissions!$D75,EF!$D$100:$D$115,0))*INDEX(EF!$H$132:$H$147,MATCH(Emissions!$D75,EF!$D$132:$D$147,0))*kgtoGg</f>
        <v>1.6248669056726433E-2</v>
      </c>
      <c r="AL75" s="22">
        <f>INDEX('Activity data'!AL$24:AL$39,MATCH(Emissions!$D75,'Activity data'!$D$24:$D$39,0))*INDEX(EF!$H$84:$H$99,MATCH(Emissions!$D75,EF!$D$84:$D$99,0))*INDEX(EF!$H$100:$H$115,MATCH(Emissions!$D75,EF!$D$100:$D$115,0))*INDEX(EF!$H$132:$H$147,MATCH(Emissions!$D75,EF!$D$132:$D$147,0))*kgtoGg</f>
        <v>1.6655304728656437E-2</v>
      </c>
      <c r="AM75" s="22">
        <f>INDEX('Activity data'!AM$24:AM$39,MATCH(Emissions!$D75,'Activity data'!$D$24:$D$39,0))*INDEX(EF!$H$84:$H$99,MATCH(Emissions!$D75,EF!$D$84:$D$99,0))*INDEX(EF!$H$100:$H$115,MATCH(Emissions!$D75,EF!$D$100:$D$115,0))*INDEX(EF!$H$132:$H$147,MATCH(Emissions!$D75,EF!$D$132:$D$147,0))*kgtoGg</f>
        <v>1.706194040058644E-2</v>
      </c>
      <c r="AN75" s="22">
        <f>INDEX('Activity data'!AN$24:AN$39,MATCH(Emissions!$D75,'Activity data'!$D$24:$D$39,0))*INDEX(EF!$H$84:$H$99,MATCH(Emissions!$D75,EF!$D$84:$D$99,0))*INDEX(EF!$H$100:$H$115,MATCH(Emissions!$D75,EF!$D$100:$D$115,0))*INDEX(EF!$H$132:$H$147,MATCH(Emissions!$D75,EF!$D$132:$D$147,0))*kgtoGg</f>
        <v>1.7468576072516444E-2</v>
      </c>
      <c r="AO75" s="22">
        <f>INDEX('Activity data'!AO$24:AO$39,MATCH(Emissions!$D75,'Activity data'!$D$24:$D$39,0))*INDEX(EF!$H$84:$H$99,MATCH(Emissions!$D75,EF!$D$84:$D$99,0))*INDEX(EF!$H$100:$H$115,MATCH(Emissions!$D75,EF!$D$100:$D$115,0))*INDEX(EF!$H$132:$H$147,MATCH(Emissions!$D75,EF!$D$132:$D$147,0))*kgtoGg</f>
        <v>1.7875211744446444E-2</v>
      </c>
      <c r="AP75" s="22">
        <f>INDEX('Activity data'!AP$24:AP$39,MATCH(Emissions!$D75,'Activity data'!$D$24:$D$39,0))*INDEX(EF!$H$84:$H$99,MATCH(Emissions!$D75,EF!$D$84:$D$99,0))*INDEX(EF!$H$100:$H$115,MATCH(Emissions!$D75,EF!$D$100:$D$115,0))*INDEX(EF!$H$132:$H$147,MATCH(Emissions!$D75,EF!$D$132:$D$147,0))*kgtoGg</f>
        <v>1.8281847416376451E-2</v>
      </c>
      <c r="AQ75" s="22">
        <f>INDEX('Activity data'!AQ$24:AQ$39,MATCH(Emissions!$D75,'Activity data'!$D$24:$D$39,0))*INDEX(EF!$H$84:$H$99,MATCH(Emissions!$D75,EF!$D$84:$D$99,0))*INDEX(EF!$H$100:$H$115,MATCH(Emissions!$D75,EF!$D$100:$D$115,0))*INDEX(EF!$H$132:$H$147,MATCH(Emissions!$D75,EF!$D$132:$D$147,0))*kgtoGg</f>
        <v>1.8688483088306462E-2</v>
      </c>
      <c r="AR75" s="22">
        <f>INDEX('Activity data'!AR$24:AR$39,MATCH(Emissions!$D75,'Activity data'!$D$24:$D$39,0))*INDEX(EF!$H$84:$H$99,MATCH(Emissions!$D75,EF!$D$84:$D$99,0))*INDEX(EF!$H$100:$H$115,MATCH(Emissions!$D75,EF!$D$100:$D$115,0))*INDEX(EF!$H$132:$H$147,MATCH(Emissions!$D75,EF!$D$132:$D$147,0))*kgtoGg</f>
        <v>1.9095118760236465E-2</v>
      </c>
      <c r="AS75" s="22">
        <f>INDEX('Activity data'!AS$24:AS$39,MATCH(Emissions!$D75,'Activity data'!$D$24:$D$39,0))*INDEX(EF!$H$84:$H$99,MATCH(Emissions!$D75,EF!$D$84:$D$99,0))*INDEX(EF!$H$100:$H$115,MATCH(Emissions!$D75,EF!$D$100:$D$115,0))*INDEX(EF!$H$132:$H$147,MATCH(Emissions!$D75,EF!$D$132:$D$147,0))*kgtoGg</f>
        <v>1.9501754432166469E-2</v>
      </c>
      <c r="AT75" s="22">
        <f>INDEX('Activity data'!AT$24:AT$39,MATCH(Emissions!$D75,'Activity data'!$D$24:$D$39,0))*INDEX(EF!$H$84:$H$99,MATCH(Emissions!$D75,EF!$D$84:$D$99,0))*INDEX(EF!$H$100:$H$115,MATCH(Emissions!$D75,EF!$D$100:$D$115,0))*INDEX(EF!$H$132:$H$147,MATCH(Emissions!$D75,EF!$D$132:$D$147,0))*kgtoGg</f>
        <v>1.9908390104096476E-2</v>
      </c>
      <c r="AU75" s="22">
        <f>INDEX('Activity data'!AU$24:AU$39,MATCH(Emissions!$D75,'Activity data'!$D$24:$D$39,0))*INDEX(EF!$H$84:$H$99,MATCH(Emissions!$D75,EF!$D$84:$D$99,0))*INDEX(EF!$H$100:$H$115,MATCH(Emissions!$D75,EF!$D$100:$D$115,0))*INDEX(EF!$H$132:$H$147,MATCH(Emissions!$D75,EF!$D$132:$D$147,0))*kgtoGg</f>
        <v>2.031502577602648E-2</v>
      </c>
      <c r="AV75" s="22">
        <f>INDEX('Activity data'!AV$24:AV$39,MATCH(Emissions!$D75,'Activity data'!$D$24:$D$39,0))*INDEX(EF!$H$84:$H$99,MATCH(Emissions!$D75,EF!$D$84:$D$99,0))*INDEX(EF!$H$100:$H$115,MATCH(Emissions!$D75,EF!$D$100:$D$115,0))*INDEX(EF!$H$132:$H$147,MATCH(Emissions!$D75,EF!$D$132:$D$147,0))*kgtoGg</f>
        <v>2.0721661447956483E-2</v>
      </c>
      <c r="AW75" s="22">
        <f>INDEX('Activity data'!AW$24:AW$39,MATCH(Emissions!$D75,'Activity data'!$D$24:$D$39,0))*INDEX(EF!$H$84:$H$99,MATCH(Emissions!$D75,EF!$D$84:$D$99,0))*INDEX(EF!$H$100:$H$115,MATCH(Emissions!$D75,EF!$D$100:$D$115,0))*INDEX(EF!$H$132:$H$147,MATCH(Emissions!$D75,EF!$D$132:$D$147,0))*kgtoGg</f>
        <v>2.1128297119886494E-2</v>
      </c>
      <c r="AX75" s="22">
        <f>INDEX('Activity data'!AX$24:AX$39,MATCH(Emissions!$D75,'Activity data'!$D$24:$D$39,0))*INDEX(EF!$H$84:$H$99,MATCH(Emissions!$D75,EF!$D$84:$D$99,0))*INDEX(EF!$H$100:$H$115,MATCH(Emissions!$D75,EF!$D$100:$D$115,0))*INDEX(EF!$H$132:$H$147,MATCH(Emissions!$D75,EF!$D$132:$D$147,0))*kgtoGg</f>
        <v>2.1534932791816501E-2</v>
      </c>
      <c r="AY75" s="22">
        <f>INDEX('Activity data'!AY$24:AY$39,MATCH(Emissions!$D75,'Activity data'!$D$24:$D$39,0))*INDEX(EF!$H$84:$H$99,MATCH(Emissions!$D75,EF!$D$84:$D$99,0))*INDEX(EF!$H$100:$H$115,MATCH(Emissions!$D75,EF!$D$100:$D$115,0))*INDEX(EF!$H$132:$H$147,MATCH(Emissions!$D75,EF!$D$132:$D$147,0))*kgtoGg</f>
        <v>2.1941568463746508E-2</v>
      </c>
      <c r="AZ75" s="22">
        <f>INDEX('Activity data'!AZ$24:AZ$39,MATCH(Emissions!$D75,'Activity data'!$D$24:$D$39,0))*INDEX(EF!$H$84:$H$99,MATCH(Emissions!$D75,EF!$D$84:$D$99,0))*INDEX(EF!$H$100:$H$115,MATCH(Emissions!$D75,EF!$D$100:$D$115,0))*INDEX(EF!$H$132:$H$147,MATCH(Emissions!$D75,EF!$D$132:$D$147,0))*kgtoGg</f>
        <v>2.2348204135676508E-2</v>
      </c>
      <c r="BA75" s="22">
        <f>INDEX('Activity data'!BA$24:BA$39,MATCH(Emissions!$D75,'Activity data'!$D$24:$D$39,0))*INDEX(EF!$H$84:$H$99,MATCH(Emissions!$D75,EF!$D$84:$D$99,0))*INDEX(EF!$H$100:$H$115,MATCH(Emissions!$D75,EF!$D$100:$D$115,0))*INDEX(EF!$H$132:$H$147,MATCH(Emissions!$D75,EF!$D$132:$D$147,0))*kgtoGg</f>
        <v>2.2754839807606522E-2</v>
      </c>
      <c r="BB75" s="22">
        <f>INDEX('Activity data'!BB$24:BB$39,MATCH(Emissions!$D75,'Activity data'!$D$24:$D$39,0))*INDEX(EF!$H$84:$H$99,MATCH(Emissions!$D75,EF!$D$84:$D$99,0))*INDEX(EF!$H$100:$H$115,MATCH(Emissions!$D75,EF!$D$100:$D$115,0))*INDEX(EF!$H$132:$H$147,MATCH(Emissions!$D75,EF!$D$132:$D$147,0))*kgtoGg</f>
        <v>2.3161475479536526E-2</v>
      </c>
      <c r="BC75" s="22">
        <f>INDEX('Activity data'!BC$24:BC$39,MATCH(Emissions!$D75,'Activity data'!$D$24:$D$39,0))*INDEX(EF!$H$84:$H$99,MATCH(Emissions!$D75,EF!$D$84:$D$99,0))*INDEX(EF!$H$100:$H$115,MATCH(Emissions!$D75,EF!$D$100:$D$115,0))*INDEX(EF!$H$132:$H$147,MATCH(Emissions!$D75,EF!$D$132:$D$147,0))*kgtoGg</f>
        <v>2.356811115146653E-2</v>
      </c>
      <c r="BD75" s="22">
        <f>INDEX('Activity data'!BD$24:BD$39,MATCH(Emissions!$D75,'Activity data'!$D$24:$D$39,0))*INDEX(EF!$H$84:$H$99,MATCH(Emissions!$D75,EF!$D$84:$D$99,0))*INDEX(EF!$H$100:$H$115,MATCH(Emissions!$D75,EF!$D$100:$D$115,0))*INDEX(EF!$H$132:$H$147,MATCH(Emissions!$D75,EF!$D$132:$D$147,0))*kgtoGg</f>
        <v>2.3974746823396537E-2</v>
      </c>
      <c r="BE75" s="22">
        <f>INDEX('Activity data'!BE$24:BE$39,MATCH(Emissions!$D75,'Activity data'!$D$24:$D$39,0))*INDEX(EF!$H$84:$H$99,MATCH(Emissions!$D75,EF!$D$84:$D$99,0))*INDEX(EF!$H$100:$H$115,MATCH(Emissions!$D75,EF!$D$100:$D$115,0))*INDEX(EF!$H$132:$H$147,MATCH(Emissions!$D75,EF!$D$132:$D$147,0))*kgtoGg</f>
        <v>2.438138249532654E-2</v>
      </c>
      <c r="BF75" s="22">
        <f>INDEX('Activity data'!BF$24:BF$39,MATCH(Emissions!$D75,'Activity data'!$D$24:$D$39,0))*INDEX(EF!$H$84:$H$99,MATCH(Emissions!$D75,EF!$D$84:$D$99,0))*INDEX(EF!$H$100:$H$115,MATCH(Emissions!$D75,EF!$D$100:$D$115,0))*INDEX(EF!$H$132:$H$147,MATCH(Emissions!$D75,EF!$D$132:$D$147,0))*kgtoGg</f>
        <v>2.4788018167256544E-2</v>
      </c>
      <c r="BG75" s="22">
        <f>INDEX('Activity data'!BG$24:BG$39,MATCH(Emissions!$D75,'Activity data'!$D$24:$D$39,0))*INDEX(EF!$H$84:$H$99,MATCH(Emissions!$D75,EF!$D$84:$D$99,0))*INDEX(EF!$H$100:$H$115,MATCH(Emissions!$D75,EF!$D$100:$D$115,0))*INDEX(EF!$H$132:$H$147,MATCH(Emissions!$D75,EF!$D$132:$D$147,0))*kgtoGg</f>
        <v>2.5194653839186558E-2</v>
      </c>
      <c r="BH75" s="22">
        <f>INDEX('Activity data'!BH$24:BH$39,MATCH(Emissions!$D75,'Activity data'!$D$24:$D$39,0))*INDEX(EF!$H$84:$H$99,MATCH(Emissions!$D75,EF!$D$84:$D$99,0))*INDEX(EF!$H$100:$H$115,MATCH(Emissions!$D75,EF!$D$100:$D$115,0))*INDEX(EF!$H$132:$H$147,MATCH(Emissions!$D75,EF!$D$132:$D$147,0))*kgtoGg</f>
        <v>2.5601289511116558E-2</v>
      </c>
      <c r="BI75" s="22">
        <f>INDEX('Activity data'!BI$24:BI$39,MATCH(Emissions!$D75,'Activity data'!$D$24:$D$39,0))*INDEX(EF!$H$84:$H$99,MATCH(Emissions!$D75,EF!$D$84:$D$99,0))*INDEX(EF!$H$100:$H$115,MATCH(Emissions!$D75,EF!$D$100:$D$115,0))*INDEX(EF!$H$132:$H$147,MATCH(Emissions!$D75,EF!$D$132:$D$147,0))*kgtoGg</f>
        <v>2.6007925183046555E-2</v>
      </c>
      <c r="BJ75" s="22">
        <f>INDEX('Activity data'!BJ$24:BJ$39,MATCH(Emissions!$D75,'Activity data'!$D$24:$D$39,0))*INDEX(EF!$H$84:$H$99,MATCH(Emissions!$D75,EF!$D$84:$D$99,0))*INDEX(EF!$H$100:$H$115,MATCH(Emissions!$D75,EF!$D$100:$D$115,0))*INDEX(EF!$H$132:$H$147,MATCH(Emissions!$D75,EF!$D$132:$D$147,0))*kgtoGg</f>
        <v>2.6414560854976569E-2</v>
      </c>
      <c r="BK75" s="22">
        <f>INDEX('Activity data'!BK$24:BK$39,MATCH(Emissions!$D75,'Activity data'!$D$24:$D$39,0))*INDEX(EF!$H$84:$H$99,MATCH(Emissions!$D75,EF!$D$84:$D$99,0))*INDEX(EF!$H$100:$H$115,MATCH(Emissions!$D75,EF!$D$100:$D$115,0))*INDEX(EF!$H$132:$H$147,MATCH(Emissions!$D75,EF!$D$132:$D$147,0))*kgtoGg</f>
        <v>2.6821196526906583E-2</v>
      </c>
      <c r="BL75" s="22">
        <f>INDEX('Activity data'!BL$24:BL$39,MATCH(Emissions!$D75,'Activity data'!$D$24:$D$39,0))*INDEX(EF!$H$84:$H$99,MATCH(Emissions!$D75,EF!$D$84:$D$99,0))*INDEX(EF!$H$100:$H$115,MATCH(Emissions!$D75,EF!$D$100:$D$115,0))*INDEX(EF!$H$132:$H$147,MATCH(Emissions!$D75,EF!$D$132:$D$147,0))*kgtoGg</f>
        <v>2.722783219883658E-2</v>
      </c>
      <c r="BM75" s="22">
        <f>INDEX('Activity data'!BM$24:BM$39,MATCH(Emissions!$D75,'Activity data'!$D$24:$D$39,0))*INDEX(EF!$H$84:$H$99,MATCH(Emissions!$D75,EF!$D$84:$D$99,0))*INDEX(EF!$H$100:$H$115,MATCH(Emissions!$D75,EF!$D$100:$D$115,0))*INDEX(EF!$H$132:$H$147,MATCH(Emissions!$D75,EF!$D$132:$D$147,0))*kgtoGg</f>
        <v>2.7634467870766587E-2</v>
      </c>
      <c r="BN75" s="22">
        <f>INDEX('Activity data'!BN$24:BN$39,MATCH(Emissions!$D75,'Activity data'!$D$24:$D$39,0))*INDEX(EF!$H$84:$H$99,MATCH(Emissions!$D75,EF!$D$84:$D$99,0))*INDEX(EF!$H$100:$H$115,MATCH(Emissions!$D75,EF!$D$100:$D$115,0))*INDEX(EF!$H$132:$H$147,MATCH(Emissions!$D75,EF!$D$132:$D$147,0))*kgtoGg</f>
        <v>2.8041103542696587E-2</v>
      </c>
      <c r="BO75" s="22">
        <f>INDEX('Activity data'!BO$24:BO$39,MATCH(Emissions!$D75,'Activity data'!$D$24:$D$39,0))*INDEX(EF!$H$84:$H$99,MATCH(Emissions!$D75,EF!$D$84:$D$99,0))*INDEX(EF!$H$100:$H$115,MATCH(Emissions!$D75,EF!$D$100:$D$115,0))*INDEX(EF!$H$132:$H$147,MATCH(Emissions!$D75,EF!$D$132:$D$147,0))*kgtoGg</f>
        <v>2.844773921462659E-2</v>
      </c>
      <c r="BP75" s="22">
        <f>INDEX('Activity data'!BP$24:BP$39,MATCH(Emissions!$D75,'Activity data'!$D$24:$D$39,0))*INDEX(EF!$H$84:$H$99,MATCH(Emissions!$D75,EF!$D$84:$D$99,0))*INDEX(EF!$H$100:$H$115,MATCH(Emissions!$D75,EF!$D$100:$D$115,0))*INDEX(EF!$H$132:$H$147,MATCH(Emissions!$D75,EF!$D$132:$D$147,0))*kgtoGg</f>
        <v>2.8854374886556601E-2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1.4009853206481543E-3</v>
      </c>
      <c r="AE76" s="22">
        <f>INDEX('Activity data'!AE$24:AE$39,MATCH(Emissions!$D76,'Activity data'!$D$24:$D$39,0))*INDEX(EF!$H$84:$H$99,MATCH(Emissions!$D76,EF!$D$84:$D$99,0))*INDEX(EF!$H$100:$H$115,MATCH(Emissions!$D76,EF!$D$100:$D$115,0))*INDEX(EF!$H$132:$H$147,MATCH(Emissions!$D76,EF!$D$132:$D$147,0))*kgtoGg</f>
        <v>1.3981461219359581E-3</v>
      </c>
      <c r="AF76" s="22">
        <f>INDEX('Activity data'!AF$24:AF$39,MATCH(Emissions!$D76,'Activity data'!$D$24:$D$39,0))*INDEX(EF!$H$84:$H$99,MATCH(Emissions!$D76,EF!$D$84:$D$99,0))*INDEX(EF!$H$100:$H$115,MATCH(Emissions!$D76,EF!$D$100:$D$115,0))*INDEX(EF!$H$132:$H$147,MATCH(Emissions!$D76,EF!$D$132:$D$147,0))*kgtoGg</f>
        <v>1.3953069232237624E-3</v>
      </c>
      <c r="AG76" s="22">
        <f>INDEX('Activity data'!AG$24:AG$39,MATCH(Emissions!$D76,'Activity data'!$D$24:$D$39,0))*INDEX(EF!$H$84:$H$99,MATCH(Emissions!$D76,EF!$D$84:$D$99,0))*INDEX(EF!$H$100:$H$115,MATCH(Emissions!$D76,EF!$D$100:$D$115,0))*INDEX(EF!$H$132:$H$147,MATCH(Emissions!$D76,EF!$D$132:$D$147,0))*kgtoGg</f>
        <v>1.3924677245115665E-3</v>
      </c>
      <c r="AH76" s="22">
        <f>INDEX('Activity data'!AH$24:AH$39,MATCH(Emissions!$D76,'Activity data'!$D$24:$D$39,0))*INDEX(EF!$H$84:$H$99,MATCH(Emissions!$D76,EF!$D$84:$D$99,0))*INDEX(EF!$H$100:$H$115,MATCH(Emissions!$D76,EF!$D$100:$D$115,0))*INDEX(EF!$H$132:$H$147,MATCH(Emissions!$D76,EF!$D$132:$D$147,0))*kgtoGg</f>
        <v>1.3896285257993708E-3</v>
      </c>
      <c r="AI76" s="22">
        <f>INDEX('Activity data'!AI$24:AI$39,MATCH(Emissions!$D76,'Activity data'!$D$24:$D$39,0))*INDEX(EF!$H$84:$H$99,MATCH(Emissions!$D76,EF!$D$84:$D$99,0))*INDEX(EF!$H$100:$H$115,MATCH(Emissions!$D76,EF!$D$100:$D$115,0))*INDEX(EF!$H$132:$H$147,MATCH(Emissions!$D76,EF!$D$132:$D$147,0))*kgtoGg</f>
        <v>1.3867893270871749E-3</v>
      </c>
      <c r="AJ76" s="22">
        <f>INDEX('Activity data'!AJ$24:AJ$39,MATCH(Emissions!$D76,'Activity data'!$D$24:$D$39,0))*INDEX(EF!$H$84:$H$99,MATCH(Emissions!$D76,EF!$D$84:$D$99,0))*INDEX(EF!$H$100:$H$115,MATCH(Emissions!$D76,EF!$D$100:$D$115,0))*INDEX(EF!$H$132:$H$147,MATCH(Emissions!$D76,EF!$D$132:$D$147,0))*kgtoGg</f>
        <v>1.3839501283749792E-3</v>
      </c>
      <c r="AK76" s="22">
        <f>INDEX('Activity data'!AK$24:AK$39,MATCH(Emissions!$D76,'Activity data'!$D$24:$D$39,0))*INDEX(EF!$H$84:$H$99,MATCH(Emissions!$D76,EF!$D$84:$D$99,0))*INDEX(EF!$H$100:$H$115,MATCH(Emissions!$D76,EF!$D$100:$D$115,0))*INDEX(EF!$H$132:$H$147,MATCH(Emissions!$D76,EF!$D$132:$D$147,0))*kgtoGg</f>
        <v>1.3811109296627835E-3</v>
      </c>
      <c r="AL76" s="22">
        <f>INDEX('Activity data'!AL$24:AL$39,MATCH(Emissions!$D76,'Activity data'!$D$24:$D$39,0))*INDEX(EF!$H$84:$H$99,MATCH(Emissions!$D76,EF!$D$84:$D$99,0))*INDEX(EF!$H$100:$H$115,MATCH(Emissions!$D76,EF!$D$100:$D$115,0))*INDEX(EF!$H$132:$H$147,MATCH(Emissions!$D76,EF!$D$132:$D$147,0))*kgtoGg</f>
        <v>1.3782717309505873E-3</v>
      </c>
      <c r="AM76" s="22">
        <f>INDEX('Activity data'!AM$24:AM$39,MATCH(Emissions!$D76,'Activity data'!$D$24:$D$39,0))*INDEX(EF!$H$84:$H$99,MATCH(Emissions!$D76,EF!$D$84:$D$99,0))*INDEX(EF!$H$100:$H$115,MATCH(Emissions!$D76,EF!$D$100:$D$115,0))*INDEX(EF!$H$132:$H$147,MATCH(Emissions!$D76,EF!$D$132:$D$147,0))*kgtoGg</f>
        <v>1.3754325322383916E-3</v>
      </c>
      <c r="AN76" s="22">
        <f>INDEX('Activity data'!AN$24:AN$39,MATCH(Emissions!$D76,'Activity data'!$D$24:$D$39,0))*INDEX(EF!$H$84:$H$99,MATCH(Emissions!$D76,EF!$D$84:$D$99,0))*INDEX(EF!$H$100:$H$115,MATCH(Emissions!$D76,EF!$D$100:$D$115,0))*INDEX(EF!$H$132:$H$147,MATCH(Emissions!$D76,EF!$D$132:$D$147,0))*kgtoGg</f>
        <v>1.3725933335261957E-3</v>
      </c>
      <c r="AO76" s="22">
        <f>INDEX('Activity data'!AO$24:AO$39,MATCH(Emissions!$D76,'Activity data'!$D$24:$D$39,0))*INDEX(EF!$H$84:$H$99,MATCH(Emissions!$D76,EF!$D$84:$D$99,0))*INDEX(EF!$H$100:$H$115,MATCH(Emissions!$D76,EF!$D$100:$D$115,0))*INDEX(EF!$H$132:$H$147,MATCH(Emissions!$D76,EF!$D$132:$D$147,0))*kgtoGg</f>
        <v>1.369754134814E-3</v>
      </c>
      <c r="AP76" s="22">
        <f>INDEX('Activity data'!AP$24:AP$39,MATCH(Emissions!$D76,'Activity data'!$D$24:$D$39,0))*INDEX(EF!$H$84:$H$99,MATCH(Emissions!$D76,EF!$D$84:$D$99,0))*INDEX(EF!$H$100:$H$115,MATCH(Emissions!$D76,EF!$D$100:$D$115,0))*INDEX(EF!$H$132:$H$147,MATCH(Emissions!$D76,EF!$D$132:$D$147,0))*kgtoGg</f>
        <v>1.366914936101804E-3</v>
      </c>
      <c r="AQ76" s="22">
        <f>INDEX('Activity data'!AQ$24:AQ$39,MATCH(Emissions!$D76,'Activity data'!$D$24:$D$39,0))*INDEX(EF!$H$84:$H$99,MATCH(Emissions!$D76,EF!$D$84:$D$99,0))*INDEX(EF!$H$100:$H$115,MATCH(Emissions!$D76,EF!$D$100:$D$115,0))*INDEX(EF!$H$132:$H$147,MATCH(Emissions!$D76,EF!$D$132:$D$147,0))*kgtoGg</f>
        <v>1.3640757373896083E-3</v>
      </c>
      <c r="AR76" s="22">
        <f>INDEX('Activity data'!AR$24:AR$39,MATCH(Emissions!$D76,'Activity data'!$D$24:$D$39,0))*INDEX(EF!$H$84:$H$99,MATCH(Emissions!$D76,EF!$D$84:$D$99,0))*INDEX(EF!$H$100:$H$115,MATCH(Emissions!$D76,EF!$D$100:$D$115,0))*INDEX(EF!$H$132:$H$147,MATCH(Emissions!$D76,EF!$D$132:$D$147,0))*kgtoGg</f>
        <v>1.3612365386774124E-3</v>
      </c>
      <c r="AS76" s="22">
        <f>INDEX('Activity data'!AS$24:AS$39,MATCH(Emissions!$D76,'Activity data'!$D$24:$D$39,0))*INDEX(EF!$H$84:$H$99,MATCH(Emissions!$D76,EF!$D$84:$D$99,0))*INDEX(EF!$H$100:$H$115,MATCH(Emissions!$D76,EF!$D$100:$D$115,0))*INDEX(EF!$H$132:$H$147,MATCH(Emissions!$D76,EF!$D$132:$D$147,0))*kgtoGg</f>
        <v>1.3583973399652165E-3</v>
      </c>
      <c r="AT76" s="22">
        <f>INDEX('Activity data'!AT$24:AT$39,MATCH(Emissions!$D76,'Activity data'!$D$24:$D$39,0))*INDEX(EF!$H$84:$H$99,MATCH(Emissions!$D76,EF!$D$84:$D$99,0))*INDEX(EF!$H$100:$H$115,MATCH(Emissions!$D76,EF!$D$100:$D$115,0))*INDEX(EF!$H$132:$H$147,MATCH(Emissions!$D76,EF!$D$132:$D$147,0))*kgtoGg</f>
        <v>1.3555581412530208E-3</v>
      </c>
      <c r="AU76" s="22">
        <f>INDEX('Activity data'!AU$24:AU$39,MATCH(Emissions!$D76,'Activity data'!$D$24:$D$39,0))*INDEX(EF!$H$84:$H$99,MATCH(Emissions!$D76,EF!$D$84:$D$99,0))*INDEX(EF!$H$100:$H$115,MATCH(Emissions!$D76,EF!$D$100:$D$115,0))*INDEX(EF!$H$132:$H$147,MATCH(Emissions!$D76,EF!$D$132:$D$147,0))*kgtoGg</f>
        <v>1.3527189425408251E-3</v>
      </c>
      <c r="AV76" s="22">
        <f>INDEX('Activity data'!AV$24:AV$39,MATCH(Emissions!$D76,'Activity data'!$D$24:$D$39,0))*INDEX(EF!$H$84:$H$99,MATCH(Emissions!$D76,EF!$D$84:$D$99,0))*INDEX(EF!$H$100:$H$115,MATCH(Emissions!$D76,EF!$D$100:$D$115,0))*INDEX(EF!$H$132:$H$147,MATCH(Emissions!$D76,EF!$D$132:$D$147,0))*kgtoGg</f>
        <v>1.3498797438286291E-3</v>
      </c>
      <c r="AW76" s="22">
        <f>INDEX('Activity data'!AW$24:AW$39,MATCH(Emissions!$D76,'Activity data'!$D$24:$D$39,0))*INDEX(EF!$H$84:$H$99,MATCH(Emissions!$D76,EF!$D$84:$D$99,0))*INDEX(EF!$H$100:$H$115,MATCH(Emissions!$D76,EF!$D$100:$D$115,0))*INDEX(EF!$H$132:$H$147,MATCH(Emissions!$D76,EF!$D$132:$D$147,0))*kgtoGg</f>
        <v>1.3470405451164332E-3</v>
      </c>
      <c r="AX76" s="22">
        <f>INDEX('Activity data'!AX$24:AX$39,MATCH(Emissions!$D76,'Activity data'!$D$24:$D$39,0))*INDEX(EF!$H$84:$H$99,MATCH(Emissions!$D76,EF!$D$84:$D$99,0))*INDEX(EF!$H$100:$H$115,MATCH(Emissions!$D76,EF!$D$100:$D$115,0))*INDEX(EF!$H$132:$H$147,MATCH(Emissions!$D76,EF!$D$132:$D$147,0))*kgtoGg</f>
        <v>1.3442013464042377E-3</v>
      </c>
      <c r="AY76" s="22">
        <f>INDEX('Activity data'!AY$24:AY$39,MATCH(Emissions!$D76,'Activity data'!$D$24:$D$39,0))*INDEX(EF!$H$84:$H$99,MATCH(Emissions!$D76,EF!$D$84:$D$99,0))*INDEX(EF!$H$100:$H$115,MATCH(Emissions!$D76,EF!$D$100:$D$115,0))*INDEX(EF!$H$132:$H$147,MATCH(Emissions!$D76,EF!$D$132:$D$147,0))*kgtoGg</f>
        <v>1.3413621476920418E-3</v>
      </c>
      <c r="AZ76" s="22">
        <f>INDEX('Activity data'!AZ$24:AZ$39,MATCH(Emissions!$D76,'Activity data'!$D$24:$D$39,0))*INDEX(EF!$H$84:$H$99,MATCH(Emissions!$D76,EF!$D$84:$D$99,0))*INDEX(EF!$H$100:$H$115,MATCH(Emissions!$D76,EF!$D$100:$D$115,0))*INDEX(EF!$H$132:$H$147,MATCH(Emissions!$D76,EF!$D$132:$D$147,0))*kgtoGg</f>
        <v>1.3385229489798459E-3</v>
      </c>
      <c r="BA76" s="22">
        <f>INDEX('Activity data'!BA$24:BA$39,MATCH(Emissions!$D76,'Activity data'!$D$24:$D$39,0))*INDEX(EF!$H$84:$H$99,MATCH(Emissions!$D76,EF!$D$84:$D$99,0))*INDEX(EF!$H$100:$H$115,MATCH(Emissions!$D76,EF!$D$100:$D$115,0))*INDEX(EF!$H$132:$H$147,MATCH(Emissions!$D76,EF!$D$132:$D$147,0))*kgtoGg</f>
        <v>1.3356837502676504E-3</v>
      </c>
      <c r="BB76" s="22">
        <f>INDEX('Activity data'!BB$24:BB$39,MATCH(Emissions!$D76,'Activity data'!$D$24:$D$39,0))*INDEX(EF!$H$84:$H$99,MATCH(Emissions!$D76,EF!$D$84:$D$99,0))*INDEX(EF!$H$100:$H$115,MATCH(Emissions!$D76,EF!$D$100:$D$115,0))*INDEX(EF!$H$132:$H$147,MATCH(Emissions!$D76,EF!$D$132:$D$147,0))*kgtoGg</f>
        <v>1.3328445515554544E-3</v>
      </c>
      <c r="BC76" s="22">
        <f>INDEX('Activity data'!BC$24:BC$39,MATCH(Emissions!$D76,'Activity data'!$D$24:$D$39,0))*INDEX(EF!$H$84:$H$99,MATCH(Emissions!$D76,EF!$D$84:$D$99,0))*INDEX(EF!$H$100:$H$115,MATCH(Emissions!$D76,EF!$D$100:$D$115,0))*INDEX(EF!$H$132:$H$147,MATCH(Emissions!$D76,EF!$D$132:$D$147,0))*kgtoGg</f>
        <v>1.3300053528432585E-3</v>
      </c>
      <c r="BD76" s="22">
        <f>INDEX('Activity data'!BD$24:BD$39,MATCH(Emissions!$D76,'Activity data'!$D$24:$D$39,0))*INDEX(EF!$H$84:$H$99,MATCH(Emissions!$D76,EF!$D$84:$D$99,0))*INDEX(EF!$H$100:$H$115,MATCH(Emissions!$D76,EF!$D$100:$D$115,0))*INDEX(EF!$H$132:$H$147,MATCH(Emissions!$D76,EF!$D$132:$D$147,0))*kgtoGg</f>
        <v>1.3271661541310626E-3</v>
      </c>
      <c r="BE76" s="22">
        <f>INDEX('Activity data'!BE$24:BE$39,MATCH(Emissions!$D76,'Activity data'!$D$24:$D$39,0))*INDEX(EF!$H$84:$H$99,MATCH(Emissions!$D76,EF!$D$84:$D$99,0))*INDEX(EF!$H$100:$H$115,MATCH(Emissions!$D76,EF!$D$100:$D$115,0))*INDEX(EF!$H$132:$H$147,MATCH(Emissions!$D76,EF!$D$132:$D$147,0))*kgtoGg</f>
        <v>1.3243269554188671E-3</v>
      </c>
      <c r="BF76" s="22">
        <f>INDEX('Activity data'!BF$24:BF$39,MATCH(Emissions!$D76,'Activity data'!$D$24:$D$39,0))*INDEX(EF!$H$84:$H$99,MATCH(Emissions!$D76,EF!$D$84:$D$99,0))*INDEX(EF!$H$100:$H$115,MATCH(Emissions!$D76,EF!$D$100:$D$115,0))*INDEX(EF!$H$132:$H$147,MATCH(Emissions!$D76,EF!$D$132:$D$147,0))*kgtoGg</f>
        <v>1.3214877567066712E-3</v>
      </c>
      <c r="BG76" s="22">
        <f>INDEX('Activity data'!BG$24:BG$39,MATCH(Emissions!$D76,'Activity data'!$D$24:$D$39,0))*INDEX(EF!$H$84:$H$99,MATCH(Emissions!$D76,EF!$D$84:$D$99,0))*INDEX(EF!$H$100:$H$115,MATCH(Emissions!$D76,EF!$D$100:$D$115,0))*INDEX(EF!$H$132:$H$147,MATCH(Emissions!$D76,EF!$D$132:$D$147,0))*kgtoGg</f>
        <v>1.318648557994475E-3</v>
      </c>
      <c r="BH76" s="22">
        <f>INDEX('Activity data'!BH$24:BH$39,MATCH(Emissions!$D76,'Activity data'!$D$24:$D$39,0))*INDEX(EF!$H$84:$H$99,MATCH(Emissions!$D76,EF!$D$84:$D$99,0))*INDEX(EF!$H$100:$H$115,MATCH(Emissions!$D76,EF!$D$100:$D$115,0))*INDEX(EF!$H$132:$H$147,MATCH(Emissions!$D76,EF!$D$132:$D$147,0))*kgtoGg</f>
        <v>1.3158093592822795E-3</v>
      </c>
      <c r="BI76" s="22">
        <f>INDEX('Activity data'!BI$24:BI$39,MATCH(Emissions!$D76,'Activity data'!$D$24:$D$39,0))*INDEX(EF!$H$84:$H$99,MATCH(Emissions!$D76,EF!$D$84:$D$99,0))*INDEX(EF!$H$100:$H$115,MATCH(Emissions!$D76,EF!$D$100:$D$115,0))*INDEX(EF!$H$132:$H$147,MATCH(Emissions!$D76,EF!$D$132:$D$147,0))*kgtoGg</f>
        <v>1.3129701605700836E-3</v>
      </c>
      <c r="BJ76" s="22">
        <f>INDEX('Activity data'!BJ$24:BJ$39,MATCH(Emissions!$D76,'Activity data'!$D$24:$D$39,0))*INDEX(EF!$H$84:$H$99,MATCH(Emissions!$D76,EF!$D$84:$D$99,0))*INDEX(EF!$H$100:$H$115,MATCH(Emissions!$D76,EF!$D$100:$D$115,0))*INDEX(EF!$H$132:$H$147,MATCH(Emissions!$D76,EF!$D$132:$D$147,0))*kgtoGg</f>
        <v>1.3101309618578877E-3</v>
      </c>
      <c r="BK76" s="22">
        <f>INDEX('Activity data'!BK$24:BK$39,MATCH(Emissions!$D76,'Activity data'!$D$24:$D$39,0))*INDEX(EF!$H$84:$H$99,MATCH(Emissions!$D76,EF!$D$84:$D$99,0))*INDEX(EF!$H$100:$H$115,MATCH(Emissions!$D76,EF!$D$100:$D$115,0))*INDEX(EF!$H$132:$H$147,MATCH(Emissions!$D76,EF!$D$132:$D$147,0))*kgtoGg</f>
        <v>1.3072917631456922E-3</v>
      </c>
      <c r="BL76" s="22">
        <f>INDEX('Activity data'!BL$24:BL$39,MATCH(Emissions!$D76,'Activity data'!$D$24:$D$39,0))*INDEX(EF!$H$84:$H$99,MATCH(Emissions!$D76,EF!$D$84:$D$99,0))*INDEX(EF!$H$100:$H$115,MATCH(Emissions!$D76,EF!$D$100:$D$115,0))*INDEX(EF!$H$132:$H$147,MATCH(Emissions!$D76,EF!$D$132:$D$147,0))*kgtoGg</f>
        <v>1.3044525644334963E-3</v>
      </c>
      <c r="BM76" s="22">
        <f>INDEX('Activity data'!BM$24:BM$39,MATCH(Emissions!$D76,'Activity data'!$D$24:$D$39,0))*INDEX(EF!$H$84:$H$99,MATCH(Emissions!$D76,EF!$D$84:$D$99,0))*INDEX(EF!$H$100:$H$115,MATCH(Emissions!$D76,EF!$D$100:$D$115,0))*INDEX(EF!$H$132:$H$147,MATCH(Emissions!$D76,EF!$D$132:$D$147,0))*kgtoGg</f>
        <v>1.3016133657213001E-3</v>
      </c>
      <c r="BN76" s="22">
        <f>INDEX('Activity data'!BN$24:BN$39,MATCH(Emissions!$D76,'Activity data'!$D$24:$D$39,0))*INDEX(EF!$H$84:$H$99,MATCH(Emissions!$D76,EF!$D$84:$D$99,0))*INDEX(EF!$H$100:$H$115,MATCH(Emissions!$D76,EF!$D$100:$D$115,0))*INDEX(EF!$H$132:$H$147,MATCH(Emissions!$D76,EF!$D$132:$D$147,0))*kgtoGg</f>
        <v>1.2987741670091042E-3</v>
      </c>
      <c r="BO76" s="22">
        <f>INDEX('Activity data'!BO$24:BO$39,MATCH(Emissions!$D76,'Activity data'!$D$24:$D$39,0))*INDEX(EF!$H$84:$H$99,MATCH(Emissions!$D76,EF!$D$84:$D$99,0))*INDEX(EF!$H$100:$H$115,MATCH(Emissions!$D76,EF!$D$100:$D$115,0))*INDEX(EF!$H$132:$H$147,MATCH(Emissions!$D76,EF!$D$132:$D$147,0))*kgtoGg</f>
        <v>1.2959349682969087E-3</v>
      </c>
      <c r="BP76" s="22">
        <f>INDEX('Activity data'!BP$24:BP$39,MATCH(Emissions!$D76,'Activity data'!$D$24:$D$39,0))*INDEX(EF!$H$84:$H$99,MATCH(Emissions!$D76,EF!$D$84:$D$99,0))*INDEX(EF!$H$100:$H$115,MATCH(Emissions!$D76,EF!$D$100:$D$115,0))*INDEX(EF!$H$132:$H$147,MATCH(Emissions!$D76,EF!$D$132:$D$147,0))*kgtoGg</f>
        <v>1.2930957695847128E-3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3.4484560513449707E-4</v>
      </c>
      <c r="AE77" s="22">
        <f>INDEX('Activity data'!AE$24:AE$39,MATCH(Emissions!$D77,'Activity data'!$D$24:$D$39,0))*INDEX(EF!$H$84:$H$99,MATCH(Emissions!$D77,EF!$D$84:$D$99,0))*INDEX(EF!$H$100:$H$115,MATCH(Emissions!$D77,EF!$D$100:$D$115,0))*INDEX(EF!$H$132:$H$147,MATCH(Emissions!$D77,EF!$D$132:$D$147,0))*kgtoGg</f>
        <v>3.4318806398232114E-4</v>
      </c>
      <c r="AF77" s="22">
        <f>INDEX('Activity data'!AF$24:AF$39,MATCH(Emissions!$D77,'Activity data'!$D$24:$D$39,0))*INDEX(EF!$H$84:$H$99,MATCH(Emissions!$D77,EF!$D$84:$D$99,0))*INDEX(EF!$H$100:$H$115,MATCH(Emissions!$D77,EF!$D$100:$D$115,0))*INDEX(EF!$H$132:$H$147,MATCH(Emissions!$D77,EF!$D$132:$D$147,0))*kgtoGg</f>
        <v>3.4153052283014549E-4</v>
      </c>
      <c r="AG77" s="22">
        <f>INDEX('Activity data'!AG$24:AG$39,MATCH(Emissions!$D77,'Activity data'!$D$24:$D$39,0))*INDEX(EF!$H$84:$H$99,MATCH(Emissions!$D77,EF!$D$84:$D$99,0))*INDEX(EF!$H$100:$H$115,MATCH(Emissions!$D77,EF!$D$100:$D$115,0))*INDEX(EF!$H$132:$H$147,MATCH(Emissions!$D77,EF!$D$132:$D$147,0))*kgtoGg</f>
        <v>3.3987298167796961E-4</v>
      </c>
      <c r="AH77" s="22">
        <f>INDEX('Activity data'!AH$24:AH$39,MATCH(Emissions!$D77,'Activity data'!$D$24:$D$39,0))*INDEX(EF!$H$84:$H$99,MATCH(Emissions!$D77,EF!$D$84:$D$99,0))*INDEX(EF!$H$100:$H$115,MATCH(Emissions!$D77,EF!$D$100:$D$115,0))*INDEX(EF!$H$132:$H$147,MATCH(Emissions!$D77,EF!$D$132:$D$147,0))*kgtoGg</f>
        <v>3.3821544052579385E-4</v>
      </c>
      <c r="AI77" s="22">
        <f>INDEX('Activity data'!AI$24:AI$39,MATCH(Emissions!$D77,'Activity data'!$D$24:$D$39,0))*INDEX(EF!$H$84:$H$99,MATCH(Emissions!$D77,EF!$D$84:$D$99,0))*INDEX(EF!$H$100:$H$115,MATCH(Emissions!$D77,EF!$D$100:$D$115,0))*INDEX(EF!$H$132:$H$147,MATCH(Emissions!$D77,EF!$D$132:$D$147,0))*kgtoGg</f>
        <v>3.3655789937361792E-4</v>
      </c>
      <c r="AJ77" s="22">
        <f>INDEX('Activity data'!AJ$24:AJ$39,MATCH(Emissions!$D77,'Activity data'!$D$24:$D$39,0))*INDEX(EF!$H$84:$H$99,MATCH(Emissions!$D77,EF!$D$84:$D$99,0))*INDEX(EF!$H$100:$H$115,MATCH(Emissions!$D77,EF!$D$100:$D$115,0))*INDEX(EF!$H$132:$H$147,MATCH(Emissions!$D77,EF!$D$132:$D$147,0))*kgtoGg</f>
        <v>3.3490035822144216E-4</v>
      </c>
      <c r="AK77" s="22">
        <f>INDEX('Activity data'!AK$24:AK$39,MATCH(Emissions!$D77,'Activity data'!$D$24:$D$39,0))*INDEX(EF!$H$84:$H$99,MATCH(Emissions!$D77,EF!$D$84:$D$99,0))*INDEX(EF!$H$100:$H$115,MATCH(Emissions!$D77,EF!$D$100:$D$115,0))*INDEX(EF!$H$132:$H$147,MATCH(Emissions!$D77,EF!$D$132:$D$147,0))*kgtoGg</f>
        <v>3.3324281706926623E-4</v>
      </c>
      <c r="AL77" s="22">
        <f>INDEX('Activity data'!AL$24:AL$39,MATCH(Emissions!$D77,'Activity data'!$D$24:$D$39,0))*INDEX(EF!$H$84:$H$99,MATCH(Emissions!$D77,EF!$D$84:$D$99,0))*INDEX(EF!$H$100:$H$115,MATCH(Emissions!$D77,EF!$D$100:$D$115,0))*INDEX(EF!$H$132:$H$147,MATCH(Emissions!$D77,EF!$D$132:$D$147,0))*kgtoGg</f>
        <v>3.3158527591709046E-4</v>
      </c>
      <c r="AM77" s="22">
        <f>INDEX('Activity data'!AM$24:AM$39,MATCH(Emissions!$D77,'Activity data'!$D$24:$D$39,0))*INDEX(EF!$H$84:$H$99,MATCH(Emissions!$D77,EF!$D$84:$D$99,0))*INDEX(EF!$H$100:$H$115,MATCH(Emissions!$D77,EF!$D$100:$D$115,0))*INDEX(EF!$H$132:$H$147,MATCH(Emissions!$D77,EF!$D$132:$D$147,0))*kgtoGg</f>
        <v>3.2992773476491459E-4</v>
      </c>
      <c r="AN77" s="22">
        <f>INDEX('Activity data'!AN$24:AN$39,MATCH(Emissions!$D77,'Activity data'!$D$24:$D$39,0))*INDEX(EF!$H$84:$H$99,MATCH(Emissions!$D77,EF!$D$84:$D$99,0))*INDEX(EF!$H$100:$H$115,MATCH(Emissions!$D77,EF!$D$100:$D$115,0))*INDEX(EF!$H$132:$H$147,MATCH(Emissions!$D77,EF!$D$132:$D$147,0))*kgtoGg</f>
        <v>3.2827019361273877E-4</v>
      </c>
      <c r="AO77" s="22">
        <f>INDEX('Activity data'!AO$24:AO$39,MATCH(Emissions!$D77,'Activity data'!$D$24:$D$39,0))*INDEX(EF!$H$84:$H$99,MATCH(Emissions!$D77,EF!$D$84:$D$99,0))*INDEX(EF!$H$100:$H$115,MATCH(Emissions!$D77,EF!$D$100:$D$115,0))*INDEX(EF!$H$132:$H$147,MATCH(Emissions!$D77,EF!$D$132:$D$147,0))*kgtoGg</f>
        <v>3.266126524605629E-4</v>
      </c>
      <c r="AP77" s="22">
        <f>INDEX('Activity data'!AP$24:AP$39,MATCH(Emissions!$D77,'Activity data'!$D$24:$D$39,0))*INDEX(EF!$H$84:$H$99,MATCH(Emissions!$D77,EF!$D$84:$D$99,0))*INDEX(EF!$H$100:$H$115,MATCH(Emissions!$D77,EF!$D$100:$D$115,0))*INDEX(EF!$H$132:$H$147,MATCH(Emissions!$D77,EF!$D$132:$D$147,0))*kgtoGg</f>
        <v>3.2495511130838713E-4</v>
      </c>
      <c r="AQ77" s="22">
        <f>INDEX('Activity data'!AQ$24:AQ$39,MATCH(Emissions!$D77,'Activity data'!$D$24:$D$39,0))*INDEX(EF!$H$84:$H$99,MATCH(Emissions!$D77,EF!$D$84:$D$99,0))*INDEX(EF!$H$100:$H$115,MATCH(Emissions!$D77,EF!$D$100:$D$115,0))*INDEX(EF!$H$132:$H$147,MATCH(Emissions!$D77,EF!$D$132:$D$147,0))*kgtoGg</f>
        <v>3.2329757015621131E-4</v>
      </c>
      <c r="AR77" s="22">
        <f>INDEX('Activity data'!AR$24:AR$39,MATCH(Emissions!$D77,'Activity data'!$D$24:$D$39,0))*INDEX(EF!$H$84:$H$99,MATCH(Emissions!$D77,EF!$D$84:$D$99,0))*INDEX(EF!$H$100:$H$115,MATCH(Emissions!$D77,EF!$D$100:$D$115,0))*INDEX(EF!$H$132:$H$147,MATCH(Emissions!$D77,EF!$D$132:$D$147,0))*kgtoGg</f>
        <v>3.2164002900403549E-4</v>
      </c>
      <c r="AS77" s="22">
        <f>INDEX('Activity data'!AS$24:AS$39,MATCH(Emissions!$D77,'Activity data'!$D$24:$D$39,0))*INDEX(EF!$H$84:$H$99,MATCH(Emissions!$D77,EF!$D$84:$D$99,0))*INDEX(EF!$H$100:$H$115,MATCH(Emissions!$D77,EF!$D$100:$D$115,0))*INDEX(EF!$H$132:$H$147,MATCH(Emissions!$D77,EF!$D$132:$D$147,0))*kgtoGg</f>
        <v>3.1998248785185967E-4</v>
      </c>
      <c r="AT77" s="22">
        <f>INDEX('Activity data'!AT$24:AT$39,MATCH(Emissions!$D77,'Activity data'!$D$24:$D$39,0))*INDEX(EF!$H$84:$H$99,MATCH(Emissions!$D77,EF!$D$84:$D$99,0))*INDEX(EF!$H$100:$H$115,MATCH(Emissions!$D77,EF!$D$100:$D$115,0))*INDEX(EF!$H$132:$H$147,MATCH(Emissions!$D77,EF!$D$132:$D$147,0))*kgtoGg</f>
        <v>3.1832494669968385E-4</v>
      </c>
      <c r="AU77" s="22">
        <f>INDEX('Activity data'!AU$24:AU$39,MATCH(Emissions!$D77,'Activity data'!$D$24:$D$39,0))*INDEX(EF!$H$84:$H$99,MATCH(Emissions!$D77,EF!$D$84:$D$99,0))*INDEX(EF!$H$100:$H$115,MATCH(Emissions!$D77,EF!$D$100:$D$115,0))*INDEX(EF!$H$132:$H$147,MATCH(Emissions!$D77,EF!$D$132:$D$147,0))*kgtoGg</f>
        <v>3.1666740554750798E-4</v>
      </c>
      <c r="AV77" s="22">
        <f>INDEX('Activity data'!AV$24:AV$39,MATCH(Emissions!$D77,'Activity data'!$D$24:$D$39,0))*INDEX(EF!$H$84:$H$99,MATCH(Emissions!$D77,EF!$D$84:$D$99,0))*INDEX(EF!$H$100:$H$115,MATCH(Emissions!$D77,EF!$D$100:$D$115,0))*INDEX(EF!$H$132:$H$147,MATCH(Emissions!$D77,EF!$D$132:$D$147,0))*kgtoGg</f>
        <v>3.1500986439533211E-4</v>
      </c>
      <c r="AW77" s="22">
        <f>INDEX('Activity data'!AW$24:AW$39,MATCH(Emissions!$D77,'Activity data'!$D$24:$D$39,0))*INDEX(EF!$H$84:$H$99,MATCH(Emissions!$D77,EF!$D$84:$D$99,0))*INDEX(EF!$H$100:$H$115,MATCH(Emissions!$D77,EF!$D$100:$D$115,0))*INDEX(EF!$H$132:$H$147,MATCH(Emissions!$D77,EF!$D$132:$D$147,0))*kgtoGg</f>
        <v>3.1335232324315629E-4</v>
      </c>
      <c r="AX77" s="22">
        <f>INDEX('Activity data'!AX$24:AX$39,MATCH(Emissions!$D77,'Activity data'!$D$24:$D$39,0))*INDEX(EF!$H$84:$H$99,MATCH(Emissions!$D77,EF!$D$84:$D$99,0))*INDEX(EF!$H$100:$H$115,MATCH(Emissions!$D77,EF!$D$100:$D$115,0))*INDEX(EF!$H$132:$H$147,MATCH(Emissions!$D77,EF!$D$132:$D$147,0))*kgtoGg</f>
        <v>3.1169478209098047E-4</v>
      </c>
      <c r="AY77" s="22">
        <f>INDEX('Activity data'!AY$24:AY$39,MATCH(Emissions!$D77,'Activity data'!$D$24:$D$39,0))*INDEX(EF!$H$84:$H$99,MATCH(Emissions!$D77,EF!$D$84:$D$99,0))*INDEX(EF!$H$100:$H$115,MATCH(Emissions!$D77,EF!$D$100:$D$115,0))*INDEX(EF!$H$132:$H$147,MATCH(Emissions!$D77,EF!$D$132:$D$147,0))*kgtoGg</f>
        <v>3.1003724093880465E-4</v>
      </c>
      <c r="AZ77" s="22">
        <f>INDEX('Activity data'!AZ$24:AZ$39,MATCH(Emissions!$D77,'Activity data'!$D$24:$D$39,0))*INDEX(EF!$H$84:$H$99,MATCH(Emissions!$D77,EF!$D$84:$D$99,0))*INDEX(EF!$H$100:$H$115,MATCH(Emissions!$D77,EF!$D$100:$D$115,0))*INDEX(EF!$H$132:$H$147,MATCH(Emissions!$D77,EF!$D$132:$D$147,0))*kgtoGg</f>
        <v>3.0837969978662872E-4</v>
      </c>
      <c r="BA77" s="22">
        <f>INDEX('Activity data'!BA$24:BA$39,MATCH(Emissions!$D77,'Activity data'!$D$24:$D$39,0))*INDEX(EF!$H$84:$H$99,MATCH(Emissions!$D77,EF!$D$84:$D$99,0))*INDEX(EF!$H$100:$H$115,MATCH(Emissions!$D77,EF!$D$100:$D$115,0))*INDEX(EF!$H$132:$H$147,MATCH(Emissions!$D77,EF!$D$132:$D$147,0))*kgtoGg</f>
        <v>3.0672215863445306E-4</v>
      </c>
      <c r="BB77" s="22">
        <f>INDEX('Activity data'!BB$24:BB$39,MATCH(Emissions!$D77,'Activity data'!$D$24:$D$39,0))*INDEX(EF!$H$84:$H$99,MATCH(Emissions!$D77,EF!$D$84:$D$99,0))*INDEX(EF!$H$100:$H$115,MATCH(Emissions!$D77,EF!$D$100:$D$115,0))*INDEX(EF!$H$132:$H$147,MATCH(Emissions!$D77,EF!$D$132:$D$147,0))*kgtoGg</f>
        <v>3.0506461748227719E-4</v>
      </c>
      <c r="BC77" s="22">
        <f>INDEX('Activity data'!BC$24:BC$39,MATCH(Emissions!$D77,'Activity data'!$D$24:$D$39,0))*INDEX(EF!$H$84:$H$99,MATCH(Emissions!$D77,EF!$D$84:$D$99,0))*INDEX(EF!$H$100:$H$115,MATCH(Emissions!$D77,EF!$D$100:$D$115,0))*INDEX(EF!$H$132:$H$147,MATCH(Emissions!$D77,EF!$D$132:$D$147,0))*kgtoGg</f>
        <v>3.0340707633010137E-4</v>
      </c>
      <c r="BD77" s="22">
        <f>INDEX('Activity data'!BD$24:BD$39,MATCH(Emissions!$D77,'Activity data'!$D$24:$D$39,0))*INDEX(EF!$H$84:$H$99,MATCH(Emissions!$D77,EF!$D$84:$D$99,0))*INDEX(EF!$H$100:$H$115,MATCH(Emissions!$D77,EF!$D$100:$D$115,0))*INDEX(EF!$H$132:$H$147,MATCH(Emissions!$D77,EF!$D$132:$D$147,0))*kgtoGg</f>
        <v>3.017495351779255E-4</v>
      </c>
      <c r="BE77" s="22">
        <f>INDEX('Activity data'!BE$24:BE$39,MATCH(Emissions!$D77,'Activity data'!$D$24:$D$39,0))*INDEX(EF!$H$84:$H$99,MATCH(Emissions!$D77,EF!$D$84:$D$99,0))*INDEX(EF!$H$100:$H$115,MATCH(Emissions!$D77,EF!$D$100:$D$115,0))*INDEX(EF!$H$132:$H$147,MATCH(Emissions!$D77,EF!$D$132:$D$147,0))*kgtoGg</f>
        <v>3.0009199402574973E-4</v>
      </c>
      <c r="BF77" s="22">
        <f>INDEX('Activity data'!BF$24:BF$39,MATCH(Emissions!$D77,'Activity data'!$D$24:$D$39,0))*INDEX(EF!$H$84:$H$99,MATCH(Emissions!$D77,EF!$D$84:$D$99,0))*INDEX(EF!$H$100:$H$115,MATCH(Emissions!$D77,EF!$D$100:$D$115,0))*INDEX(EF!$H$132:$H$147,MATCH(Emissions!$D77,EF!$D$132:$D$147,0))*kgtoGg</f>
        <v>2.984344528735738E-4</v>
      </c>
      <c r="BG77" s="22">
        <f>INDEX('Activity data'!BG$24:BG$39,MATCH(Emissions!$D77,'Activity data'!$D$24:$D$39,0))*INDEX(EF!$H$84:$H$99,MATCH(Emissions!$D77,EF!$D$84:$D$99,0))*INDEX(EF!$H$100:$H$115,MATCH(Emissions!$D77,EF!$D$100:$D$115,0))*INDEX(EF!$H$132:$H$147,MATCH(Emissions!$D77,EF!$D$132:$D$147,0))*kgtoGg</f>
        <v>2.9677691172139804E-4</v>
      </c>
      <c r="BH77" s="22">
        <f>INDEX('Activity data'!BH$24:BH$39,MATCH(Emissions!$D77,'Activity data'!$D$24:$D$39,0))*INDEX(EF!$H$84:$H$99,MATCH(Emissions!$D77,EF!$D$84:$D$99,0))*INDEX(EF!$H$100:$H$115,MATCH(Emissions!$D77,EF!$D$100:$D$115,0))*INDEX(EF!$H$132:$H$147,MATCH(Emissions!$D77,EF!$D$132:$D$147,0))*kgtoGg</f>
        <v>2.9511937056922216E-4</v>
      </c>
      <c r="BI77" s="22">
        <f>INDEX('Activity data'!BI$24:BI$39,MATCH(Emissions!$D77,'Activity data'!$D$24:$D$39,0))*INDEX(EF!$H$84:$H$99,MATCH(Emissions!$D77,EF!$D$84:$D$99,0))*INDEX(EF!$H$100:$H$115,MATCH(Emissions!$D77,EF!$D$100:$D$115,0))*INDEX(EF!$H$132:$H$147,MATCH(Emissions!$D77,EF!$D$132:$D$147,0))*kgtoGg</f>
        <v>2.9346182941704634E-4</v>
      </c>
      <c r="BJ77" s="22">
        <f>INDEX('Activity data'!BJ$24:BJ$39,MATCH(Emissions!$D77,'Activity data'!$D$24:$D$39,0))*INDEX(EF!$H$84:$H$99,MATCH(Emissions!$D77,EF!$D$84:$D$99,0))*INDEX(EF!$H$100:$H$115,MATCH(Emissions!$D77,EF!$D$100:$D$115,0))*INDEX(EF!$H$132:$H$147,MATCH(Emissions!$D77,EF!$D$132:$D$147,0))*kgtoGg</f>
        <v>2.9180428826487058E-4</v>
      </c>
      <c r="BK77" s="22">
        <f>INDEX('Activity data'!BK$24:BK$39,MATCH(Emissions!$D77,'Activity data'!$D$24:$D$39,0))*INDEX(EF!$H$84:$H$99,MATCH(Emissions!$D77,EF!$D$84:$D$99,0))*INDEX(EF!$H$100:$H$115,MATCH(Emissions!$D77,EF!$D$100:$D$115,0))*INDEX(EF!$H$132:$H$147,MATCH(Emissions!$D77,EF!$D$132:$D$147,0))*kgtoGg</f>
        <v>2.901467471126947E-4</v>
      </c>
      <c r="BL77" s="22">
        <f>INDEX('Activity data'!BL$24:BL$39,MATCH(Emissions!$D77,'Activity data'!$D$24:$D$39,0))*INDEX(EF!$H$84:$H$99,MATCH(Emissions!$D77,EF!$D$84:$D$99,0))*INDEX(EF!$H$100:$H$115,MATCH(Emissions!$D77,EF!$D$100:$D$115,0))*INDEX(EF!$H$132:$H$147,MATCH(Emissions!$D77,EF!$D$132:$D$147,0))*kgtoGg</f>
        <v>2.8848920596051889E-4</v>
      </c>
      <c r="BM77" s="22">
        <f>INDEX('Activity data'!BM$24:BM$39,MATCH(Emissions!$D77,'Activity data'!$D$24:$D$39,0))*INDEX(EF!$H$84:$H$99,MATCH(Emissions!$D77,EF!$D$84:$D$99,0))*INDEX(EF!$H$100:$H$115,MATCH(Emissions!$D77,EF!$D$100:$D$115,0))*INDEX(EF!$H$132:$H$147,MATCH(Emissions!$D77,EF!$D$132:$D$147,0))*kgtoGg</f>
        <v>2.8683166480834307E-4</v>
      </c>
      <c r="BN77" s="22">
        <f>INDEX('Activity data'!BN$24:BN$39,MATCH(Emissions!$D77,'Activity data'!$D$24:$D$39,0))*INDEX(EF!$H$84:$H$99,MATCH(Emissions!$D77,EF!$D$84:$D$99,0))*INDEX(EF!$H$100:$H$115,MATCH(Emissions!$D77,EF!$D$100:$D$115,0))*INDEX(EF!$H$132:$H$147,MATCH(Emissions!$D77,EF!$D$132:$D$147,0))*kgtoGg</f>
        <v>2.8517412365616725E-4</v>
      </c>
      <c r="BO77" s="22">
        <f>INDEX('Activity data'!BO$24:BO$39,MATCH(Emissions!$D77,'Activity data'!$D$24:$D$39,0))*INDEX(EF!$H$84:$H$99,MATCH(Emissions!$D77,EF!$D$84:$D$99,0))*INDEX(EF!$H$100:$H$115,MATCH(Emissions!$D77,EF!$D$100:$D$115,0))*INDEX(EF!$H$132:$H$147,MATCH(Emissions!$D77,EF!$D$132:$D$147,0))*kgtoGg</f>
        <v>2.8351658250399137E-4</v>
      </c>
      <c r="BP77" s="22">
        <f>INDEX('Activity data'!BP$24:BP$39,MATCH(Emissions!$D77,'Activity data'!$D$24:$D$39,0))*INDEX(EF!$H$84:$H$99,MATCH(Emissions!$D77,EF!$D$84:$D$99,0))*INDEX(EF!$H$100:$H$115,MATCH(Emissions!$D77,EF!$D$100:$D$115,0))*INDEX(EF!$H$132:$H$147,MATCH(Emissions!$D77,EF!$D$132:$D$147,0))*kgtoGg</f>
        <v>2.8185904135181555E-4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5.6862418709115368E-2</v>
      </c>
      <c r="AE78" s="22">
        <f>INDEX('Activity data'!AE$24:AE$39,MATCH(Emissions!$D78,'Activity data'!$D$24:$D$39,0))*INDEX(EF!$H$84:$H$99,MATCH(Emissions!$D78,EF!$D$84:$D$99,0))*INDEX(EF!$H$100:$H$115,MATCH(Emissions!$D78,EF!$D$100:$D$115,0))*INDEX(EF!$H$132:$H$147,MATCH(Emissions!$D78,EF!$D$132:$D$147,0))*kgtoGg</f>
        <v>5.6944342011847816E-2</v>
      </c>
      <c r="AF78" s="22">
        <f>INDEX('Activity data'!AF$24:AF$39,MATCH(Emissions!$D78,'Activity data'!$D$24:$D$39,0))*INDEX(EF!$H$84:$H$99,MATCH(Emissions!$D78,EF!$D$84:$D$99,0))*INDEX(EF!$H$100:$H$115,MATCH(Emissions!$D78,EF!$D$100:$D$115,0))*INDEX(EF!$H$132:$H$147,MATCH(Emissions!$D78,EF!$D$132:$D$147,0))*kgtoGg</f>
        <v>5.702626531458025E-2</v>
      </c>
      <c r="AG78" s="22">
        <f>INDEX('Activity data'!AG$24:AG$39,MATCH(Emissions!$D78,'Activity data'!$D$24:$D$39,0))*INDEX(EF!$H$84:$H$99,MATCH(Emissions!$D78,EF!$D$84:$D$99,0))*INDEX(EF!$H$100:$H$115,MATCH(Emissions!$D78,EF!$D$100:$D$115,0))*INDEX(EF!$H$132:$H$147,MATCH(Emissions!$D78,EF!$D$132:$D$147,0))*kgtoGg</f>
        <v>5.7108188617312712E-2</v>
      </c>
      <c r="AH78" s="22">
        <f>INDEX('Activity data'!AH$24:AH$39,MATCH(Emissions!$D78,'Activity data'!$D$24:$D$39,0))*INDEX(EF!$H$84:$H$99,MATCH(Emissions!$D78,EF!$D$84:$D$99,0))*INDEX(EF!$H$100:$H$115,MATCH(Emissions!$D78,EF!$D$100:$D$115,0))*INDEX(EF!$H$132:$H$147,MATCH(Emissions!$D78,EF!$D$132:$D$147,0))*kgtoGg</f>
        <v>5.7190111920045153E-2</v>
      </c>
      <c r="AI78" s="22">
        <f>INDEX('Activity data'!AI$24:AI$39,MATCH(Emissions!$D78,'Activity data'!$D$24:$D$39,0))*INDEX(EF!$H$84:$H$99,MATCH(Emissions!$D78,EF!$D$84:$D$99,0))*INDEX(EF!$H$100:$H$115,MATCH(Emissions!$D78,EF!$D$100:$D$115,0))*INDEX(EF!$H$132:$H$147,MATCH(Emissions!$D78,EF!$D$132:$D$147,0))*kgtoGg</f>
        <v>5.7272035222777594E-2</v>
      </c>
      <c r="AJ78" s="22">
        <f>INDEX('Activity data'!AJ$24:AJ$39,MATCH(Emissions!$D78,'Activity data'!$D$24:$D$39,0))*INDEX(EF!$H$84:$H$99,MATCH(Emissions!$D78,EF!$D$84:$D$99,0))*INDEX(EF!$H$100:$H$115,MATCH(Emissions!$D78,EF!$D$100:$D$115,0))*INDEX(EF!$H$132:$H$147,MATCH(Emissions!$D78,EF!$D$132:$D$147,0))*kgtoGg</f>
        <v>5.7353958525510035E-2</v>
      </c>
      <c r="AK78" s="22">
        <f>INDEX('Activity data'!AK$24:AK$39,MATCH(Emissions!$D78,'Activity data'!$D$24:$D$39,0))*INDEX(EF!$H$84:$H$99,MATCH(Emissions!$D78,EF!$D$84:$D$99,0))*INDEX(EF!$H$100:$H$115,MATCH(Emissions!$D78,EF!$D$100:$D$115,0))*INDEX(EF!$H$132:$H$147,MATCH(Emissions!$D78,EF!$D$132:$D$147,0))*kgtoGg</f>
        <v>5.7435881828242497E-2</v>
      </c>
      <c r="AL78" s="22">
        <f>INDEX('Activity data'!AL$24:AL$39,MATCH(Emissions!$D78,'Activity data'!$D$24:$D$39,0))*INDEX(EF!$H$84:$H$99,MATCH(Emissions!$D78,EF!$D$84:$D$99,0))*INDEX(EF!$H$100:$H$115,MATCH(Emissions!$D78,EF!$D$100:$D$115,0))*INDEX(EF!$H$132:$H$147,MATCH(Emissions!$D78,EF!$D$132:$D$147,0))*kgtoGg</f>
        <v>5.7517805130974931E-2</v>
      </c>
      <c r="AM78" s="22">
        <f>INDEX('Activity data'!AM$24:AM$39,MATCH(Emissions!$D78,'Activity data'!$D$24:$D$39,0))*INDEX(EF!$H$84:$H$99,MATCH(Emissions!$D78,EF!$D$84:$D$99,0))*INDEX(EF!$H$100:$H$115,MATCH(Emissions!$D78,EF!$D$100:$D$115,0))*INDEX(EF!$H$132:$H$147,MATCH(Emissions!$D78,EF!$D$132:$D$147,0))*kgtoGg</f>
        <v>5.7599728433707378E-2</v>
      </c>
      <c r="AN78" s="22">
        <f>INDEX('Activity data'!AN$24:AN$39,MATCH(Emissions!$D78,'Activity data'!$D$24:$D$39,0))*INDEX(EF!$H$84:$H$99,MATCH(Emissions!$D78,EF!$D$84:$D$99,0))*INDEX(EF!$H$100:$H$115,MATCH(Emissions!$D78,EF!$D$100:$D$115,0))*INDEX(EF!$H$132:$H$147,MATCH(Emissions!$D78,EF!$D$132:$D$147,0))*kgtoGg</f>
        <v>5.7681651736439819E-2</v>
      </c>
      <c r="AO78" s="22">
        <f>INDEX('Activity data'!AO$24:AO$39,MATCH(Emissions!$D78,'Activity data'!$D$24:$D$39,0))*INDEX(EF!$H$84:$H$99,MATCH(Emissions!$D78,EF!$D$84:$D$99,0))*INDEX(EF!$H$100:$H$115,MATCH(Emissions!$D78,EF!$D$100:$D$115,0))*INDEX(EF!$H$132:$H$147,MATCH(Emissions!$D78,EF!$D$132:$D$147,0))*kgtoGg</f>
        <v>5.7763575039172274E-2</v>
      </c>
      <c r="AP78" s="22">
        <f>INDEX('Activity data'!AP$24:AP$39,MATCH(Emissions!$D78,'Activity data'!$D$24:$D$39,0))*INDEX(EF!$H$84:$H$99,MATCH(Emissions!$D78,EF!$D$84:$D$99,0))*INDEX(EF!$H$100:$H$115,MATCH(Emissions!$D78,EF!$D$100:$D$115,0))*INDEX(EF!$H$132:$H$147,MATCH(Emissions!$D78,EF!$D$132:$D$147,0))*kgtoGg</f>
        <v>5.7845498341904715E-2</v>
      </c>
      <c r="AQ78" s="22">
        <f>INDEX('Activity data'!AQ$24:AQ$39,MATCH(Emissions!$D78,'Activity data'!$D$24:$D$39,0))*INDEX(EF!$H$84:$H$99,MATCH(Emissions!$D78,EF!$D$84:$D$99,0))*INDEX(EF!$H$100:$H$115,MATCH(Emissions!$D78,EF!$D$100:$D$115,0))*INDEX(EF!$H$132:$H$147,MATCH(Emissions!$D78,EF!$D$132:$D$147,0))*kgtoGg</f>
        <v>5.7927421644637163E-2</v>
      </c>
      <c r="AR78" s="22">
        <f>INDEX('Activity data'!AR$24:AR$39,MATCH(Emissions!$D78,'Activity data'!$D$24:$D$39,0))*INDEX(EF!$H$84:$H$99,MATCH(Emissions!$D78,EF!$D$84:$D$99,0))*INDEX(EF!$H$100:$H$115,MATCH(Emissions!$D78,EF!$D$100:$D$115,0))*INDEX(EF!$H$132:$H$147,MATCH(Emissions!$D78,EF!$D$132:$D$147,0))*kgtoGg</f>
        <v>5.8009344947369597E-2</v>
      </c>
      <c r="AS78" s="22">
        <f>INDEX('Activity data'!AS$24:AS$39,MATCH(Emissions!$D78,'Activity data'!$D$24:$D$39,0))*INDEX(EF!$H$84:$H$99,MATCH(Emissions!$D78,EF!$D$84:$D$99,0))*INDEX(EF!$H$100:$H$115,MATCH(Emissions!$D78,EF!$D$100:$D$115,0))*INDEX(EF!$H$132:$H$147,MATCH(Emissions!$D78,EF!$D$132:$D$147,0))*kgtoGg</f>
        <v>5.8091268250102059E-2</v>
      </c>
      <c r="AT78" s="22">
        <f>INDEX('Activity data'!AT$24:AT$39,MATCH(Emissions!$D78,'Activity data'!$D$24:$D$39,0))*INDEX(EF!$H$84:$H$99,MATCH(Emissions!$D78,EF!$D$84:$D$99,0))*INDEX(EF!$H$100:$H$115,MATCH(Emissions!$D78,EF!$D$100:$D$115,0))*INDEX(EF!$H$132:$H$147,MATCH(Emissions!$D78,EF!$D$132:$D$147,0))*kgtoGg</f>
        <v>5.8173191552834499E-2</v>
      </c>
      <c r="AU78" s="22">
        <f>INDEX('Activity data'!AU$24:AU$39,MATCH(Emissions!$D78,'Activity data'!$D$24:$D$39,0))*INDEX(EF!$H$84:$H$99,MATCH(Emissions!$D78,EF!$D$84:$D$99,0))*INDEX(EF!$H$100:$H$115,MATCH(Emissions!$D78,EF!$D$100:$D$115,0))*INDEX(EF!$H$132:$H$147,MATCH(Emissions!$D78,EF!$D$132:$D$147,0))*kgtoGg</f>
        <v>5.825511485556694E-2</v>
      </c>
      <c r="AV78" s="22">
        <f>INDEX('Activity data'!AV$24:AV$39,MATCH(Emissions!$D78,'Activity data'!$D$24:$D$39,0))*INDEX(EF!$H$84:$H$99,MATCH(Emissions!$D78,EF!$D$84:$D$99,0))*INDEX(EF!$H$100:$H$115,MATCH(Emissions!$D78,EF!$D$100:$D$115,0))*INDEX(EF!$H$132:$H$147,MATCH(Emissions!$D78,EF!$D$132:$D$147,0))*kgtoGg</f>
        <v>5.8337038158299381E-2</v>
      </c>
      <c r="AW78" s="22">
        <f>INDEX('Activity data'!AW$24:AW$39,MATCH(Emissions!$D78,'Activity data'!$D$24:$D$39,0))*INDEX(EF!$H$84:$H$99,MATCH(Emissions!$D78,EF!$D$84:$D$99,0))*INDEX(EF!$H$100:$H$115,MATCH(Emissions!$D78,EF!$D$100:$D$115,0))*INDEX(EF!$H$132:$H$147,MATCH(Emissions!$D78,EF!$D$132:$D$147,0))*kgtoGg</f>
        <v>5.8418961461031829E-2</v>
      </c>
      <c r="AX78" s="22">
        <f>INDEX('Activity data'!AX$24:AX$39,MATCH(Emissions!$D78,'Activity data'!$D$24:$D$39,0))*INDEX(EF!$H$84:$H$99,MATCH(Emissions!$D78,EF!$D$84:$D$99,0))*INDEX(EF!$H$100:$H$115,MATCH(Emissions!$D78,EF!$D$100:$D$115,0))*INDEX(EF!$H$132:$H$147,MATCH(Emissions!$D78,EF!$D$132:$D$147,0))*kgtoGg</f>
        <v>5.8500884763764277E-2</v>
      </c>
      <c r="AY78" s="22">
        <f>INDEX('Activity data'!AY$24:AY$39,MATCH(Emissions!$D78,'Activity data'!$D$24:$D$39,0))*INDEX(EF!$H$84:$H$99,MATCH(Emissions!$D78,EF!$D$84:$D$99,0))*INDEX(EF!$H$100:$H$115,MATCH(Emissions!$D78,EF!$D$100:$D$115,0))*INDEX(EF!$H$132:$H$147,MATCH(Emissions!$D78,EF!$D$132:$D$147,0))*kgtoGg</f>
        <v>5.8582808066496725E-2</v>
      </c>
      <c r="AZ78" s="22">
        <f>INDEX('Activity data'!AZ$24:AZ$39,MATCH(Emissions!$D78,'Activity data'!$D$24:$D$39,0))*INDEX(EF!$H$84:$H$99,MATCH(Emissions!$D78,EF!$D$84:$D$99,0))*INDEX(EF!$H$100:$H$115,MATCH(Emissions!$D78,EF!$D$100:$D$115,0))*INDEX(EF!$H$132:$H$147,MATCH(Emissions!$D78,EF!$D$132:$D$147,0))*kgtoGg</f>
        <v>5.8664731369229166E-2</v>
      </c>
      <c r="BA78" s="22">
        <f>INDEX('Activity data'!BA$24:BA$39,MATCH(Emissions!$D78,'Activity data'!$D$24:$D$39,0))*INDEX(EF!$H$84:$H$99,MATCH(Emissions!$D78,EF!$D$84:$D$99,0))*INDEX(EF!$H$100:$H$115,MATCH(Emissions!$D78,EF!$D$100:$D$115,0))*INDEX(EF!$H$132:$H$147,MATCH(Emissions!$D78,EF!$D$132:$D$147,0))*kgtoGg</f>
        <v>5.8746654671961614E-2</v>
      </c>
      <c r="BB78" s="22">
        <f>INDEX('Activity data'!BB$24:BB$39,MATCH(Emissions!$D78,'Activity data'!$D$24:$D$39,0))*INDEX(EF!$H$84:$H$99,MATCH(Emissions!$D78,EF!$D$84:$D$99,0))*INDEX(EF!$H$100:$H$115,MATCH(Emissions!$D78,EF!$D$100:$D$115,0))*INDEX(EF!$H$132:$H$147,MATCH(Emissions!$D78,EF!$D$132:$D$147,0))*kgtoGg</f>
        <v>5.8828577974694068E-2</v>
      </c>
      <c r="BC78" s="22">
        <f>INDEX('Activity data'!BC$24:BC$39,MATCH(Emissions!$D78,'Activity data'!$D$24:$D$39,0))*INDEX(EF!$H$84:$H$99,MATCH(Emissions!$D78,EF!$D$84:$D$99,0))*INDEX(EF!$H$100:$H$115,MATCH(Emissions!$D78,EF!$D$100:$D$115,0))*INDEX(EF!$H$132:$H$147,MATCH(Emissions!$D78,EF!$D$132:$D$147,0))*kgtoGg</f>
        <v>5.8910501277426509E-2</v>
      </c>
      <c r="BD78" s="22">
        <f>INDEX('Activity data'!BD$24:BD$39,MATCH(Emissions!$D78,'Activity data'!$D$24:$D$39,0))*INDEX(EF!$H$84:$H$99,MATCH(Emissions!$D78,EF!$D$84:$D$99,0))*INDEX(EF!$H$100:$H$115,MATCH(Emissions!$D78,EF!$D$100:$D$115,0))*INDEX(EF!$H$132:$H$147,MATCH(Emissions!$D78,EF!$D$132:$D$147,0))*kgtoGg</f>
        <v>5.8992424580158957E-2</v>
      </c>
      <c r="BE78" s="22">
        <f>INDEX('Activity data'!BE$24:BE$39,MATCH(Emissions!$D78,'Activity data'!$D$24:$D$39,0))*INDEX(EF!$H$84:$H$99,MATCH(Emissions!$D78,EF!$D$84:$D$99,0))*INDEX(EF!$H$100:$H$115,MATCH(Emissions!$D78,EF!$D$100:$D$115,0))*INDEX(EF!$H$132:$H$147,MATCH(Emissions!$D78,EF!$D$132:$D$147,0))*kgtoGg</f>
        <v>5.9074347882891398E-2</v>
      </c>
      <c r="BF78" s="22">
        <f>INDEX('Activity data'!BF$24:BF$39,MATCH(Emissions!$D78,'Activity data'!$D$24:$D$39,0))*INDEX(EF!$H$84:$H$99,MATCH(Emissions!$D78,EF!$D$84:$D$99,0))*INDEX(EF!$H$100:$H$115,MATCH(Emissions!$D78,EF!$D$100:$D$115,0))*INDEX(EF!$H$132:$H$147,MATCH(Emissions!$D78,EF!$D$132:$D$147,0))*kgtoGg</f>
        <v>5.9156271185623853E-2</v>
      </c>
      <c r="BG78" s="22">
        <f>INDEX('Activity data'!BG$24:BG$39,MATCH(Emissions!$D78,'Activity data'!$D$24:$D$39,0))*INDEX(EF!$H$84:$H$99,MATCH(Emissions!$D78,EF!$D$84:$D$99,0))*INDEX(EF!$H$100:$H$115,MATCH(Emissions!$D78,EF!$D$100:$D$115,0))*INDEX(EF!$H$132:$H$147,MATCH(Emissions!$D78,EF!$D$132:$D$147,0))*kgtoGg</f>
        <v>5.9238194488356294E-2</v>
      </c>
      <c r="BH78" s="22">
        <f>INDEX('Activity data'!BH$24:BH$39,MATCH(Emissions!$D78,'Activity data'!$D$24:$D$39,0))*INDEX(EF!$H$84:$H$99,MATCH(Emissions!$D78,EF!$D$84:$D$99,0))*INDEX(EF!$H$100:$H$115,MATCH(Emissions!$D78,EF!$D$100:$D$115,0))*INDEX(EF!$H$132:$H$147,MATCH(Emissions!$D78,EF!$D$132:$D$147,0))*kgtoGg</f>
        <v>5.9320117791088742E-2</v>
      </c>
      <c r="BI78" s="22">
        <f>INDEX('Activity data'!BI$24:BI$39,MATCH(Emissions!$D78,'Activity data'!$D$24:$D$39,0))*INDEX(EF!$H$84:$H$99,MATCH(Emissions!$D78,EF!$D$84:$D$99,0))*INDEX(EF!$H$100:$H$115,MATCH(Emissions!$D78,EF!$D$100:$D$115,0))*INDEX(EF!$H$132:$H$147,MATCH(Emissions!$D78,EF!$D$132:$D$147,0))*kgtoGg</f>
        <v>5.9402041093821169E-2</v>
      </c>
      <c r="BJ78" s="22">
        <f>INDEX('Activity data'!BJ$24:BJ$39,MATCH(Emissions!$D78,'Activity data'!$D$24:$D$39,0))*INDEX(EF!$H$84:$H$99,MATCH(Emissions!$D78,EF!$D$84:$D$99,0))*INDEX(EF!$H$100:$H$115,MATCH(Emissions!$D78,EF!$D$100:$D$115,0))*INDEX(EF!$H$132:$H$147,MATCH(Emissions!$D78,EF!$D$132:$D$147,0))*kgtoGg</f>
        <v>5.9483964396553637E-2</v>
      </c>
      <c r="BK78" s="22">
        <f>INDEX('Activity data'!BK$24:BK$39,MATCH(Emissions!$D78,'Activity data'!$D$24:$D$39,0))*INDEX(EF!$H$84:$H$99,MATCH(Emissions!$D78,EF!$D$84:$D$99,0))*INDEX(EF!$H$100:$H$115,MATCH(Emissions!$D78,EF!$D$100:$D$115,0))*INDEX(EF!$H$132:$H$147,MATCH(Emissions!$D78,EF!$D$132:$D$147,0))*kgtoGg</f>
        <v>5.9565887699286078E-2</v>
      </c>
      <c r="BL78" s="22">
        <f>INDEX('Activity data'!BL$24:BL$39,MATCH(Emissions!$D78,'Activity data'!$D$24:$D$39,0))*INDEX(EF!$H$84:$H$99,MATCH(Emissions!$D78,EF!$D$84:$D$99,0))*INDEX(EF!$H$100:$H$115,MATCH(Emissions!$D78,EF!$D$100:$D$115,0))*INDEX(EF!$H$132:$H$147,MATCH(Emissions!$D78,EF!$D$132:$D$147,0))*kgtoGg</f>
        <v>5.9647811002018512E-2</v>
      </c>
      <c r="BM78" s="22">
        <f>INDEX('Activity data'!BM$24:BM$39,MATCH(Emissions!$D78,'Activity data'!$D$24:$D$39,0))*INDEX(EF!$H$84:$H$99,MATCH(Emissions!$D78,EF!$D$84:$D$99,0))*INDEX(EF!$H$100:$H$115,MATCH(Emissions!$D78,EF!$D$100:$D$115,0))*INDEX(EF!$H$132:$H$147,MATCH(Emissions!$D78,EF!$D$132:$D$147,0))*kgtoGg</f>
        <v>5.9729734304750953E-2</v>
      </c>
      <c r="BN78" s="22">
        <f>INDEX('Activity data'!BN$24:BN$39,MATCH(Emissions!$D78,'Activity data'!$D$24:$D$39,0))*INDEX(EF!$H$84:$H$99,MATCH(Emissions!$D78,EF!$D$84:$D$99,0))*INDEX(EF!$H$100:$H$115,MATCH(Emissions!$D78,EF!$D$100:$D$115,0))*INDEX(EF!$H$132:$H$147,MATCH(Emissions!$D78,EF!$D$132:$D$147,0))*kgtoGg</f>
        <v>5.9811657607483422E-2</v>
      </c>
      <c r="BO78" s="22">
        <f>INDEX('Activity data'!BO$24:BO$39,MATCH(Emissions!$D78,'Activity data'!$D$24:$D$39,0))*INDEX(EF!$H$84:$H$99,MATCH(Emissions!$D78,EF!$D$84:$D$99,0))*INDEX(EF!$H$100:$H$115,MATCH(Emissions!$D78,EF!$D$100:$D$115,0))*INDEX(EF!$H$132:$H$147,MATCH(Emissions!$D78,EF!$D$132:$D$147,0))*kgtoGg</f>
        <v>5.9893580910215849E-2</v>
      </c>
      <c r="BP78" s="22">
        <f>INDEX('Activity data'!BP$24:BP$39,MATCH(Emissions!$D78,'Activity data'!$D$24:$D$39,0))*INDEX(EF!$H$84:$H$99,MATCH(Emissions!$D78,EF!$D$84:$D$99,0))*INDEX(EF!$H$100:$H$115,MATCH(Emissions!$D78,EF!$D$100:$D$115,0))*INDEX(EF!$H$132:$H$147,MATCH(Emissions!$D78,EF!$D$132:$D$147,0))*kgtoGg</f>
        <v>5.9975504212948297E-2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2.4395408585021681</v>
      </c>
      <c r="AE79" s="22">
        <f>INDEX('Activity data'!AE$24:AE$39,MATCH(Emissions!$D79,'Activity data'!$D$24:$D$39,0))*INDEX(EF!$H$84:$H$99,MATCH(Emissions!$D79,EF!$D$84:$D$99,0))*INDEX(EF!$H$100:$H$115,MATCH(Emissions!$D79,EF!$D$100:$D$115,0))*INDEX(EF!$H$132:$H$147,MATCH(Emissions!$D79,EF!$D$132:$D$147,0))*kgtoGg</f>
        <v>2.4707232198136739</v>
      </c>
      <c r="AF79" s="22">
        <f>INDEX('Activity data'!AF$24:AF$39,MATCH(Emissions!$D79,'Activity data'!$D$24:$D$39,0))*INDEX(EF!$H$84:$H$99,MATCH(Emissions!$D79,EF!$D$84:$D$99,0))*INDEX(EF!$H$100:$H$115,MATCH(Emissions!$D79,EF!$D$100:$D$115,0))*INDEX(EF!$H$132:$H$147,MATCH(Emissions!$D79,EF!$D$132:$D$147,0))*kgtoGg</f>
        <v>2.5019055811251798</v>
      </c>
      <c r="AG79" s="22">
        <f>INDEX('Activity data'!AG$24:AG$39,MATCH(Emissions!$D79,'Activity data'!$D$24:$D$39,0))*INDEX(EF!$H$84:$H$99,MATCH(Emissions!$D79,EF!$D$84:$D$99,0))*INDEX(EF!$H$100:$H$115,MATCH(Emissions!$D79,EF!$D$100:$D$115,0))*INDEX(EF!$H$132:$H$147,MATCH(Emissions!$D79,EF!$D$132:$D$147,0))*kgtoGg</f>
        <v>2.5330879424366848</v>
      </c>
      <c r="AH79" s="22">
        <f>INDEX('Activity data'!AH$24:AH$39,MATCH(Emissions!$D79,'Activity data'!$D$24:$D$39,0))*INDEX(EF!$H$84:$H$99,MATCH(Emissions!$D79,EF!$D$84:$D$99,0))*INDEX(EF!$H$100:$H$115,MATCH(Emissions!$D79,EF!$D$100:$D$115,0))*INDEX(EF!$H$132:$H$147,MATCH(Emissions!$D79,EF!$D$132:$D$147,0))*kgtoGg</f>
        <v>2.5642703037481906</v>
      </c>
      <c r="AI79" s="22">
        <f>INDEX('Activity data'!AI$24:AI$39,MATCH(Emissions!$D79,'Activity data'!$D$24:$D$39,0))*INDEX(EF!$H$84:$H$99,MATCH(Emissions!$D79,EF!$D$84:$D$99,0))*INDEX(EF!$H$100:$H$115,MATCH(Emissions!$D79,EF!$D$100:$D$115,0))*INDEX(EF!$H$132:$H$147,MATCH(Emissions!$D79,EF!$D$132:$D$147,0))*kgtoGg</f>
        <v>2.595452665059697</v>
      </c>
      <c r="AJ79" s="22">
        <f>INDEX('Activity data'!AJ$24:AJ$39,MATCH(Emissions!$D79,'Activity data'!$D$24:$D$39,0))*INDEX(EF!$H$84:$H$99,MATCH(Emissions!$D79,EF!$D$84:$D$99,0))*INDEX(EF!$H$100:$H$115,MATCH(Emissions!$D79,EF!$D$100:$D$115,0))*INDEX(EF!$H$132:$H$147,MATCH(Emissions!$D79,EF!$D$132:$D$147,0))*kgtoGg</f>
        <v>2.6266350263712024</v>
      </c>
      <c r="AK79" s="22">
        <f>INDEX('Activity data'!AK$24:AK$39,MATCH(Emissions!$D79,'Activity data'!$D$24:$D$39,0))*INDEX(EF!$H$84:$H$99,MATCH(Emissions!$D79,EF!$D$84:$D$99,0))*INDEX(EF!$H$100:$H$115,MATCH(Emissions!$D79,EF!$D$100:$D$115,0))*INDEX(EF!$H$132:$H$147,MATCH(Emissions!$D79,EF!$D$132:$D$147,0))*kgtoGg</f>
        <v>2.6578173876827083</v>
      </c>
      <c r="AL79" s="22">
        <f>INDEX('Activity data'!AL$24:AL$39,MATCH(Emissions!$D79,'Activity data'!$D$24:$D$39,0))*INDEX(EF!$H$84:$H$99,MATCH(Emissions!$D79,EF!$D$84:$D$99,0))*INDEX(EF!$H$100:$H$115,MATCH(Emissions!$D79,EF!$D$100:$D$115,0))*INDEX(EF!$H$132:$H$147,MATCH(Emissions!$D79,EF!$D$132:$D$147,0))*kgtoGg</f>
        <v>2.6882860535571069</v>
      </c>
      <c r="AM79" s="22">
        <f>INDEX('Activity data'!AM$24:AM$39,MATCH(Emissions!$D79,'Activity data'!$D$24:$D$39,0))*INDEX(EF!$H$84:$H$99,MATCH(Emissions!$D79,EF!$D$84:$D$99,0))*INDEX(EF!$H$100:$H$115,MATCH(Emissions!$D79,EF!$D$100:$D$115,0))*INDEX(EF!$H$132:$H$147,MATCH(Emissions!$D79,EF!$D$132:$D$147,0))*kgtoGg</f>
        <v>2.7187547194315065</v>
      </c>
      <c r="AN79" s="22">
        <f>INDEX('Activity data'!AN$24:AN$39,MATCH(Emissions!$D79,'Activity data'!$D$24:$D$39,0))*INDEX(EF!$H$84:$H$99,MATCH(Emissions!$D79,EF!$D$84:$D$99,0))*INDEX(EF!$H$100:$H$115,MATCH(Emissions!$D79,EF!$D$100:$D$115,0))*INDEX(EF!$H$132:$H$147,MATCH(Emissions!$D79,EF!$D$132:$D$147,0))*kgtoGg</f>
        <v>2.7492233853059056</v>
      </c>
      <c r="AO79" s="22">
        <f>INDEX('Activity data'!AO$24:AO$39,MATCH(Emissions!$D79,'Activity data'!$D$24:$D$39,0))*INDEX(EF!$H$84:$H$99,MATCH(Emissions!$D79,EF!$D$84:$D$99,0))*INDEX(EF!$H$100:$H$115,MATCH(Emissions!$D79,EF!$D$100:$D$115,0))*INDEX(EF!$H$132:$H$147,MATCH(Emissions!$D79,EF!$D$132:$D$147,0))*kgtoGg</f>
        <v>2.7796920511803043</v>
      </c>
      <c r="AP79" s="22">
        <f>INDEX('Activity data'!AP$24:AP$39,MATCH(Emissions!$D79,'Activity data'!$D$24:$D$39,0))*INDEX(EF!$H$84:$H$99,MATCH(Emissions!$D79,EF!$D$84:$D$99,0))*INDEX(EF!$H$100:$H$115,MATCH(Emissions!$D79,EF!$D$100:$D$115,0))*INDEX(EF!$H$132:$H$147,MATCH(Emissions!$D79,EF!$D$132:$D$147,0))*kgtoGg</f>
        <v>2.8101607170547038</v>
      </c>
      <c r="AQ79" s="22">
        <f>INDEX('Activity data'!AQ$24:AQ$39,MATCH(Emissions!$D79,'Activity data'!$D$24:$D$39,0))*INDEX(EF!$H$84:$H$99,MATCH(Emissions!$D79,EF!$D$84:$D$99,0))*INDEX(EF!$H$100:$H$115,MATCH(Emissions!$D79,EF!$D$100:$D$115,0))*INDEX(EF!$H$132:$H$147,MATCH(Emissions!$D79,EF!$D$132:$D$147,0))*kgtoGg</f>
        <v>2.8406293829291025</v>
      </c>
      <c r="AR79" s="22">
        <f>INDEX('Activity data'!AR$24:AR$39,MATCH(Emissions!$D79,'Activity data'!$D$24:$D$39,0))*INDEX(EF!$H$84:$H$99,MATCH(Emissions!$D79,EF!$D$84:$D$99,0))*INDEX(EF!$H$100:$H$115,MATCH(Emissions!$D79,EF!$D$100:$D$115,0))*INDEX(EF!$H$132:$H$147,MATCH(Emissions!$D79,EF!$D$132:$D$147,0))*kgtoGg</f>
        <v>2.8710980488035016</v>
      </c>
      <c r="AS79" s="22">
        <f>INDEX('Activity data'!AS$24:AS$39,MATCH(Emissions!$D79,'Activity data'!$D$24:$D$39,0))*INDEX(EF!$H$84:$H$99,MATCH(Emissions!$D79,EF!$D$84:$D$99,0))*INDEX(EF!$H$100:$H$115,MATCH(Emissions!$D79,EF!$D$100:$D$115,0))*INDEX(EF!$H$132:$H$147,MATCH(Emissions!$D79,EF!$D$132:$D$147,0))*kgtoGg</f>
        <v>2.9015667146779007</v>
      </c>
      <c r="AT79" s="22">
        <f>INDEX('Activity data'!AT$24:AT$39,MATCH(Emissions!$D79,'Activity data'!$D$24:$D$39,0))*INDEX(EF!$H$84:$H$99,MATCH(Emissions!$D79,EF!$D$84:$D$99,0))*INDEX(EF!$H$100:$H$115,MATCH(Emissions!$D79,EF!$D$100:$D$115,0))*INDEX(EF!$H$132:$H$147,MATCH(Emissions!$D79,EF!$D$132:$D$147,0))*kgtoGg</f>
        <v>2.9320353805523003</v>
      </c>
      <c r="AU79" s="22">
        <f>INDEX('Activity data'!AU$24:AU$39,MATCH(Emissions!$D79,'Activity data'!$D$24:$D$39,0))*INDEX(EF!$H$84:$H$99,MATCH(Emissions!$D79,EF!$D$84:$D$99,0))*INDEX(EF!$H$100:$H$115,MATCH(Emissions!$D79,EF!$D$100:$D$115,0))*INDEX(EF!$H$132:$H$147,MATCH(Emissions!$D79,EF!$D$132:$D$147,0))*kgtoGg</f>
        <v>2.9625040464266994</v>
      </c>
      <c r="AV79" s="22">
        <f>INDEX('Activity data'!AV$24:AV$39,MATCH(Emissions!$D79,'Activity data'!$D$24:$D$39,0))*INDEX(EF!$H$84:$H$99,MATCH(Emissions!$D79,EF!$D$84:$D$99,0))*INDEX(EF!$H$100:$H$115,MATCH(Emissions!$D79,EF!$D$100:$D$115,0))*INDEX(EF!$H$132:$H$147,MATCH(Emissions!$D79,EF!$D$132:$D$147,0))*kgtoGg</f>
        <v>2.9936864077382048</v>
      </c>
      <c r="AW79" s="22">
        <f>INDEX('Activity data'!AW$24:AW$39,MATCH(Emissions!$D79,'Activity data'!$D$24:$D$39,0))*INDEX(EF!$H$84:$H$99,MATCH(Emissions!$D79,EF!$D$84:$D$99,0))*INDEX(EF!$H$100:$H$115,MATCH(Emissions!$D79,EF!$D$100:$D$115,0))*INDEX(EF!$H$132:$H$147,MATCH(Emissions!$D79,EF!$D$132:$D$147,0))*kgtoGg</f>
        <v>3.0248687690497102</v>
      </c>
      <c r="AX79" s="22">
        <f>INDEX('Activity data'!AX$24:AX$39,MATCH(Emissions!$D79,'Activity data'!$D$24:$D$39,0))*INDEX(EF!$H$84:$H$99,MATCH(Emissions!$D79,EF!$D$84:$D$99,0))*INDEX(EF!$H$100:$H$115,MATCH(Emissions!$D79,EF!$D$100:$D$115,0))*INDEX(EF!$H$132:$H$147,MATCH(Emissions!$D79,EF!$D$132:$D$147,0))*kgtoGg</f>
        <v>3.0560511303612166</v>
      </c>
      <c r="AY79" s="22">
        <f>INDEX('Activity data'!AY$24:AY$39,MATCH(Emissions!$D79,'Activity data'!$D$24:$D$39,0))*INDEX(EF!$H$84:$H$99,MATCH(Emissions!$D79,EF!$D$84:$D$99,0))*INDEX(EF!$H$100:$H$115,MATCH(Emissions!$D79,EF!$D$100:$D$115,0))*INDEX(EF!$H$132:$H$147,MATCH(Emissions!$D79,EF!$D$132:$D$147,0))*kgtoGg</f>
        <v>3.087233491672722</v>
      </c>
      <c r="AZ79" s="22">
        <f>INDEX('Activity data'!AZ$24:AZ$39,MATCH(Emissions!$D79,'Activity data'!$D$24:$D$39,0))*INDEX(EF!$H$84:$H$99,MATCH(Emissions!$D79,EF!$D$84:$D$99,0))*INDEX(EF!$H$100:$H$115,MATCH(Emissions!$D79,EF!$D$100:$D$115,0))*INDEX(EF!$H$132:$H$147,MATCH(Emissions!$D79,EF!$D$132:$D$147,0))*kgtoGg</f>
        <v>3.1184158529842274</v>
      </c>
      <c r="BA79" s="22">
        <f>INDEX('Activity data'!BA$24:BA$39,MATCH(Emissions!$D79,'Activity data'!$D$24:$D$39,0))*INDEX(EF!$H$84:$H$99,MATCH(Emissions!$D79,EF!$D$84:$D$99,0))*INDEX(EF!$H$100:$H$115,MATCH(Emissions!$D79,EF!$D$100:$D$115,0))*INDEX(EF!$H$132:$H$147,MATCH(Emissions!$D79,EF!$D$132:$D$147,0))*kgtoGg</f>
        <v>3.1495982142957342</v>
      </c>
      <c r="BB79" s="22">
        <f>INDEX('Activity data'!BB$24:BB$39,MATCH(Emissions!$D79,'Activity data'!$D$24:$D$39,0))*INDEX(EF!$H$84:$H$99,MATCH(Emissions!$D79,EF!$D$84:$D$99,0))*INDEX(EF!$H$100:$H$115,MATCH(Emissions!$D79,EF!$D$100:$D$115,0))*INDEX(EF!$H$132:$H$147,MATCH(Emissions!$D79,EF!$D$132:$D$147,0))*kgtoGg</f>
        <v>3.18078057560724</v>
      </c>
      <c r="BC79" s="22">
        <f>INDEX('Activity data'!BC$24:BC$39,MATCH(Emissions!$D79,'Activity data'!$D$24:$D$39,0))*INDEX(EF!$H$84:$H$99,MATCH(Emissions!$D79,EF!$D$84:$D$99,0))*INDEX(EF!$H$100:$H$115,MATCH(Emissions!$D79,EF!$D$100:$D$115,0))*INDEX(EF!$H$132:$H$147,MATCH(Emissions!$D79,EF!$D$132:$D$147,0))*kgtoGg</f>
        <v>3.2119629369187459</v>
      </c>
      <c r="BD79" s="22">
        <f>INDEX('Activity data'!BD$24:BD$39,MATCH(Emissions!$D79,'Activity data'!$D$24:$D$39,0))*INDEX(EF!$H$84:$H$99,MATCH(Emissions!$D79,EF!$D$84:$D$99,0))*INDEX(EF!$H$100:$H$115,MATCH(Emissions!$D79,EF!$D$100:$D$115,0))*INDEX(EF!$H$132:$H$147,MATCH(Emissions!$D79,EF!$D$132:$D$147,0))*kgtoGg</f>
        <v>3.2431452982302522</v>
      </c>
      <c r="BE79" s="22">
        <f>INDEX('Activity data'!BE$24:BE$39,MATCH(Emissions!$D79,'Activity data'!$D$24:$D$39,0))*INDEX(EF!$H$84:$H$99,MATCH(Emissions!$D79,EF!$D$84:$D$99,0))*INDEX(EF!$H$100:$H$115,MATCH(Emissions!$D79,EF!$D$100:$D$115,0))*INDEX(EF!$H$132:$H$147,MATCH(Emissions!$D79,EF!$D$132:$D$147,0))*kgtoGg</f>
        <v>3.2743276595417576</v>
      </c>
      <c r="BF79" s="22">
        <f>INDEX('Activity data'!BF$24:BF$39,MATCH(Emissions!$D79,'Activity data'!$D$24:$D$39,0))*INDEX(EF!$H$84:$H$99,MATCH(Emissions!$D79,EF!$D$84:$D$99,0))*INDEX(EF!$H$100:$H$115,MATCH(Emissions!$D79,EF!$D$100:$D$115,0))*INDEX(EF!$H$132:$H$147,MATCH(Emissions!$D79,EF!$D$132:$D$147,0))*kgtoGg</f>
        <v>3.3055100208532635</v>
      </c>
      <c r="BG79" s="22">
        <f>INDEX('Activity data'!BG$24:BG$39,MATCH(Emissions!$D79,'Activity data'!$D$24:$D$39,0))*INDEX(EF!$H$84:$H$99,MATCH(Emissions!$D79,EF!$D$84:$D$99,0))*INDEX(EF!$H$100:$H$115,MATCH(Emissions!$D79,EF!$D$100:$D$115,0))*INDEX(EF!$H$132:$H$147,MATCH(Emissions!$D79,EF!$D$132:$D$147,0))*kgtoGg</f>
        <v>3.3366923821647698</v>
      </c>
      <c r="BH79" s="22">
        <f>INDEX('Activity data'!BH$24:BH$39,MATCH(Emissions!$D79,'Activity data'!$D$24:$D$39,0))*INDEX(EF!$H$84:$H$99,MATCH(Emissions!$D79,EF!$D$84:$D$99,0))*INDEX(EF!$H$100:$H$115,MATCH(Emissions!$D79,EF!$D$100:$D$115,0))*INDEX(EF!$H$132:$H$147,MATCH(Emissions!$D79,EF!$D$132:$D$147,0))*kgtoGg</f>
        <v>3.3678747434762757</v>
      </c>
      <c r="BI79" s="22">
        <f>INDEX('Activity data'!BI$24:BI$39,MATCH(Emissions!$D79,'Activity data'!$D$24:$D$39,0))*INDEX(EF!$H$84:$H$99,MATCH(Emissions!$D79,EF!$D$84:$D$99,0))*INDEX(EF!$H$100:$H$115,MATCH(Emissions!$D79,EF!$D$100:$D$115,0))*INDEX(EF!$H$132:$H$147,MATCH(Emissions!$D79,EF!$D$132:$D$147,0))*kgtoGg</f>
        <v>3.3990571047877816</v>
      </c>
      <c r="BJ79" s="22">
        <f>INDEX('Activity data'!BJ$24:BJ$39,MATCH(Emissions!$D79,'Activity data'!$D$24:$D$39,0))*INDEX(EF!$H$84:$H$99,MATCH(Emissions!$D79,EF!$D$84:$D$99,0))*INDEX(EF!$H$100:$H$115,MATCH(Emissions!$D79,EF!$D$100:$D$115,0))*INDEX(EF!$H$132:$H$147,MATCH(Emissions!$D79,EF!$D$132:$D$147,0))*kgtoGg</f>
        <v>3.4302394660992883</v>
      </c>
      <c r="BK79" s="22">
        <f>INDEX('Activity data'!BK$24:BK$39,MATCH(Emissions!$D79,'Activity data'!$D$24:$D$39,0))*INDEX(EF!$H$84:$H$99,MATCH(Emissions!$D79,EF!$D$84:$D$99,0))*INDEX(EF!$H$100:$H$115,MATCH(Emissions!$D79,EF!$D$100:$D$115,0))*INDEX(EF!$H$132:$H$147,MATCH(Emissions!$D79,EF!$D$132:$D$147,0))*kgtoGg</f>
        <v>3.4614218274107937</v>
      </c>
      <c r="BL79" s="22">
        <f>INDEX('Activity data'!BL$24:BL$39,MATCH(Emissions!$D79,'Activity data'!$D$24:$D$39,0))*INDEX(EF!$H$84:$H$99,MATCH(Emissions!$D79,EF!$D$84:$D$99,0))*INDEX(EF!$H$100:$H$115,MATCH(Emissions!$D79,EF!$D$100:$D$115,0))*INDEX(EF!$H$132:$H$147,MATCH(Emissions!$D79,EF!$D$132:$D$147,0))*kgtoGg</f>
        <v>3.4926041887222996</v>
      </c>
      <c r="BM79" s="22">
        <f>INDEX('Activity data'!BM$24:BM$39,MATCH(Emissions!$D79,'Activity data'!$D$24:$D$39,0))*INDEX(EF!$H$84:$H$99,MATCH(Emissions!$D79,EF!$D$84:$D$99,0))*INDEX(EF!$H$100:$H$115,MATCH(Emissions!$D79,EF!$D$100:$D$115,0))*INDEX(EF!$H$132:$H$147,MATCH(Emissions!$D79,EF!$D$132:$D$147,0))*kgtoGg</f>
        <v>3.5237865500338059</v>
      </c>
      <c r="BN79" s="22">
        <f>INDEX('Activity data'!BN$24:BN$39,MATCH(Emissions!$D79,'Activity data'!$D$24:$D$39,0))*INDEX(EF!$H$84:$H$99,MATCH(Emissions!$D79,EF!$D$84:$D$99,0))*INDEX(EF!$H$100:$H$115,MATCH(Emissions!$D79,EF!$D$100:$D$115,0))*INDEX(EF!$H$132:$H$147,MATCH(Emissions!$D79,EF!$D$132:$D$147,0))*kgtoGg</f>
        <v>3.5549689113453118</v>
      </c>
      <c r="BO79" s="22">
        <f>INDEX('Activity data'!BO$24:BO$39,MATCH(Emissions!$D79,'Activity data'!$D$24:$D$39,0))*INDEX(EF!$H$84:$H$99,MATCH(Emissions!$D79,EF!$D$84:$D$99,0))*INDEX(EF!$H$100:$H$115,MATCH(Emissions!$D79,EF!$D$100:$D$115,0))*INDEX(EF!$H$132:$H$147,MATCH(Emissions!$D79,EF!$D$132:$D$147,0))*kgtoGg</f>
        <v>3.5861512726568177</v>
      </c>
      <c r="BP79" s="22">
        <f>INDEX('Activity data'!BP$24:BP$39,MATCH(Emissions!$D79,'Activity data'!$D$24:$D$39,0))*INDEX(EF!$H$84:$H$99,MATCH(Emissions!$D79,EF!$D$84:$D$99,0))*INDEX(EF!$H$100:$H$115,MATCH(Emissions!$D79,EF!$D$100:$D$115,0))*INDEX(EF!$H$132:$H$147,MATCH(Emissions!$D79,EF!$D$132:$D$147,0))*kgtoGg</f>
        <v>3.617333633968324</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0.12937028061252623</v>
      </c>
      <c r="AE80" s="22">
        <f>INDEX('Activity data'!AE$24:AE$39,MATCH(Emissions!$D80,'Activity data'!$D$24:$D$39,0))*INDEX(EF!$H$84:$H$99,MATCH(Emissions!$D80,EF!$D$84:$D$99,0))*INDEX(EF!$H$100:$H$115,MATCH(Emissions!$D80,EF!$D$100:$D$115,0))*INDEX(EF!$H$132:$H$147,MATCH(Emissions!$D80,EF!$D$132:$D$147,0))*kgtoGg</f>
        <v>0.1280219017321417</v>
      </c>
      <c r="AF80" s="22">
        <f>INDEX('Activity data'!AF$24:AF$39,MATCH(Emissions!$D80,'Activity data'!$D$24:$D$39,0))*INDEX(EF!$H$84:$H$99,MATCH(Emissions!$D80,EF!$D$84:$D$99,0))*INDEX(EF!$H$100:$H$115,MATCH(Emissions!$D80,EF!$D$100:$D$115,0))*INDEX(EF!$H$132:$H$147,MATCH(Emissions!$D80,EF!$D$132:$D$147,0))*kgtoGg</f>
        <v>0.1266735228517572</v>
      </c>
      <c r="AG80" s="22">
        <f>INDEX('Activity data'!AG$24:AG$39,MATCH(Emissions!$D80,'Activity data'!$D$24:$D$39,0))*INDEX(EF!$H$84:$H$99,MATCH(Emissions!$D80,EF!$D$84:$D$99,0))*INDEX(EF!$H$100:$H$115,MATCH(Emissions!$D80,EF!$D$100:$D$115,0))*INDEX(EF!$H$132:$H$147,MATCH(Emissions!$D80,EF!$D$132:$D$147,0))*kgtoGg</f>
        <v>0.12532514397137268</v>
      </c>
      <c r="AH80" s="22">
        <f>INDEX('Activity data'!AH$24:AH$39,MATCH(Emissions!$D80,'Activity data'!$D$24:$D$39,0))*INDEX(EF!$H$84:$H$99,MATCH(Emissions!$D80,EF!$D$84:$D$99,0))*INDEX(EF!$H$100:$H$115,MATCH(Emissions!$D80,EF!$D$100:$D$115,0))*INDEX(EF!$H$132:$H$147,MATCH(Emissions!$D80,EF!$D$132:$D$147,0))*kgtoGg</f>
        <v>0.12397676509098816</v>
      </c>
      <c r="AI80" s="22">
        <f>INDEX('Activity data'!AI$24:AI$39,MATCH(Emissions!$D80,'Activity data'!$D$24:$D$39,0))*INDEX(EF!$H$84:$H$99,MATCH(Emissions!$D80,EF!$D$84:$D$99,0))*INDEX(EF!$H$100:$H$115,MATCH(Emissions!$D80,EF!$D$100:$D$115,0))*INDEX(EF!$H$132:$H$147,MATCH(Emissions!$D80,EF!$D$132:$D$147,0))*kgtoGg</f>
        <v>0.12262838621060364</v>
      </c>
      <c r="AJ80" s="22">
        <f>INDEX('Activity data'!AJ$24:AJ$39,MATCH(Emissions!$D80,'Activity data'!$D$24:$D$39,0))*INDEX(EF!$H$84:$H$99,MATCH(Emissions!$D80,EF!$D$84:$D$99,0))*INDEX(EF!$H$100:$H$115,MATCH(Emissions!$D80,EF!$D$100:$D$115,0))*INDEX(EF!$H$132:$H$147,MATCH(Emissions!$D80,EF!$D$132:$D$147,0))*kgtoGg</f>
        <v>0.12128000733021913</v>
      </c>
      <c r="AK80" s="22">
        <f>INDEX('Activity data'!AK$24:AK$39,MATCH(Emissions!$D80,'Activity data'!$D$24:$D$39,0))*INDEX(EF!$H$84:$H$99,MATCH(Emissions!$D80,EF!$D$84:$D$99,0))*INDEX(EF!$H$100:$H$115,MATCH(Emissions!$D80,EF!$D$100:$D$115,0))*INDEX(EF!$H$132:$H$147,MATCH(Emissions!$D80,EF!$D$132:$D$147,0))*kgtoGg</f>
        <v>0.1199151841100987</v>
      </c>
      <c r="AL80" s="22">
        <f>INDEX('Activity data'!AL$24:AL$39,MATCH(Emissions!$D80,'Activity data'!$D$24:$D$39,0))*INDEX(EF!$H$84:$H$99,MATCH(Emissions!$D80,EF!$D$84:$D$99,0))*INDEX(EF!$H$100:$H$115,MATCH(Emissions!$D80,EF!$D$100:$D$115,0))*INDEX(EF!$H$132:$H$147,MATCH(Emissions!$D80,EF!$D$132:$D$147,0))*kgtoGg</f>
        <v>0.11855036088997828</v>
      </c>
      <c r="AM80" s="22">
        <f>INDEX('Activity data'!AM$24:AM$39,MATCH(Emissions!$D80,'Activity data'!$D$24:$D$39,0))*INDEX(EF!$H$84:$H$99,MATCH(Emissions!$D80,EF!$D$84:$D$99,0))*INDEX(EF!$H$100:$H$115,MATCH(Emissions!$D80,EF!$D$100:$D$115,0))*INDEX(EF!$H$132:$H$147,MATCH(Emissions!$D80,EF!$D$132:$D$147,0))*kgtoGg</f>
        <v>0.11718553766985788</v>
      </c>
      <c r="AN80" s="22">
        <f>INDEX('Activity data'!AN$24:AN$39,MATCH(Emissions!$D80,'Activity data'!$D$24:$D$39,0))*INDEX(EF!$H$84:$H$99,MATCH(Emissions!$D80,EF!$D$84:$D$99,0))*INDEX(EF!$H$100:$H$115,MATCH(Emissions!$D80,EF!$D$100:$D$115,0))*INDEX(EF!$H$132:$H$147,MATCH(Emissions!$D80,EF!$D$132:$D$147,0))*kgtoGg</f>
        <v>0.11582071444973745</v>
      </c>
      <c r="AO80" s="22">
        <f>INDEX('Activity data'!AO$24:AO$39,MATCH(Emissions!$D80,'Activity data'!$D$24:$D$39,0))*INDEX(EF!$H$84:$H$99,MATCH(Emissions!$D80,EF!$D$84:$D$99,0))*INDEX(EF!$H$100:$H$115,MATCH(Emissions!$D80,EF!$D$100:$D$115,0))*INDEX(EF!$H$132:$H$147,MATCH(Emissions!$D80,EF!$D$132:$D$147,0))*kgtoGg</f>
        <v>0.11445589122961704</v>
      </c>
      <c r="AP80" s="22">
        <f>INDEX('Activity data'!AP$24:AP$39,MATCH(Emissions!$D80,'Activity data'!$D$24:$D$39,0))*INDEX(EF!$H$84:$H$99,MATCH(Emissions!$D80,EF!$D$84:$D$99,0))*INDEX(EF!$H$100:$H$115,MATCH(Emissions!$D80,EF!$D$100:$D$115,0))*INDEX(EF!$H$132:$H$147,MATCH(Emissions!$D80,EF!$D$132:$D$147,0))*kgtoGg</f>
        <v>0.11309106800949663</v>
      </c>
      <c r="AQ80" s="22">
        <f>INDEX('Activity data'!AQ$24:AQ$39,MATCH(Emissions!$D80,'Activity data'!$D$24:$D$39,0))*INDEX(EF!$H$84:$H$99,MATCH(Emissions!$D80,EF!$D$84:$D$99,0))*INDEX(EF!$H$100:$H$115,MATCH(Emissions!$D80,EF!$D$100:$D$115,0))*INDEX(EF!$H$132:$H$147,MATCH(Emissions!$D80,EF!$D$132:$D$147,0))*kgtoGg</f>
        <v>0.11172624478937621</v>
      </c>
      <c r="AR80" s="22">
        <f>INDEX('Activity data'!AR$24:AR$39,MATCH(Emissions!$D80,'Activity data'!$D$24:$D$39,0))*INDEX(EF!$H$84:$H$99,MATCH(Emissions!$D80,EF!$D$84:$D$99,0))*INDEX(EF!$H$100:$H$115,MATCH(Emissions!$D80,EF!$D$100:$D$115,0))*INDEX(EF!$H$132:$H$147,MATCH(Emissions!$D80,EF!$D$132:$D$147,0))*kgtoGg</f>
        <v>0.11036142156925581</v>
      </c>
      <c r="AS80" s="22">
        <f>INDEX('Activity data'!AS$24:AS$39,MATCH(Emissions!$D80,'Activity data'!$D$24:$D$39,0))*INDEX(EF!$H$84:$H$99,MATCH(Emissions!$D80,EF!$D$84:$D$99,0))*INDEX(EF!$H$100:$H$115,MATCH(Emissions!$D80,EF!$D$100:$D$115,0))*INDEX(EF!$H$132:$H$147,MATCH(Emissions!$D80,EF!$D$132:$D$147,0))*kgtoGg</f>
        <v>0.10899659834913537</v>
      </c>
      <c r="AT80" s="22">
        <f>INDEX('Activity data'!AT$24:AT$39,MATCH(Emissions!$D80,'Activity data'!$D$24:$D$39,0))*INDEX(EF!$H$84:$H$99,MATCH(Emissions!$D80,EF!$D$84:$D$99,0))*INDEX(EF!$H$100:$H$115,MATCH(Emissions!$D80,EF!$D$100:$D$115,0))*INDEX(EF!$H$132:$H$147,MATCH(Emissions!$D80,EF!$D$132:$D$147,0))*kgtoGg</f>
        <v>0.10763177512901495</v>
      </c>
      <c r="AU80" s="22">
        <f>INDEX('Activity data'!AU$24:AU$39,MATCH(Emissions!$D80,'Activity data'!$D$24:$D$39,0))*INDEX(EF!$H$84:$H$99,MATCH(Emissions!$D80,EF!$D$84:$D$99,0))*INDEX(EF!$H$100:$H$115,MATCH(Emissions!$D80,EF!$D$100:$D$115,0))*INDEX(EF!$H$132:$H$147,MATCH(Emissions!$D80,EF!$D$132:$D$147,0))*kgtoGg</f>
        <v>0.10626695190889457</v>
      </c>
      <c r="AV80" s="22">
        <f>INDEX('Activity data'!AV$24:AV$39,MATCH(Emissions!$D80,'Activity data'!$D$24:$D$39,0))*INDEX(EF!$H$84:$H$99,MATCH(Emissions!$D80,EF!$D$84:$D$99,0))*INDEX(EF!$H$100:$H$115,MATCH(Emissions!$D80,EF!$D$100:$D$115,0))*INDEX(EF!$H$132:$H$147,MATCH(Emissions!$D80,EF!$D$132:$D$147,0))*kgtoGg</f>
        <v>0.10490212868877412</v>
      </c>
      <c r="AW80" s="22">
        <f>INDEX('Activity data'!AW$24:AW$39,MATCH(Emissions!$D80,'Activity data'!$D$24:$D$39,0))*INDEX(EF!$H$84:$H$99,MATCH(Emissions!$D80,EF!$D$84:$D$99,0))*INDEX(EF!$H$100:$H$115,MATCH(Emissions!$D80,EF!$D$100:$D$115,0))*INDEX(EF!$H$132:$H$147,MATCH(Emissions!$D80,EF!$D$132:$D$147,0))*kgtoGg</f>
        <v>0.10355374980838963</v>
      </c>
      <c r="AX80" s="22">
        <f>INDEX('Activity data'!AX$24:AX$39,MATCH(Emissions!$D80,'Activity data'!$D$24:$D$39,0))*INDEX(EF!$H$84:$H$99,MATCH(Emissions!$D80,EF!$D$84:$D$99,0))*INDEX(EF!$H$100:$H$115,MATCH(Emissions!$D80,EF!$D$100:$D$115,0))*INDEX(EF!$H$132:$H$147,MATCH(Emissions!$D80,EF!$D$132:$D$147,0))*kgtoGg</f>
        <v>0.10220537092800509</v>
      </c>
      <c r="AY80" s="22">
        <f>INDEX('Activity data'!AY$24:AY$39,MATCH(Emissions!$D80,'Activity data'!$D$24:$D$39,0))*INDEX(EF!$H$84:$H$99,MATCH(Emissions!$D80,EF!$D$84:$D$99,0))*INDEX(EF!$H$100:$H$115,MATCH(Emissions!$D80,EF!$D$100:$D$115,0))*INDEX(EF!$H$132:$H$147,MATCH(Emissions!$D80,EF!$D$132:$D$147,0))*kgtoGg</f>
        <v>0.10085699204762058</v>
      </c>
      <c r="AZ80" s="22">
        <f>INDEX('Activity data'!AZ$24:AZ$39,MATCH(Emissions!$D80,'Activity data'!$D$24:$D$39,0))*INDEX(EF!$H$84:$H$99,MATCH(Emissions!$D80,EF!$D$84:$D$99,0))*INDEX(EF!$H$100:$H$115,MATCH(Emissions!$D80,EF!$D$100:$D$115,0))*INDEX(EF!$H$132:$H$147,MATCH(Emissions!$D80,EF!$D$132:$D$147,0))*kgtoGg</f>
        <v>9.9508613167236096E-2</v>
      </c>
      <c r="BA80" s="22">
        <f>INDEX('Activity data'!BA$24:BA$39,MATCH(Emissions!$D80,'Activity data'!$D$24:$D$39,0))*INDEX(EF!$H$84:$H$99,MATCH(Emissions!$D80,EF!$D$84:$D$99,0))*INDEX(EF!$H$100:$H$115,MATCH(Emissions!$D80,EF!$D$100:$D$115,0))*INDEX(EF!$H$132:$H$147,MATCH(Emissions!$D80,EF!$D$132:$D$147,0))*kgtoGg</f>
        <v>9.8160234286851555E-2</v>
      </c>
      <c r="BB80" s="22">
        <f>INDEX('Activity data'!BB$24:BB$39,MATCH(Emissions!$D80,'Activity data'!$D$24:$D$39,0))*INDEX(EF!$H$84:$H$99,MATCH(Emissions!$D80,EF!$D$84:$D$99,0))*INDEX(EF!$H$100:$H$115,MATCH(Emissions!$D80,EF!$D$100:$D$115,0))*INDEX(EF!$H$132:$H$147,MATCH(Emissions!$D80,EF!$D$132:$D$147,0))*kgtoGg</f>
        <v>9.6811855406467043E-2</v>
      </c>
      <c r="BC80" s="22">
        <f>INDEX('Activity data'!BC$24:BC$39,MATCH(Emissions!$D80,'Activity data'!$D$24:$D$39,0))*INDEX(EF!$H$84:$H$99,MATCH(Emissions!$D80,EF!$D$84:$D$99,0))*INDEX(EF!$H$100:$H$115,MATCH(Emissions!$D80,EF!$D$100:$D$115,0))*INDEX(EF!$H$132:$H$147,MATCH(Emissions!$D80,EF!$D$132:$D$147,0))*kgtoGg</f>
        <v>9.5463476526082516E-2</v>
      </c>
      <c r="BD80" s="22">
        <f>INDEX('Activity data'!BD$24:BD$39,MATCH(Emissions!$D80,'Activity data'!$D$24:$D$39,0))*INDEX(EF!$H$84:$H$99,MATCH(Emissions!$D80,EF!$D$84:$D$99,0))*INDEX(EF!$H$100:$H$115,MATCH(Emissions!$D80,EF!$D$100:$D$115,0))*INDEX(EF!$H$132:$H$147,MATCH(Emissions!$D80,EF!$D$132:$D$147,0))*kgtoGg</f>
        <v>9.4115097645698004E-2</v>
      </c>
      <c r="BE80" s="22">
        <f>INDEX('Activity data'!BE$24:BE$39,MATCH(Emissions!$D80,'Activity data'!$D$24:$D$39,0))*INDEX(EF!$H$84:$H$99,MATCH(Emissions!$D80,EF!$D$84:$D$99,0))*INDEX(EF!$H$100:$H$115,MATCH(Emissions!$D80,EF!$D$100:$D$115,0))*INDEX(EF!$H$132:$H$147,MATCH(Emissions!$D80,EF!$D$132:$D$147,0))*kgtoGg</f>
        <v>9.2766718765313491E-2</v>
      </c>
      <c r="BF80" s="22">
        <f>INDEX('Activity data'!BF$24:BF$39,MATCH(Emissions!$D80,'Activity data'!$D$24:$D$39,0))*INDEX(EF!$H$84:$H$99,MATCH(Emissions!$D80,EF!$D$84:$D$99,0))*INDEX(EF!$H$100:$H$115,MATCH(Emissions!$D80,EF!$D$100:$D$115,0))*INDEX(EF!$H$132:$H$147,MATCH(Emissions!$D80,EF!$D$132:$D$147,0))*kgtoGg</f>
        <v>9.1418339884928979E-2</v>
      </c>
      <c r="BG80" s="22">
        <f>INDEX('Activity data'!BG$24:BG$39,MATCH(Emissions!$D80,'Activity data'!$D$24:$D$39,0))*INDEX(EF!$H$84:$H$99,MATCH(Emissions!$D80,EF!$D$84:$D$99,0))*INDEX(EF!$H$100:$H$115,MATCH(Emissions!$D80,EF!$D$100:$D$115,0))*INDEX(EF!$H$132:$H$147,MATCH(Emissions!$D80,EF!$D$132:$D$147,0))*kgtoGg</f>
        <v>9.0069961004544466E-2</v>
      </c>
      <c r="BH80" s="22">
        <f>INDEX('Activity data'!BH$24:BH$39,MATCH(Emissions!$D80,'Activity data'!$D$24:$D$39,0))*INDEX(EF!$H$84:$H$99,MATCH(Emissions!$D80,EF!$D$84:$D$99,0))*INDEX(EF!$H$100:$H$115,MATCH(Emissions!$D80,EF!$D$100:$D$115,0))*INDEX(EF!$H$132:$H$147,MATCH(Emissions!$D80,EF!$D$132:$D$147,0))*kgtoGg</f>
        <v>8.8721582124159926E-2</v>
      </c>
      <c r="BI80" s="22">
        <f>INDEX('Activity data'!BI$24:BI$39,MATCH(Emissions!$D80,'Activity data'!$D$24:$D$39,0))*INDEX(EF!$H$84:$H$99,MATCH(Emissions!$D80,EF!$D$84:$D$99,0))*INDEX(EF!$H$100:$H$115,MATCH(Emissions!$D80,EF!$D$100:$D$115,0))*INDEX(EF!$H$132:$H$147,MATCH(Emissions!$D80,EF!$D$132:$D$147,0))*kgtoGg</f>
        <v>8.7373203243775441E-2</v>
      </c>
      <c r="BJ80" s="22">
        <f>INDEX('Activity data'!BJ$24:BJ$39,MATCH(Emissions!$D80,'Activity data'!$D$24:$D$39,0))*INDEX(EF!$H$84:$H$99,MATCH(Emissions!$D80,EF!$D$84:$D$99,0))*INDEX(EF!$H$100:$H$115,MATCH(Emissions!$D80,EF!$D$100:$D$115,0))*INDEX(EF!$H$132:$H$147,MATCH(Emissions!$D80,EF!$D$132:$D$147,0))*kgtoGg</f>
        <v>8.6024824363390928E-2</v>
      </c>
      <c r="BK80" s="22">
        <f>INDEX('Activity data'!BK$24:BK$39,MATCH(Emissions!$D80,'Activity data'!$D$24:$D$39,0))*INDEX(EF!$H$84:$H$99,MATCH(Emissions!$D80,EF!$D$84:$D$99,0))*INDEX(EF!$H$100:$H$115,MATCH(Emissions!$D80,EF!$D$100:$D$115,0))*INDEX(EF!$H$132:$H$147,MATCH(Emissions!$D80,EF!$D$132:$D$147,0))*kgtoGg</f>
        <v>8.4676445483006388E-2</v>
      </c>
      <c r="BL80" s="22">
        <f>INDEX('Activity data'!BL$24:BL$39,MATCH(Emissions!$D80,'Activity data'!$D$24:$D$39,0))*INDEX(EF!$H$84:$H$99,MATCH(Emissions!$D80,EF!$D$84:$D$99,0))*INDEX(EF!$H$100:$H$115,MATCH(Emissions!$D80,EF!$D$100:$D$115,0))*INDEX(EF!$H$132:$H$147,MATCH(Emissions!$D80,EF!$D$132:$D$147,0))*kgtoGg</f>
        <v>8.3328066602621889E-2</v>
      </c>
      <c r="BM80" s="22">
        <f>INDEX('Activity data'!BM$24:BM$39,MATCH(Emissions!$D80,'Activity data'!$D$24:$D$39,0))*INDEX(EF!$H$84:$H$99,MATCH(Emissions!$D80,EF!$D$84:$D$99,0))*INDEX(EF!$H$100:$H$115,MATCH(Emissions!$D80,EF!$D$100:$D$115,0))*INDEX(EF!$H$132:$H$147,MATCH(Emissions!$D80,EF!$D$132:$D$147,0))*kgtoGg</f>
        <v>8.1979687722237349E-2</v>
      </c>
      <c r="BN80" s="22">
        <f>INDEX('Activity data'!BN$24:BN$39,MATCH(Emissions!$D80,'Activity data'!$D$24:$D$39,0))*INDEX(EF!$H$84:$H$99,MATCH(Emissions!$D80,EF!$D$84:$D$99,0))*INDEX(EF!$H$100:$H$115,MATCH(Emissions!$D80,EF!$D$100:$D$115,0))*INDEX(EF!$H$132:$H$147,MATCH(Emissions!$D80,EF!$D$132:$D$147,0))*kgtoGg</f>
        <v>8.063130884185285E-2</v>
      </c>
      <c r="BO80" s="22">
        <f>INDEX('Activity data'!BO$24:BO$39,MATCH(Emissions!$D80,'Activity data'!$D$24:$D$39,0))*INDEX(EF!$H$84:$H$99,MATCH(Emissions!$D80,EF!$D$84:$D$99,0))*INDEX(EF!$H$100:$H$115,MATCH(Emissions!$D80,EF!$D$100:$D$115,0))*INDEX(EF!$H$132:$H$147,MATCH(Emissions!$D80,EF!$D$132:$D$147,0))*kgtoGg</f>
        <v>7.9282929961468324E-2</v>
      </c>
      <c r="BP80" s="22">
        <f>INDEX('Activity data'!BP$24:BP$39,MATCH(Emissions!$D80,'Activity data'!$D$24:$D$39,0))*INDEX(EF!$H$84:$H$99,MATCH(Emissions!$D80,EF!$D$84:$D$99,0))*INDEX(EF!$H$100:$H$115,MATCH(Emissions!$D80,EF!$D$100:$D$115,0))*INDEX(EF!$H$132:$H$147,MATCH(Emissions!$D80,EF!$D$132:$D$147,0))*kgtoGg</f>
        <v>7.7934551081083811E-2</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5.0494356317741735E-3</v>
      </c>
      <c r="AE81" s="22">
        <f>INDEX('Activity data'!AE$24:AE$39,MATCH(Emissions!$D81,'Activity data'!$D$24:$D$39,0))*INDEX(EF!$H$84:$H$99,MATCH(Emissions!$D81,EF!$D$84:$D$99,0))*INDEX(EF!$H$100:$H$115,MATCH(Emissions!$D81,EF!$D$100:$D$115,0))*INDEX(EF!$H$132:$H$147,MATCH(Emissions!$D81,EF!$D$132:$D$147,0))*kgtoGg</f>
        <v>5.0028627541086916E-3</v>
      </c>
      <c r="AF81" s="22">
        <f>INDEX('Activity data'!AF$24:AF$39,MATCH(Emissions!$D81,'Activity data'!$D$24:$D$39,0))*INDEX(EF!$H$84:$H$99,MATCH(Emissions!$D81,EF!$D$84:$D$99,0))*INDEX(EF!$H$100:$H$115,MATCH(Emissions!$D81,EF!$D$100:$D$115,0))*INDEX(EF!$H$132:$H$147,MATCH(Emissions!$D81,EF!$D$132:$D$147,0))*kgtoGg</f>
        <v>4.9562898764432088E-3</v>
      </c>
      <c r="AG81" s="22">
        <f>INDEX('Activity data'!AG$24:AG$39,MATCH(Emissions!$D81,'Activity data'!$D$24:$D$39,0))*INDEX(EF!$H$84:$H$99,MATCH(Emissions!$D81,EF!$D$84:$D$99,0))*INDEX(EF!$H$100:$H$115,MATCH(Emissions!$D81,EF!$D$100:$D$115,0))*INDEX(EF!$H$132:$H$147,MATCH(Emissions!$D81,EF!$D$132:$D$147,0))*kgtoGg</f>
        <v>4.9097169987777287E-3</v>
      </c>
      <c r="AH81" s="22">
        <f>INDEX('Activity data'!AH$24:AH$39,MATCH(Emissions!$D81,'Activity data'!$D$24:$D$39,0))*INDEX(EF!$H$84:$H$99,MATCH(Emissions!$D81,EF!$D$84:$D$99,0))*INDEX(EF!$H$100:$H$115,MATCH(Emissions!$D81,EF!$D$100:$D$115,0))*INDEX(EF!$H$132:$H$147,MATCH(Emissions!$D81,EF!$D$132:$D$147,0))*kgtoGg</f>
        <v>4.8631441211122459E-3</v>
      </c>
      <c r="AI81" s="22">
        <f>INDEX('Activity data'!AI$24:AI$39,MATCH(Emissions!$D81,'Activity data'!$D$24:$D$39,0))*INDEX(EF!$H$84:$H$99,MATCH(Emissions!$D81,EF!$D$84:$D$99,0))*INDEX(EF!$H$100:$H$115,MATCH(Emissions!$D81,EF!$D$100:$D$115,0))*INDEX(EF!$H$132:$H$147,MATCH(Emissions!$D81,EF!$D$132:$D$147,0))*kgtoGg</f>
        <v>4.816571243446764E-3</v>
      </c>
      <c r="AJ81" s="22">
        <f>INDEX('Activity data'!AJ$24:AJ$39,MATCH(Emissions!$D81,'Activity data'!$D$24:$D$39,0))*INDEX(EF!$H$84:$H$99,MATCH(Emissions!$D81,EF!$D$84:$D$99,0))*INDEX(EF!$H$100:$H$115,MATCH(Emissions!$D81,EF!$D$100:$D$115,0))*INDEX(EF!$H$132:$H$147,MATCH(Emissions!$D81,EF!$D$132:$D$147,0))*kgtoGg</f>
        <v>4.7699983657812821E-3</v>
      </c>
      <c r="AK81" s="22">
        <f>INDEX('Activity data'!AK$24:AK$39,MATCH(Emissions!$D81,'Activity data'!$D$24:$D$39,0))*INDEX(EF!$H$84:$H$99,MATCH(Emissions!$D81,EF!$D$84:$D$99,0))*INDEX(EF!$H$100:$H$115,MATCH(Emissions!$D81,EF!$D$100:$D$115,0))*INDEX(EF!$H$132:$H$147,MATCH(Emissions!$D81,EF!$D$132:$D$147,0))*kgtoGg</f>
        <v>4.598408766937471E-3</v>
      </c>
      <c r="AL81" s="22">
        <f>INDEX('Activity data'!AL$24:AL$39,MATCH(Emissions!$D81,'Activity data'!$D$24:$D$39,0))*INDEX(EF!$H$84:$H$99,MATCH(Emissions!$D81,EF!$D$84:$D$99,0))*INDEX(EF!$H$100:$H$115,MATCH(Emissions!$D81,EF!$D$100:$D$115,0))*INDEX(EF!$H$132:$H$147,MATCH(Emissions!$D81,EF!$D$132:$D$147,0))*kgtoGg</f>
        <v>4.4268191680936616E-3</v>
      </c>
      <c r="AM81" s="22">
        <f>INDEX('Activity data'!AM$24:AM$39,MATCH(Emissions!$D81,'Activity data'!$D$24:$D$39,0))*INDEX(EF!$H$84:$H$99,MATCH(Emissions!$D81,EF!$D$84:$D$99,0))*INDEX(EF!$H$100:$H$115,MATCH(Emissions!$D81,EF!$D$100:$D$115,0))*INDEX(EF!$H$132:$H$147,MATCH(Emissions!$D81,EF!$D$132:$D$147,0))*kgtoGg</f>
        <v>4.2552295692498505E-3</v>
      </c>
      <c r="AN81" s="22">
        <f>INDEX('Activity data'!AN$24:AN$39,MATCH(Emissions!$D81,'Activity data'!$D$24:$D$39,0))*INDEX(EF!$H$84:$H$99,MATCH(Emissions!$D81,EF!$D$84:$D$99,0))*INDEX(EF!$H$100:$H$115,MATCH(Emissions!$D81,EF!$D$100:$D$115,0))*INDEX(EF!$H$132:$H$147,MATCH(Emissions!$D81,EF!$D$132:$D$147,0))*kgtoGg</f>
        <v>4.0836399704060394E-3</v>
      </c>
      <c r="AO81" s="22">
        <f>INDEX('Activity data'!AO$24:AO$39,MATCH(Emissions!$D81,'Activity data'!$D$24:$D$39,0))*INDEX(EF!$H$84:$H$99,MATCH(Emissions!$D81,EF!$D$84:$D$99,0))*INDEX(EF!$H$100:$H$115,MATCH(Emissions!$D81,EF!$D$100:$D$115,0))*INDEX(EF!$H$132:$H$147,MATCH(Emissions!$D81,EF!$D$132:$D$147,0))*kgtoGg</f>
        <v>3.9120503715622292E-3</v>
      </c>
      <c r="AP81" s="22">
        <f>INDEX('Activity data'!AP$24:AP$39,MATCH(Emissions!$D81,'Activity data'!$D$24:$D$39,0))*INDEX(EF!$H$84:$H$99,MATCH(Emissions!$D81,EF!$D$84:$D$99,0))*INDEX(EF!$H$100:$H$115,MATCH(Emissions!$D81,EF!$D$100:$D$115,0))*INDEX(EF!$H$132:$H$147,MATCH(Emissions!$D81,EF!$D$132:$D$147,0))*kgtoGg</f>
        <v>3.7404607727184193E-3</v>
      </c>
      <c r="AQ81" s="22">
        <f>INDEX('Activity data'!AQ$24:AQ$39,MATCH(Emissions!$D81,'Activity data'!$D$24:$D$39,0))*INDEX(EF!$H$84:$H$99,MATCH(Emissions!$D81,EF!$D$84:$D$99,0))*INDEX(EF!$H$100:$H$115,MATCH(Emissions!$D81,EF!$D$100:$D$115,0))*INDEX(EF!$H$132:$H$147,MATCH(Emissions!$D81,EF!$D$132:$D$147,0))*kgtoGg</f>
        <v>3.5688711738746082E-3</v>
      </c>
      <c r="AR81" s="22">
        <f>INDEX('Activity data'!AR$24:AR$39,MATCH(Emissions!$D81,'Activity data'!$D$24:$D$39,0))*INDEX(EF!$H$84:$H$99,MATCH(Emissions!$D81,EF!$D$84:$D$99,0))*INDEX(EF!$H$100:$H$115,MATCH(Emissions!$D81,EF!$D$100:$D$115,0))*INDEX(EF!$H$132:$H$147,MATCH(Emissions!$D81,EF!$D$132:$D$147,0))*kgtoGg</f>
        <v>3.3972815750307971E-3</v>
      </c>
      <c r="AS81" s="22">
        <f>INDEX('Activity data'!AS$24:AS$39,MATCH(Emissions!$D81,'Activity data'!$D$24:$D$39,0))*INDEX(EF!$H$84:$H$99,MATCH(Emissions!$D81,EF!$D$84:$D$99,0))*INDEX(EF!$H$100:$H$115,MATCH(Emissions!$D81,EF!$D$100:$D$115,0))*INDEX(EF!$H$132:$H$147,MATCH(Emissions!$D81,EF!$D$132:$D$147,0))*kgtoGg</f>
        <v>3.2256919761869864E-3</v>
      </c>
      <c r="AT81" s="22">
        <f>INDEX('Activity data'!AT$24:AT$39,MATCH(Emissions!$D81,'Activity data'!$D$24:$D$39,0))*INDEX(EF!$H$84:$H$99,MATCH(Emissions!$D81,EF!$D$84:$D$99,0))*INDEX(EF!$H$100:$H$115,MATCH(Emissions!$D81,EF!$D$100:$D$115,0))*INDEX(EF!$H$132:$H$147,MATCH(Emissions!$D81,EF!$D$132:$D$147,0))*kgtoGg</f>
        <v>3.0541023773431757E-3</v>
      </c>
      <c r="AU81" s="22">
        <f>INDEX('Activity data'!AU$24:AU$39,MATCH(Emissions!$D81,'Activity data'!$D$24:$D$39,0))*INDEX(EF!$H$84:$H$99,MATCH(Emissions!$D81,EF!$D$84:$D$99,0))*INDEX(EF!$H$100:$H$115,MATCH(Emissions!$D81,EF!$D$100:$D$115,0))*INDEX(EF!$H$132:$H$147,MATCH(Emissions!$D81,EF!$D$132:$D$147,0))*kgtoGg</f>
        <v>2.8825127784993655E-3</v>
      </c>
      <c r="AV81" s="22">
        <f>INDEX('Activity data'!AV$24:AV$39,MATCH(Emissions!$D81,'Activity data'!$D$24:$D$39,0))*INDEX(EF!$H$84:$H$99,MATCH(Emissions!$D81,EF!$D$84:$D$99,0))*INDEX(EF!$H$100:$H$115,MATCH(Emissions!$D81,EF!$D$100:$D$115,0))*INDEX(EF!$H$132:$H$147,MATCH(Emissions!$D81,EF!$D$132:$D$147,0))*kgtoGg</f>
        <v>2.7109231796555544E-3</v>
      </c>
      <c r="AW81" s="22">
        <f>INDEX('Activity data'!AW$24:AW$39,MATCH(Emissions!$D81,'Activity data'!$D$24:$D$39,0))*INDEX(EF!$H$84:$H$99,MATCH(Emissions!$D81,EF!$D$84:$D$99,0))*INDEX(EF!$H$100:$H$115,MATCH(Emissions!$D81,EF!$D$100:$D$115,0))*INDEX(EF!$H$132:$H$147,MATCH(Emissions!$D81,EF!$D$132:$D$147,0))*kgtoGg</f>
        <v>2.6643503019900729E-3</v>
      </c>
      <c r="AX81" s="22">
        <f>INDEX('Activity data'!AX$24:AX$39,MATCH(Emissions!$D81,'Activity data'!$D$24:$D$39,0))*INDEX(EF!$H$84:$H$99,MATCH(Emissions!$D81,EF!$D$84:$D$99,0))*INDEX(EF!$H$100:$H$115,MATCH(Emissions!$D81,EF!$D$100:$D$115,0))*INDEX(EF!$H$132:$H$147,MATCH(Emissions!$D81,EF!$D$132:$D$147,0))*kgtoGg</f>
        <v>2.6177774243245906E-3</v>
      </c>
      <c r="AY81" s="22">
        <f>INDEX('Activity data'!AY$24:AY$39,MATCH(Emissions!$D81,'Activity data'!$D$24:$D$39,0))*INDEX(EF!$H$84:$H$99,MATCH(Emissions!$D81,EF!$D$84:$D$99,0))*INDEX(EF!$H$100:$H$115,MATCH(Emissions!$D81,EF!$D$100:$D$115,0))*INDEX(EF!$H$132:$H$147,MATCH(Emissions!$D81,EF!$D$132:$D$147,0))*kgtoGg</f>
        <v>2.5712045466591087E-3</v>
      </c>
      <c r="AZ81" s="22">
        <f>INDEX('Activity data'!AZ$24:AZ$39,MATCH(Emissions!$D81,'Activity data'!$D$24:$D$39,0))*INDEX(EF!$H$84:$H$99,MATCH(Emissions!$D81,EF!$D$84:$D$99,0))*INDEX(EF!$H$100:$H$115,MATCH(Emissions!$D81,EF!$D$100:$D$115,0))*INDEX(EF!$H$132:$H$147,MATCH(Emissions!$D81,EF!$D$132:$D$147,0))*kgtoGg</f>
        <v>2.5246316689936273E-3</v>
      </c>
      <c r="BA81" s="22">
        <f>INDEX('Activity data'!BA$24:BA$39,MATCH(Emissions!$D81,'Activity data'!$D$24:$D$39,0))*INDEX(EF!$H$84:$H$99,MATCH(Emissions!$D81,EF!$D$84:$D$99,0))*INDEX(EF!$H$100:$H$115,MATCH(Emissions!$D81,EF!$D$100:$D$115,0))*INDEX(EF!$H$132:$H$147,MATCH(Emissions!$D81,EF!$D$132:$D$147,0))*kgtoGg</f>
        <v>2.4780587913281449E-3</v>
      </c>
      <c r="BB81" s="22">
        <f>INDEX('Activity data'!BB$24:BB$39,MATCH(Emissions!$D81,'Activity data'!$D$24:$D$39,0))*INDEX(EF!$H$84:$H$99,MATCH(Emissions!$D81,EF!$D$84:$D$99,0))*INDEX(EF!$H$100:$H$115,MATCH(Emissions!$D81,EF!$D$100:$D$115,0))*INDEX(EF!$H$132:$H$147,MATCH(Emissions!$D81,EF!$D$132:$D$147,0))*kgtoGg</f>
        <v>2.431485913662663E-3</v>
      </c>
      <c r="BC81" s="22">
        <f>INDEX('Activity data'!BC$24:BC$39,MATCH(Emissions!$D81,'Activity data'!$D$24:$D$39,0))*INDEX(EF!$H$84:$H$99,MATCH(Emissions!$D81,EF!$D$84:$D$99,0))*INDEX(EF!$H$100:$H$115,MATCH(Emissions!$D81,EF!$D$100:$D$115,0))*INDEX(EF!$H$132:$H$147,MATCH(Emissions!$D81,EF!$D$132:$D$147,0))*kgtoGg</f>
        <v>2.3849130359971816E-3</v>
      </c>
      <c r="BD81" s="22">
        <f>INDEX('Activity data'!BD$24:BD$39,MATCH(Emissions!$D81,'Activity data'!$D$24:$D$39,0))*INDEX(EF!$H$84:$H$99,MATCH(Emissions!$D81,EF!$D$84:$D$99,0))*INDEX(EF!$H$100:$H$115,MATCH(Emissions!$D81,EF!$D$100:$D$115,0))*INDEX(EF!$H$132:$H$147,MATCH(Emissions!$D81,EF!$D$132:$D$147,0))*kgtoGg</f>
        <v>2.3383401583316993E-3</v>
      </c>
      <c r="BE81" s="22">
        <f>INDEX('Activity data'!BE$24:BE$39,MATCH(Emissions!$D81,'Activity data'!$D$24:$D$39,0))*INDEX(EF!$H$84:$H$99,MATCH(Emissions!$D81,EF!$D$84:$D$99,0))*INDEX(EF!$H$100:$H$115,MATCH(Emissions!$D81,EF!$D$100:$D$115,0))*INDEX(EF!$H$132:$H$147,MATCH(Emissions!$D81,EF!$D$132:$D$147,0))*kgtoGg</f>
        <v>2.2917672806662178E-3</v>
      </c>
      <c r="BF81" s="22">
        <f>INDEX('Activity data'!BF$24:BF$39,MATCH(Emissions!$D81,'Activity data'!$D$24:$D$39,0))*INDEX(EF!$H$84:$H$99,MATCH(Emissions!$D81,EF!$D$84:$D$99,0))*INDEX(EF!$H$100:$H$115,MATCH(Emissions!$D81,EF!$D$100:$D$115,0))*INDEX(EF!$H$132:$H$147,MATCH(Emissions!$D81,EF!$D$132:$D$147,0))*kgtoGg</f>
        <v>2.2451944030007359E-3</v>
      </c>
      <c r="BG81" s="22">
        <f>INDEX('Activity data'!BG$24:BG$39,MATCH(Emissions!$D81,'Activity data'!$D$24:$D$39,0))*INDEX(EF!$H$84:$H$99,MATCH(Emissions!$D81,EF!$D$84:$D$99,0))*INDEX(EF!$H$100:$H$115,MATCH(Emissions!$D81,EF!$D$100:$D$115,0))*INDEX(EF!$H$132:$H$147,MATCH(Emissions!$D81,EF!$D$132:$D$147,0))*kgtoGg</f>
        <v>2.1986215253352536E-3</v>
      </c>
      <c r="BH81" s="22">
        <f>INDEX('Activity data'!BH$24:BH$39,MATCH(Emissions!$D81,'Activity data'!$D$24:$D$39,0))*INDEX(EF!$H$84:$H$99,MATCH(Emissions!$D81,EF!$D$84:$D$99,0))*INDEX(EF!$H$100:$H$115,MATCH(Emissions!$D81,EF!$D$100:$D$115,0))*INDEX(EF!$H$132:$H$147,MATCH(Emissions!$D81,EF!$D$132:$D$147,0))*kgtoGg</f>
        <v>2.1520486476697721E-3</v>
      </c>
      <c r="BI81" s="22">
        <f>INDEX('Activity data'!BI$24:BI$39,MATCH(Emissions!$D81,'Activity data'!$D$24:$D$39,0))*INDEX(EF!$H$84:$H$99,MATCH(Emissions!$D81,EF!$D$84:$D$99,0))*INDEX(EF!$H$100:$H$115,MATCH(Emissions!$D81,EF!$D$100:$D$115,0))*INDEX(EF!$H$132:$H$147,MATCH(Emissions!$D81,EF!$D$132:$D$147,0))*kgtoGg</f>
        <v>2.1054757700042902E-3</v>
      </c>
      <c r="BJ81" s="22">
        <f>INDEX('Activity data'!BJ$24:BJ$39,MATCH(Emissions!$D81,'Activity data'!$D$24:$D$39,0))*INDEX(EF!$H$84:$H$99,MATCH(Emissions!$D81,EF!$D$84:$D$99,0))*INDEX(EF!$H$100:$H$115,MATCH(Emissions!$D81,EF!$D$100:$D$115,0))*INDEX(EF!$H$132:$H$147,MATCH(Emissions!$D81,EF!$D$132:$D$147,0))*kgtoGg</f>
        <v>2.0589028923388079E-3</v>
      </c>
      <c r="BK81" s="22">
        <f>INDEX('Activity data'!BK$24:BK$39,MATCH(Emissions!$D81,'Activity data'!$D$24:$D$39,0))*INDEX(EF!$H$84:$H$99,MATCH(Emissions!$D81,EF!$D$84:$D$99,0))*INDEX(EF!$H$100:$H$115,MATCH(Emissions!$D81,EF!$D$100:$D$115,0))*INDEX(EF!$H$132:$H$147,MATCH(Emissions!$D81,EF!$D$132:$D$147,0))*kgtoGg</f>
        <v>2.0123300146733269E-3</v>
      </c>
      <c r="BL81" s="22">
        <f>INDEX('Activity data'!BL$24:BL$39,MATCH(Emissions!$D81,'Activity data'!$D$24:$D$39,0))*INDEX(EF!$H$84:$H$99,MATCH(Emissions!$D81,EF!$D$84:$D$99,0))*INDEX(EF!$H$100:$H$115,MATCH(Emissions!$D81,EF!$D$100:$D$115,0))*INDEX(EF!$H$132:$H$147,MATCH(Emissions!$D81,EF!$D$132:$D$147,0))*kgtoGg</f>
        <v>1.9657571370078446E-3</v>
      </c>
      <c r="BM81" s="22">
        <f>INDEX('Activity data'!BM$24:BM$39,MATCH(Emissions!$D81,'Activity data'!$D$24:$D$39,0))*INDEX(EF!$H$84:$H$99,MATCH(Emissions!$D81,EF!$D$84:$D$99,0))*INDEX(EF!$H$100:$H$115,MATCH(Emissions!$D81,EF!$D$100:$D$115,0))*INDEX(EF!$H$132:$H$147,MATCH(Emissions!$D81,EF!$D$132:$D$147,0))*kgtoGg</f>
        <v>1.9191842593423631E-3</v>
      </c>
      <c r="BN81" s="22">
        <f>INDEX('Activity data'!BN$24:BN$39,MATCH(Emissions!$D81,'Activity data'!$D$24:$D$39,0))*INDEX(EF!$H$84:$H$99,MATCH(Emissions!$D81,EF!$D$84:$D$99,0))*INDEX(EF!$H$100:$H$115,MATCH(Emissions!$D81,EF!$D$100:$D$115,0))*INDEX(EF!$H$132:$H$147,MATCH(Emissions!$D81,EF!$D$132:$D$147,0))*kgtoGg</f>
        <v>1.872611381676881E-3</v>
      </c>
      <c r="BO81" s="22">
        <f>INDEX('Activity data'!BO$24:BO$39,MATCH(Emissions!$D81,'Activity data'!$D$24:$D$39,0))*INDEX(EF!$H$84:$H$99,MATCH(Emissions!$D81,EF!$D$84:$D$99,0))*INDEX(EF!$H$100:$H$115,MATCH(Emissions!$D81,EF!$D$100:$D$115,0))*INDEX(EF!$H$132:$H$147,MATCH(Emissions!$D81,EF!$D$132:$D$147,0))*kgtoGg</f>
        <v>1.8260385040113989E-3</v>
      </c>
      <c r="BP81" s="22">
        <f>INDEX('Activity data'!BP$24:BP$39,MATCH(Emissions!$D81,'Activity data'!$D$24:$D$39,0))*INDEX(EF!$H$84:$H$99,MATCH(Emissions!$D81,EF!$D$84:$D$99,0))*INDEX(EF!$H$100:$H$115,MATCH(Emissions!$D81,EF!$D$100:$D$115,0))*INDEX(EF!$H$132:$H$147,MATCH(Emissions!$D81,EF!$D$132:$D$147,0))*kgtoGg</f>
        <v>1.7794656263459166E-3</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4.7648238000308971E-2</v>
      </c>
      <c r="AE82" s="22">
        <f>INDEX('Activity data'!AE$24:AE$39,MATCH(Emissions!$D82,'Activity data'!$D$24:$D$39,0))*INDEX(EF!$H$84:$H$99,MATCH(Emissions!$D82,EF!$D$84:$D$99,0))*INDEX(EF!$H$100:$H$115,MATCH(Emissions!$D82,EF!$D$100:$D$115,0))*INDEX(EF!$H$132:$H$147,MATCH(Emissions!$D82,EF!$D$132:$D$147,0))*kgtoGg</f>
        <v>4.6957633221483989E-2</v>
      </c>
      <c r="AF82" s="22">
        <f>INDEX('Activity data'!AF$24:AF$39,MATCH(Emissions!$D82,'Activity data'!$D$24:$D$39,0))*INDEX(EF!$H$84:$H$99,MATCH(Emissions!$D82,EF!$D$84:$D$99,0))*INDEX(EF!$H$100:$H$115,MATCH(Emissions!$D82,EF!$D$100:$D$115,0))*INDEX(EF!$H$132:$H$147,MATCH(Emissions!$D82,EF!$D$132:$D$147,0))*kgtoGg</f>
        <v>4.6267028442659015E-2</v>
      </c>
      <c r="AG82" s="22">
        <f>INDEX('Activity data'!AG$24:AG$39,MATCH(Emissions!$D82,'Activity data'!$D$24:$D$39,0))*INDEX(EF!$H$84:$H$99,MATCH(Emissions!$D82,EF!$D$84:$D$99,0))*INDEX(EF!$H$100:$H$115,MATCH(Emissions!$D82,EF!$D$100:$D$115,0))*INDEX(EF!$H$132:$H$147,MATCH(Emissions!$D82,EF!$D$132:$D$147,0))*kgtoGg</f>
        <v>4.5576423663834027E-2</v>
      </c>
      <c r="AH82" s="22">
        <f>INDEX('Activity data'!AH$24:AH$39,MATCH(Emissions!$D82,'Activity data'!$D$24:$D$39,0))*INDEX(EF!$H$84:$H$99,MATCH(Emissions!$D82,EF!$D$84:$D$99,0))*INDEX(EF!$H$100:$H$115,MATCH(Emissions!$D82,EF!$D$100:$D$115,0))*INDEX(EF!$H$132:$H$147,MATCH(Emissions!$D82,EF!$D$132:$D$147,0))*kgtoGg</f>
        <v>4.488581888500906E-2</v>
      </c>
      <c r="AI82" s="22">
        <f>INDEX('Activity data'!AI$24:AI$39,MATCH(Emissions!$D82,'Activity data'!$D$24:$D$39,0))*INDEX(EF!$H$84:$H$99,MATCH(Emissions!$D82,EF!$D$84:$D$99,0))*INDEX(EF!$H$100:$H$115,MATCH(Emissions!$D82,EF!$D$100:$D$115,0))*INDEX(EF!$H$132:$H$147,MATCH(Emissions!$D82,EF!$D$132:$D$147,0))*kgtoGg</f>
        <v>4.4195214106184079E-2</v>
      </c>
      <c r="AJ82" s="22">
        <f>INDEX('Activity data'!AJ$24:AJ$39,MATCH(Emissions!$D82,'Activity data'!$D$24:$D$39,0))*INDEX(EF!$H$84:$H$99,MATCH(Emissions!$D82,EF!$D$84:$D$99,0))*INDEX(EF!$H$100:$H$115,MATCH(Emissions!$D82,EF!$D$100:$D$115,0))*INDEX(EF!$H$132:$H$147,MATCH(Emissions!$D82,EF!$D$132:$D$147,0))*kgtoGg</f>
        <v>4.3504609327359112E-2</v>
      </c>
      <c r="AK82" s="22">
        <f>INDEX('Activity data'!AK$24:AK$39,MATCH(Emissions!$D82,'Activity data'!$D$24:$D$39,0))*INDEX(EF!$H$84:$H$99,MATCH(Emissions!$D82,EF!$D$84:$D$99,0))*INDEX(EF!$H$100:$H$115,MATCH(Emissions!$D82,EF!$D$100:$D$115,0))*INDEX(EF!$H$132:$H$147,MATCH(Emissions!$D82,EF!$D$132:$D$147,0))*kgtoGg</f>
        <v>4.2814004548534131E-2</v>
      </c>
      <c r="AL82" s="22">
        <f>INDEX('Activity data'!AL$24:AL$39,MATCH(Emissions!$D82,'Activity data'!$D$24:$D$39,0))*INDEX(EF!$H$84:$H$99,MATCH(Emissions!$D82,EF!$D$84:$D$99,0))*INDEX(EF!$H$100:$H$115,MATCH(Emissions!$D82,EF!$D$100:$D$115,0))*INDEX(EF!$H$132:$H$147,MATCH(Emissions!$D82,EF!$D$132:$D$147,0))*kgtoGg</f>
        <v>4.2123399769709149E-2</v>
      </c>
      <c r="AM82" s="22">
        <f>INDEX('Activity data'!AM$24:AM$39,MATCH(Emissions!$D82,'Activity data'!$D$24:$D$39,0))*INDEX(EF!$H$84:$H$99,MATCH(Emissions!$D82,EF!$D$84:$D$99,0))*INDEX(EF!$H$100:$H$115,MATCH(Emissions!$D82,EF!$D$100:$D$115,0))*INDEX(EF!$H$132:$H$147,MATCH(Emissions!$D82,EF!$D$132:$D$147,0))*kgtoGg</f>
        <v>4.1432794990884175E-2</v>
      </c>
      <c r="AN82" s="22">
        <f>INDEX('Activity data'!AN$24:AN$39,MATCH(Emissions!$D82,'Activity data'!$D$24:$D$39,0))*INDEX(EF!$H$84:$H$99,MATCH(Emissions!$D82,EF!$D$84:$D$99,0))*INDEX(EF!$H$100:$H$115,MATCH(Emissions!$D82,EF!$D$100:$D$115,0))*INDEX(EF!$H$132:$H$147,MATCH(Emissions!$D82,EF!$D$132:$D$147,0))*kgtoGg</f>
        <v>4.0742190212059194E-2</v>
      </c>
      <c r="AO82" s="22">
        <f>INDEX('Activity data'!AO$24:AO$39,MATCH(Emissions!$D82,'Activity data'!$D$24:$D$39,0))*INDEX(EF!$H$84:$H$99,MATCH(Emissions!$D82,EF!$D$84:$D$99,0))*INDEX(EF!$H$100:$H$115,MATCH(Emissions!$D82,EF!$D$100:$D$115,0))*INDEX(EF!$H$132:$H$147,MATCH(Emissions!$D82,EF!$D$132:$D$147,0))*kgtoGg</f>
        <v>4.0051585433234213E-2</v>
      </c>
      <c r="AP82" s="22">
        <f>INDEX('Activity data'!AP$24:AP$39,MATCH(Emissions!$D82,'Activity data'!$D$24:$D$39,0))*INDEX(EF!$H$84:$H$99,MATCH(Emissions!$D82,EF!$D$84:$D$99,0))*INDEX(EF!$H$100:$H$115,MATCH(Emissions!$D82,EF!$D$100:$D$115,0))*INDEX(EF!$H$132:$H$147,MATCH(Emissions!$D82,EF!$D$132:$D$147,0))*kgtoGg</f>
        <v>3.9360980654409239E-2</v>
      </c>
      <c r="AQ82" s="22">
        <f>INDEX('Activity data'!AQ$24:AQ$39,MATCH(Emissions!$D82,'Activity data'!$D$24:$D$39,0))*INDEX(EF!$H$84:$H$99,MATCH(Emissions!$D82,EF!$D$84:$D$99,0))*INDEX(EF!$H$100:$H$115,MATCH(Emissions!$D82,EF!$D$100:$D$115,0))*INDEX(EF!$H$132:$H$147,MATCH(Emissions!$D82,EF!$D$132:$D$147,0))*kgtoGg</f>
        <v>3.8670375875584265E-2</v>
      </c>
      <c r="AR82" s="22">
        <f>INDEX('Activity data'!AR$24:AR$39,MATCH(Emissions!$D82,'Activity data'!$D$24:$D$39,0))*INDEX(EF!$H$84:$H$99,MATCH(Emissions!$D82,EF!$D$84:$D$99,0))*INDEX(EF!$H$100:$H$115,MATCH(Emissions!$D82,EF!$D$100:$D$115,0))*INDEX(EF!$H$132:$H$147,MATCH(Emissions!$D82,EF!$D$132:$D$147,0))*kgtoGg</f>
        <v>3.7979771096759291E-2</v>
      </c>
      <c r="AS82" s="22">
        <f>INDEX('Activity data'!AS$24:AS$39,MATCH(Emissions!$D82,'Activity data'!$D$24:$D$39,0))*INDEX(EF!$H$84:$H$99,MATCH(Emissions!$D82,EF!$D$84:$D$99,0))*INDEX(EF!$H$100:$H$115,MATCH(Emissions!$D82,EF!$D$100:$D$115,0))*INDEX(EF!$H$132:$H$147,MATCH(Emissions!$D82,EF!$D$132:$D$147,0))*kgtoGg</f>
        <v>3.7289166317934316E-2</v>
      </c>
      <c r="AT82" s="22">
        <f>INDEX('Activity data'!AT$24:AT$39,MATCH(Emissions!$D82,'Activity data'!$D$24:$D$39,0))*INDEX(EF!$H$84:$H$99,MATCH(Emissions!$D82,EF!$D$84:$D$99,0))*INDEX(EF!$H$100:$H$115,MATCH(Emissions!$D82,EF!$D$100:$D$115,0))*INDEX(EF!$H$132:$H$147,MATCH(Emissions!$D82,EF!$D$132:$D$147,0))*kgtoGg</f>
        <v>3.6598561539109335E-2</v>
      </c>
      <c r="AU82" s="22">
        <f>INDEX('Activity data'!AU$24:AU$39,MATCH(Emissions!$D82,'Activity data'!$D$24:$D$39,0))*INDEX(EF!$H$84:$H$99,MATCH(Emissions!$D82,EF!$D$84:$D$99,0))*INDEX(EF!$H$100:$H$115,MATCH(Emissions!$D82,EF!$D$100:$D$115,0))*INDEX(EF!$H$132:$H$147,MATCH(Emissions!$D82,EF!$D$132:$D$147,0))*kgtoGg</f>
        <v>3.5907956760284361E-2</v>
      </c>
      <c r="AV82" s="22">
        <f>INDEX('Activity data'!AV$24:AV$39,MATCH(Emissions!$D82,'Activity data'!$D$24:$D$39,0))*INDEX(EF!$H$84:$H$99,MATCH(Emissions!$D82,EF!$D$84:$D$99,0))*INDEX(EF!$H$100:$H$115,MATCH(Emissions!$D82,EF!$D$100:$D$115,0))*INDEX(EF!$H$132:$H$147,MATCH(Emissions!$D82,EF!$D$132:$D$147,0))*kgtoGg</f>
        <v>3.521735198145938E-2</v>
      </c>
      <c r="AW82" s="22">
        <f>INDEX('Activity data'!AW$24:AW$39,MATCH(Emissions!$D82,'Activity data'!$D$24:$D$39,0))*INDEX(EF!$H$84:$H$99,MATCH(Emissions!$D82,EF!$D$84:$D$99,0))*INDEX(EF!$H$100:$H$115,MATCH(Emissions!$D82,EF!$D$100:$D$115,0))*INDEX(EF!$H$132:$H$147,MATCH(Emissions!$D82,EF!$D$132:$D$147,0))*kgtoGg</f>
        <v>3.4526747202634413E-2</v>
      </c>
      <c r="AX82" s="22">
        <f>INDEX('Activity data'!AX$24:AX$39,MATCH(Emissions!$D82,'Activity data'!$D$24:$D$39,0))*INDEX(EF!$H$84:$H$99,MATCH(Emissions!$D82,EF!$D$84:$D$99,0))*INDEX(EF!$H$100:$H$115,MATCH(Emissions!$D82,EF!$D$100:$D$115,0))*INDEX(EF!$H$132:$H$147,MATCH(Emissions!$D82,EF!$D$132:$D$147,0))*kgtoGg</f>
        <v>3.3836142423809439E-2</v>
      </c>
      <c r="AY82" s="22">
        <f>INDEX('Activity data'!AY$24:AY$39,MATCH(Emissions!$D82,'Activity data'!$D$24:$D$39,0))*INDEX(EF!$H$84:$H$99,MATCH(Emissions!$D82,EF!$D$84:$D$99,0))*INDEX(EF!$H$100:$H$115,MATCH(Emissions!$D82,EF!$D$100:$D$115,0))*INDEX(EF!$H$132:$H$147,MATCH(Emissions!$D82,EF!$D$132:$D$147,0))*kgtoGg</f>
        <v>3.3145537644984471E-2</v>
      </c>
      <c r="AZ82" s="22">
        <f>INDEX('Activity data'!AZ$24:AZ$39,MATCH(Emissions!$D82,'Activity data'!$D$24:$D$39,0))*INDEX(EF!$H$84:$H$99,MATCH(Emissions!$D82,EF!$D$84:$D$99,0))*INDEX(EF!$H$100:$H$115,MATCH(Emissions!$D82,EF!$D$100:$D$115,0))*INDEX(EF!$H$132:$H$147,MATCH(Emissions!$D82,EF!$D$132:$D$147,0))*kgtoGg</f>
        <v>3.2454932866159497E-2</v>
      </c>
      <c r="BA82" s="22">
        <f>INDEX('Activity data'!BA$24:BA$39,MATCH(Emissions!$D82,'Activity data'!$D$24:$D$39,0))*INDEX(EF!$H$84:$H$99,MATCH(Emissions!$D82,EF!$D$84:$D$99,0))*INDEX(EF!$H$100:$H$115,MATCH(Emissions!$D82,EF!$D$100:$D$115,0))*INDEX(EF!$H$132:$H$147,MATCH(Emissions!$D82,EF!$D$132:$D$147,0))*kgtoGg</f>
        <v>3.1764328087334523E-2</v>
      </c>
      <c r="BB82" s="22">
        <f>INDEX('Activity data'!BB$24:BB$39,MATCH(Emissions!$D82,'Activity data'!$D$24:$D$39,0))*INDEX(EF!$H$84:$H$99,MATCH(Emissions!$D82,EF!$D$84:$D$99,0))*INDEX(EF!$H$100:$H$115,MATCH(Emissions!$D82,EF!$D$100:$D$115,0))*INDEX(EF!$H$132:$H$147,MATCH(Emissions!$D82,EF!$D$132:$D$147,0))*kgtoGg</f>
        <v>3.1073723308509549E-2</v>
      </c>
      <c r="BC82" s="22">
        <f>INDEX('Activity data'!BC$24:BC$39,MATCH(Emissions!$D82,'Activity data'!$D$24:$D$39,0))*INDEX(EF!$H$84:$H$99,MATCH(Emissions!$D82,EF!$D$84:$D$99,0))*INDEX(EF!$H$100:$H$115,MATCH(Emissions!$D82,EF!$D$100:$D$115,0))*INDEX(EF!$H$132:$H$147,MATCH(Emissions!$D82,EF!$D$132:$D$147,0))*kgtoGg</f>
        <v>3.0383118529684578E-2</v>
      </c>
      <c r="BD82" s="22">
        <f>INDEX('Activity data'!BD$24:BD$39,MATCH(Emissions!$D82,'Activity data'!$D$24:$D$39,0))*INDEX(EF!$H$84:$H$99,MATCH(Emissions!$D82,EF!$D$84:$D$99,0))*INDEX(EF!$H$100:$H$115,MATCH(Emissions!$D82,EF!$D$100:$D$115,0))*INDEX(EF!$H$132:$H$147,MATCH(Emissions!$D82,EF!$D$132:$D$147,0))*kgtoGg</f>
        <v>2.9692513750859607E-2</v>
      </c>
      <c r="BE82" s="22">
        <f>INDEX('Activity data'!BE$24:BE$39,MATCH(Emissions!$D82,'Activity data'!$D$24:$D$39,0))*INDEX(EF!$H$84:$H$99,MATCH(Emissions!$D82,EF!$D$84:$D$99,0))*INDEX(EF!$H$100:$H$115,MATCH(Emissions!$D82,EF!$D$100:$D$115,0))*INDEX(EF!$H$132:$H$147,MATCH(Emissions!$D82,EF!$D$132:$D$147,0))*kgtoGg</f>
        <v>2.9001908972034637E-2</v>
      </c>
      <c r="BF82" s="22">
        <f>INDEX('Activity data'!BF$24:BF$39,MATCH(Emissions!$D82,'Activity data'!$D$24:$D$39,0))*INDEX(EF!$H$84:$H$99,MATCH(Emissions!$D82,EF!$D$84:$D$99,0))*INDEX(EF!$H$100:$H$115,MATCH(Emissions!$D82,EF!$D$100:$D$115,0))*INDEX(EF!$H$132:$H$147,MATCH(Emissions!$D82,EF!$D$132:$D$147,0))*kgtoGg</f>
        <v>2.8311304193209666E-2</v>
      </c>
      <c r="BG82" s="22">
        <f>INDEX('Activity data'!BG$24:BG$39,MATCH(Emissions!$D82,'Activity data'!$D$24:$D$39,0))*INDEX(EF!$H$84:$H$99,MATCH(Emissions!$D82,EF!$D$84:$D$99,0))*INDEX(EF!$H$100:$H$115,MATCH(Emissions!$D82,EF!$D$100:$D$115,0))*INDEX(EF!$H$132:$H$147,MATCH(Emissions!$D82,EF!$D$132:$D$147,0))*kgtoGg</f>
        <v>2.7620699414384688E-2</v>
      </c>
      <c r="BH82" s="22">
        <f>INDEX('Activity data'!BH$24:BH$39,MATCH(Emissions!$D82,'Activity data'!$D$24:$D$39,0))*INDEX(EF!$H$84:$H$99,MATCH(Emissions!$D82,EF!$D$84:$D$99,0))*INDEX(EF!$H$100:$H$115,MATCH(Emissions!$D82,EF!$D$100:$D$115,0))*INDEX(EF!$H$132:$H$147,MATCH(Emissions!$D82,EF!$D$132:$D$147,0))*kgtoGg</f>
        <v>2.6930094635559718E-2</v>
      </c>
      <c r="BI82" s="22">
        <f>INDEX('Activity data'!BI$24:BI$39,MATCH(Emissions!$D82,'Activity data'!$D$24:$D$39,0))*INDEX(EF!$H$84:$H$99,MATCH(Emissions!$D82,EF!$D$84:$D$99,0))*INDEX(EF!$H$100:$H$115,MATCH(Emissions!$D82,EF!$D$100:$D$115,0))*INDEX(EF!$H$132:$H$147,MATCH(Emissions!$D82,EF!$D$132:$D$147,0))*kgtoGg</f>
        <v>2.623948985673475E-2</v>
      </c>
      <c r="BJ82" s="22">
        <f>INDEX('Activity data'!BJ$24:BJ$39,MATCH(Emissions!$D82,'Activity data'!$D$24:$D$39,0))*INDEX(EF!$H$84:$H$99,MATCH(Emissions!$D82,EF!$D$84:$D$99,0))*INDEX(EF!$H$100:$H$115,MATCH(Emissions!$D82,EF!$D$100:$D$115,0))*INDEX(EF!$H$132:$H$147,MATCH(Emissions!$D82,EF!$D$132:$D$147,0))*kgtoGg</f>
        <v>2.5548885077909776E-2</v>
      </c>
      <c r="BK82" s="22">
        <f>INDEX('Activity data'!BK$24:BK$39,MATCH(Emissions!$D82,'Activity data'!$D$24:$D$39,0))*INDEX(EF!$H$84:$H$99,MATCH(Emissions!$D82,EF!$D$84:$D$99,0))*INDEX(EF!$H$100:$H$115,MATCH(Emissions!$D82,EF!$D$100:$D$115,0))*INDEX(EF!$H$132:$H$147,MATCH(Emissions!$D82,EF!$D$132:$D$147,0))*kgtoGg</f>
        <v>2.4858280299084802E-2</v>
      </c>
      <c r="BL82" s="22">
        <f>INDEX('Activity data'!BL$24:BL$39,MATCH(Emissions!$D82,'Activity data'!$D$24:$D$39,0))*INDEX(EF!$H$84:$H$99,MATCH(Emissions!$D82,EF!$D$84:$D$99,0))*INDEX(EF!$H$100:$H$115,MATCH(Emissions!$D82,EF!$D$100:$D$115,0))*INDEX(EF!$H$132:$H$147,MATCH(Emissions!$D82,EF!$D$132:$D$147,0))*kgtoGg</f>
        <v>2.4167675520259831E-2</v>
      </c>
      <c r="BM82" s="22">
        <f>INDEX('Activity data'!BM$24:BM$39,MATCH(Emissions!$D82,'Activity data'!$D$24:$D$39,0))*INDEX(EF!$H$84:$H$99,MATCH(Emissions!$D82,EF!$D$84:$D$99,0))*INDEX(EF!$H$100:$H$115,MATCH(Emissions!$D82,EF!$D$100:$D$115,0))*INDEX(EF!$H$132:$H$147,MATCH(Emissions!$D82,EF!$D$132:$D$147,0))*kgtoGg</f>
        <v>2.3477070741434861E-2</v>
      </c>
      <c r="BN82" s="22">
        <f>INDEX('Activity data'!BN$24:BN$39,MATCH(Emissions!$D82,'Activity data'!$D$24:$D$39,0))*INDEX(EF!$H$84:$H$99,MATCH(Emissions!$D82,EF!$D$84:$D$99,0))*INDEX(EF!$H$100:$H$115,MATCH(Emissions!$D82,EF!$D$100:$D$115,0))*INDEX(EF!$H$132:$H$147,MATCH(Emissions!$D82,EF!$D$132:$D$147,0))*kgtoGg</f>
        <v>2.2786465962609886E-2</v>
      </c>
      <c r="BO82" s="22">
        <f>INDEX('Activity data'!BO$24:BO$39,MATCH(Emissions!$D82,'Activity data'!$D$24:$D$39,0))*INDEX(EF!$H$84:$H$99,MATCH(Emissions!$D82,EF!$D$84:$D$99,0))*INDEX(EF!$H$100:$H$115,MATCH(Emissions!$D82,EF!$D$100:$D$115,0))*INDEX(EF!$H$132:$H$147,MATCH(Emissions!$D82,EF!$D$132:$D$147,0))*kgtoGg</f>
        <v>2.2095861183784916E-2</v>
      </c>
      <c r="BP82" s="22">
        <f>INDEX('Activity data'!BP$24:BP$39,MATCH(Emissions!$D82,'Activity data'!$D$24:$D$39,0))*INDEX(EF!$H$84:$H$99,MATCH(Emissions!$D82,EF!$D$84:$D$99,0))*INDEX(EF!$H$100:$H$115,MATCH(Emissions!$D82,EF!$D$100:$D$115,0))*INDEX(EF!$H$132:$H$147,MATCH(Emissions!$D82,EF!$D$132:$D$147,0))*kgtoGg</f>
        <v>2.1405256404959945E-2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4.1703262111381312E-2</v>
      </c>
      <c r="AE83" s="22">
        <f>INDEX('Activity data'!AE$24:AE$39,MATCH(Emissions!$D83,'Activity data'!$D$24:$D$39,0))*INDEX(EF!$H$84:$H$99,MATCH(Emissions!$D83,EF!$D$84:$D$99,0))*INDEX(EF!$H$100:$H$115,MATCH(Emissions!$D83,EF!$D$100:$D$115,0))*INDEX(EF!$H$132:$H$147,MATCH(Emissions!$D83,EF!$D$132:$D$147,0))*kgtoGg</f>
        <v>4.1882841992390472E-2</v>
      </c>
      <c r="AF83" s="22">
        <f>INDEX('Activity data'!AF$24:AF$39,MATCH(Emissions!$D83,'Activity data'!$D$24:$D$39,0))*INDEX(EF!$H$84:$H$99,MATCH(Emissions!$D83,EF!$D$84:$D$99,0))*INDEX(EF!$H$100:$H$115,MATCH(Emissions!$D83,EF!$D$100:$D$115,0))*INDEX(EF!$H$132:$H$147,MATCH(Emissions!$D83,EF!$D$132:$D$147,0))*kgtoGg</f>
        <v>4.2062421873399647E-2</v>
      </c>
      <c r="AG83" s="22">
        <f>INDEX('Activity data'!AG$24:AG$39,MATCH(Emissions!$D83,'Activity data'!$D$24:$D$39,0))*INDEX(EF!$H$84:$H$99,MATCH(Emissions!$D83,EF!$D$84:$D$99,0))*INDEX(EF!$H$100:$H$115,MATCH(Emissions!$D83,EF!$D$100:$D$115,0))*INDEX(EF!$H$132:$H$147,MATCH(Emissions!$D83,EF!$D$132:$D$147,0))*kgtoGg</f>
        <v>4.2242001754408808E-2</v>
      </c>
      <c r="AH83" s="22">
        <f>INDEX('Activity data'!AH$24:AH$39,MATCH(Emissions!$D83,'Activity data'!$D$24:$D$39,0))*INDEX(EF!$H$84:$H$99,MATCH(Emissions!$D83,EF!$D$84:$D$99,0))*INDEX(EF!$H$100:$H$115,MATCH(Emissions!$D83,EF!$D$100:$D$115,0))*INDEX(EF!$H$132:$H$147,MATCH(Emissions!$D83,EF!$D$132:$D$147,0))*kgtoGg</f>
        <v>4.2421581635417968E-2</v>
      </c>
      <c r="AI83" s="22">
        <f>INDEX('Activity data'!AI$24:AI$39,MATCH(Emissions!$D83,'Activity data'!$D$24:$D$39,0))*INDEX(EF!$H$84:$H$99,MATCH(Emissions!$D83,EF!$D$84:$D$99,0))*INDEX(EF!$H$100:$H$115,MATCH(Emissions!$D83,EF!$D$100:$D$115,0))*INDEX(EF!$H$132:$H$147,MATCH(Emissions!$D83,EF!$D$132:$D$147,0))*kgtoGg</f>
        <v>4.2601161516427136E-2</v>
      </c>
      <c r="AJ83" s="22">
        <f>INDEX('Activity data'!AJ$24:AJ$39,MATCH(Emissions!$D83,'Activity data'!$D$24:$D$39,0))*INDEX(EF!$H$84:$H$99,MATCH(Emissions!$D83,EF!$D$84:$D$99,0))*INDEX(EF!$H$100:$H$115,MATCH(Emissions!$D83,EF!$D$100:$D$115,0))*INDEX(EF!$H$132:$H$147,MATCH(Emissions!$D83,EF!$D$132:$D$147,0))*kgtoGg</f>
        <v>4.2780741397436296E-2</v>
      </c>
      <c r="AK83" s="22">
        <f>INDEX('Activity data'!AK$24:AK$39,MATCH(Emissions!$D83,'Activity data'!$D$24:$D$39,0))*INDEX(EF!$H$84:$H$99,MATCH(Emissions!$D83,EF!$D$84:$D$99,0))*INDEX(EF!$H$100:$H$115,MATCH(Emissions!$D83,EF!$D$100:$D$115,0))*INDEX(EF!$H$132:$H$147,MATCH(Emissions!$D83,EF!$D$132:$D$147,0))*kgtoGg</f>
        <v>4.2960321278445464E-2</v>
      </c>
      <c r="AL83" s="22">
        <f>INDEX('Activity data'!AL$24:AL$39,MATCH(Emissions!$D83,'Activity data'!$D$24:$D$39,0))*INDEX(EF!$H$84:$H$99,MATCH(Emissions!$D83,EF!$D$84:$D$99,0))*INDEX(EF!$H$100:$H$115,MATCH(Emissions!$D83,EF!$D$100:$D$115,0))*INDEX(EF!$H$132:$H$147,MATCH(Emissions!$D83,EF!$D$132:$D$147,0))*kgtoGg</f>
        <v>4.3139901159454631E-2</v>
      </c>
      <c r="AM83" s="22">
        <f>INDEX('Activity data'!AM$24:AM$39,MATCH(Emissions!$D83,'Activity data'!$D$24:$D$39,0))*INDEX(EF!$H$84:$H$99,MATCH(Emissions!$D83,EF!$D$84:$D$99,0))*INDEX(EF!$H$100:$H$115,MATCH(Emissions!$D83,EF!$D$100:$D$115,0))*INDEX(EF!$H$132:$H$147,MATCH(Emissions!$D83,EF!$D$132:$D$147,0))*kgtoGg</f>
        <v>4.3319481040463792E-2</v>
      </c>
      <c r="AN83" s="22">
        <f>INDEX('Activity data'!AN$24:AN$39,MATCH(Emissions!$D83,'Activity data'!$D$24:$D$39,0))*INDEX(EF!$H$84:$H$99,MATCH(Emissions!$D83,EF!$D$84:$D$99,0))*INDEX(EF!$H$100:$H$115,MATCH(Emissions!$D83,EF!$D$100:$D$115,0))*INDEX(EF!$H$132:$H$147,MATCH(Emissions!$D83,EF!$D$132:$D$147,0))*kgtoGg</f>
        <v>4.349906092147296E-2</v>
      </c>
      <c r="AO83" s="22">
        <f>INDEX('Activity data'!AO$24:AO$39,MATCH(Emissions!$D83,'Activity data'!$D$24:$D$39,0))*INDEX(EF!$H$84:$H$99,MATCH(Emissions!$D83,EF!$D$84:$D$99,0))*INDEX(EF!$H$100:$H$115,MATCH(Emissions!$D83,EF!$D$100:$D$115,0))*INDEX(EF!$H$132:$H$147,MATCH(Emissions!$D83,EF!$D$132:$D$147,0))*kgtoGg</f>
        <v>4.367864080248212E-2</v>
      </c>
      <c r="AP83" s="22">
        <f>INDEX('Activity data'!AP$24:AP$39,MATCH(Emissions!$D83,'Activity data'!$D$24:$D$39,0))*INDEX(EF!$H$84:$H$99,MATCH(Emissions!$D83,EF!$D$84:$D$99,0))*INDEX(EF!$H$100:$H$115,MATCH(Emissions!$D83,EF!$D$100:$D$115,0))*INDEX(EF!$H$132:$H$147,MATCH(Emissions!$D83,EF!$D$132:$D$147,0))*kgtoGg</f>
        <v>4.3858220683491288E-2</v>
      </c>
      <c r="AQ83" s="22">
        <f>INDEX('Activity data'!AQ$24:AQ$39,MATCH(Emissions!$D83,'Activity data'!$D$24:$D$39,0))*INDEX(EF!$H$84:$H$99,MATCH(Emissions!$D83,EF!$D$84:$D$99,0))*INDEX(EF!$H$100:$H$115,MATCH(Emissions!$D83,EF!$D$100:$D$115,0))*INDEX(EF!$H$132:$H$147,MATCH(Emissions!$D83,EF!$D$132:$D$147,0))*kgtoGg</f>
        <v>4.4037800564500455E-2</v>
      </c>
      <c r="AR83" s="22">
        <f>INDEX('Activity data'!AR$24:AR$39,MATCH(Emissions!$D83,'Activity data'!$D$24:$D$39,0))*INDEX(EF!$H$84:$H$99,MATCH(Emissions!$D83,EF!$D$84:$D$99,0))*INDEX(EF!$H$100:$H$115,MATCH(Emissions!$D83,EF!$D$100:$D$115,0))*INDEX(EF!$H$132:$H$147,MATCH(Emissions!$D83,EF!$D$132:$D$147,0))*kgtoGg</f>
        <v>4.4217380445509616E-2</v>
      </c>
      <c r="AS83" s="22">
        <f>INDEX('Activity data'!AS$24:AS$39,MATCH(Emissions!$D83,'Activity data'!$D$24:$D$39,0))*INDEX(EF!$H$84:$H$99,MATCH(Emissions!$D83,EF!$D$84:$D$99,0))*INDEX(EF!$H$100:$H$115,MATCH(Emissions!$D83,EF!$D$100:$D$115,0))*INDEX(EF!$H$132:$H$147,MATCH(Emissions!$D83,EF!$D$132:$D$147,0))*kgtoGg</f>
        <v>4.4396960326518783E-2</v>
      </c>
      <c r="AT83" s="22">
        <f>INDEX('Activity data'!AT$24:AT$39,MATCH(Emissions!$D83,'Activity data'!$D$24:$D$39,0))*INDEX(EF!$H$84:$H$99,MATCH(Emissions!$D83,EF!$D$84:$D$99,0))*INDEX(EF!$H$100:$H$115,MATCH(Emissions!$D83,EF!$D$100:$D$115,0))*INDEX(EF!$H$132:$H$147,MATCH(Emissions!$D83,EF!$D$132:$D$147,0))*kgtoGg</f>
        <v>4.4576540207527944E-2</v>
      </c>
      <c r="AU83" s="22">
        <f>INDEX('Activity data'!AU$24:AU$39,MATCH(Emissions!$D83,'Activity data'!$D$24:$D$39,0))*INDEX(EF!$H$84:$H$99,MATCH(Emissions!$D83,EF!$D$84:$D$99,0))*INDEX(EF!$H$100:$H$115,MATCH(Emissions!$D83,EF!$D$100:$D$115,0))*INDEX(EF!$H$132:$H$147,MATCH(Emissions!$D83,EF!$D$132:$D$147,0))*kgtoGg</f>
        <v>4.4756120088537112E-2</v>
      </c>
      <c r="AV83" s="22">
        <f>INDEX('Activity data'!AV$24:AV$39,MATCH(Emissions!$D83,'Activity data'!$D$24:$D$39,0))*INDEX(EF!$H$84:$H$99,MATCH(Emissions!$D83,EF!$D$84:$D$99,0))*INDEX(EF!$H$100:$H$115,MATCH(Emissions!$D83,EF!$D$100:$D$115,0))*INDEX(EF!$H$132:$H$147,MATCH(Emissions!$D83,EF!$D$132:$D$147,0))*kgtoGg</f>
        <v>4.4935699969546272E-2</v>
      </c>
      <c r="AW83" s="22">
        <f>INDEX('Activity data'!AW$24:AW$39,MATCH(Emissions!$D83,'Activity data'!$D$24:$D$39,0))*INDEX(EF!$H$84:$H$99,MATCH(Emissions!$D83,EF!$D$84:$D$99,0))*INDEX(EF!$H$100:$H$115,MATCH(Emissions!$D83,EF!$D$100:$D$115,0))*INDEX(EF!$H$132:$H$147,MATCH(Emissions!$D83,EF!$D$132:$D$147,0))*kgtoGg</f>
        <v>4.5115279850555447E-2</v>
      </c>
      <c r="AX83" s="22">
        <f>INDEX('Activity data'!AX$24:AX$39,MATCH(Emissions!$D83,'Activity data'!$D$24:$D$39,0))*INDEX(EF!$H$84:$H$99,MATCH(Emissions!$D83,EF!$D$84:$D$99,0))*INDEX(EF!$H$100:$H$115,MATCH(Emissions!$D83,EF!$D$100:$D$115,0))*INDEX(EF!$H$132:$H$147,MATCH(Emissions!$D83,EF!$D$132:$D$147,0))*kgtoGg</f>
        <v>4.52948597315646E-2</v>
      </c>
      <c r="AY83" s="22">
        <f>INDEX('Activity data'!AY$24:AY$39,MATCH(Emissions!$D83,'Activity data'!$D$24:$D$39,0))*INDEX(EF!$H$84:$H$99,MATCH(Emissions!$D83,EF!$D$84:$D$99,0))*INDEX(EF!$H$100:$H$115,MATCH(Emissions!$D83,EF!$D$100:$D$115,0))*INDEX(EF!$H$132:$H$147,MATCH(Emissions!$D83,EF!$D$132:$D$147,0))*kgtoGg</f>
        <v>4.5474439612573768E-2</v>
      </c>
      <c r="AZ83" s="22">
        <f>INDEX('Activity data'!AZ$24:AZ$39,MATCH(Emissions!$D83,'Activity data'!$D$24:$D$39,0))*INDEX(EF!$H$84:$H$99,MATCH(Emissions!$D83,EF!$D$84:$D$99,0))*INDEX(EF!$H$100:$H$115,MATCH(Emissions!$D83,EF!$D$100:$D$115,0))*INDEX(EF!$H$132:$H$147,MATCH(Emissions!$D83,EF!$D$132:$D$147,0))*kgtoGg</f>
        <v>4.5654019493582942E-2</v>
      </c>
      <c r="BA83" s="22">
        <f>INDEX('Activity data'!BA$24:BA$39,MATCH(Emissions!$D83,'Activity data'!$D$24:$D$39,0))*INDEX(EF!$H$84:$H$99,MATCH(Emissions!$D83,EF!$D$84:$D$99,0))*INDEX(EF!$H$100:$H$115,MATCH(Emissions!$D83,EF!$D$100:$D$115,0))*INDEX(EF!$H$132:$H$147,MATCH(Emissions!$D83,EF!$D$132:$D$147,0))*kgtoGg</f>
        <v>4.5833599374592096E-2</v>
      </c>
      <c r="BB83" s="22">
        <f>INDEX('Activity data'!BB$24:BB$39,MATCH(Emissions!$D83,'Activity data'!$D$24:$D$39,0))*INDEX(EF!$H$84:$H$99,MATCH(Emissions!$D83,EF!$D$84:$D$99,0))*INDEX(EF!$H$100:$H$115,MATCH(Emissions!$D83,EF!$D$100:$D$115,0))*INDEX(EF!$H$132:$H$147,MATCH(Emissions!$D83,EF!$D$132:$D$147,0))*kgtoGg</f>
        <v>4.6013179255601264E-2</v>
      </c>
      <c r="BC83" s="22">
        <f>INDEX('Activity data'!BC$24:BC$39,MATCH(Emissions!$D83,'Activity data'!$D$24:$D$39,0))*INDEX(EF!$H$84:$H$99,MATCH(Emissions!$D83,EF!$D$84:$D$99,0))*INDEX(EF!$H$100:$H$115,MATCH(Emissions!$D83,EF!$D$100:$D$115,0))*INDEX(EF!$H$132:$H$147,MATCH(Emissions!$D83,EF!$D$132:$D$147,0))*kgtoGg</f>
        <v>4.6192759136610431E-2</v>
      </c>
      <c r="BD83" s="22">
        <f>INDEX('Activity data'!BD$24:BD$39,MATCH(Emissions!$D83,'Activity data'!$D$24:$D$39,0))*INDEX(EF!$H$84:$H$99,MATCH(Emissions!$D83,EF!$D$84:$D$99,0))*INDEX(EF!$H$100:$H$115,MATCH(Emissions!$D83,EF!$D$100:$D$115,0))*INDEX(EF!$H$132:$H$147,MATCH(Emissions!$D83,EF!$D$132:$D$147,0))*kgtoGg</f>
        <v>4.6372339017619585E-2</v>
      </c>
      <c r="BE83" s="22">
        <f>INDEX('Activity data'!BE$24:BE$39,MATCH(Emissions!$D83,'Activity data'!$D$24:$D$39,0))*INDEX(EF!$H$84:$H$99,MATCH(Emissions!$D83,EF!$D$84:$D$99,0))*INDEX(EF!$H$100:$H$115,MATCH(Emissions!$D83,EF!$D$100:$D$115,0))*INDEX(EF!$H$132:$H$147,MATCH(Emissions!$D83,EF!$D$132:$D$147,0))*kgtoGg</f>
        <v>4.6551918898628759E-2</v>
      </c>
      <c r="BF83" s="22">
        <f>INDEX('Activity data'!BF$24:BF$39,MATCH(Emissions!$D83,'Activity data'!$D$24:$D$39,0))*INDEX(EF!$H$84:$H$99,MATCH(Emissions!$D83,EF!$D$84:$D$99,0))*INDEX(EF!$H$100:$H$115,MATCH(Emissions!$D83,EF!$D$100:$D$115,0))*INDEX(EF!$H$132:$H$147,MATCH(Emissions!$D83,EF!$D$132:$D$147,0))*kgtoGg</f>
        <v>4.6731498779637927E-2</v>
      </c>
      <c r="BG83" s="22">
        <f>INDEX('Activity data'!BG$24:BG$39,MATCH(Emissions!$D83,'Activity data'!$D$24:$D$39,0))*INDEX(EF!$H$84:$H$99,MATCH(Emissions!$D83,EF!$D$84:$D$99,0))*INDEX(EF!$H$100:$H$115,MATCH(Emissions!$D83,EF!$D$100:$D$115,0))*INDEX(EF!$H$132:$H$147,MATCH(Emissions!$D83,EF!$D$132:$D$147,0))*kgtoGg</f>
        <v>4.6911078660647088E-2</v>
      </c>
      <c r="BH83" s="22">
        <f>INDEX('Activity data'!BH$24:BH$39,MATCH(Emissions!$D83,'Activity data'!$D$24:$D$39,0))*INDEX(EF!$H$84:$H$99,MATCH(Emissions!$D83,EF!$D$84:$D$99,0))*INDEX(EF!$H$100:$H$115,MATCH(Emissions!$D83,EF!$D$100:$D$115,0))*INDEX(EF!$H$132:$H$147,MATCH(Emissions!$D83,EF!$D$132:$D$147,0))*kgtoGg</f>
        <v>4.7090658541656248E-2</v>
      </c>
      <c r="BI83" s="22">
        <f>INDEX('Activity data'!BI$24:BI$39,MATCH(Emissions!$D83,'Activity data'!$D$24:$D$39,0))*INDEX(EF!$H$84:$H$99,MATCH(Emissions!$D83,EF!$D$84:$D$99,0))*INDEX(EF!$H$100:$H$115,MATCH(Emissions!$D83,EF!$D$100:$D$115,0))*INDEX(EF!$H$132:$H$147,MATCH(Emissions!$D83,EF!$D$132:$D$147,0))*kgtoGg</f>
        <v>4.7270238422665416E-2</v>
      </c>
      <c r="BJ83" s="22">
        <f>INDEX('Activity data'!BJ$24:BJ$39,MATCH(Emissions!$D83,'Activity data'!$D$24:$D$39,0))*INDEX(EF!$H$84:$H$99,MATCH(Emissions!$D83,EF!$D$84:$D$99,0))*INDEX(EF!$H$100:$H$115,MATCH(Emissions!$D83,EF!$D$100:$D$115,0))*INDEX(EF!$H$132:$H$147,MATCH(Emissions!$D83,EF!$D$132:$D$147,0))*kgtoGg</f>
        <v>4.7449818303674583E-2</v>
      </c>
      <c r="BK83" s="22">
        <f>INDEX('Activity data'!BK$24:BK$39,MATCH(Emissions!$D83,'Activity data'!$D$24:$D$39,0))*INDEX(EF!$H$84:$H$99,MATCH(Emissions!$D83,EF!$D$84:$D$99,0))*INDEX(EF!$H$100:$H$115,MATCH(Emissions!$D83,EF!$D$100:$D$115,0))*INDEX(EF!$H$132:$H$147,MATCH(Emissions!$D83,EF!$D$132:$D$147,0))*kgtoGg</f>
        <v>4.7629398184683744E-2</v>
      </c>
      <c r="BL83" s="22">
        <f>INDEX('Activity data'!BL$24:BL$39,MATCH(Emissions!$D83,'Activity data'!$D$24:$D$39,0))*INDEX(EF!$H$84:$H$99,MATCH(Emissions!$D83,EF!$D$84:$D$99,0))*INDEX(EF!$H$100:$H$115,MATCH(Emissions!$D83,EF!$D$100:$D$115,0))*INDEX(EF!$H$132:$H$147,MATCH(Emissions!$D83,EF!$D$132:$D$147,0))*kgtoGg</f>
        <v>4.7808978065692904E-2</v>
      </c>
      <c r="BM83" s="22">
        <f>INDEX('Activity data'!BM$24:BM$39,MATCH(Emissions!$D83,'Activity data'!$D$24:$D$39,0))*INDEX(EF!$H$84:$H$99,MATCH(Emissions!$D83,EF!$D$84:$D$99,0))*INDEX(EF!$H$100:$H$115,MATCH(Emissions!$D83,EF!$D$100:$D$115,0))*INDEX(EF!$H$132:$H$147,MATCH(Emissions!$D83,EF!$D$132:$D$147,0))*kgtoGg</f>
        <v>4.7988557946702072E-2</v>
      </c>
      <c r="BN83" s="22">
        <f>INDEX('Activity data'!BN$24:BN$39,MATCH(Emissions!$D83,'Activity data'!$D$24:$D$39,0))*INDEX(EF!$H$84:$H$99,MATCH(Emissions!$D83,EF!$D$84:$D$99,0))*INDEX(EF!$H$100:$H$115,MATCH(Emissions!$D83,EF!$D$100:$D$115,0))*INDEX(EF!$H$132:$H$147,MATCH(Emissions!$D83,EF!$D$132:$D$147,0))*kgtoGg</f>
        <v>4.8168137827711247E-2</v>
      </c>
      <c r="BO83" s="22">
        <f>INDEX('Activity data'!BO$24:BO$39,MATCH(Emissions!$D83,'Activity data'!$D$24:$D$39,0))*INDEX(EF!$H$84:$H$99,MATCH(Emissions!$D83,EF!$D$84:$D$99,0))*INDEX(EF!$H$100:$H$115,MATCH(Emissions!$D83,EF!$D$100:$D$115,0))*INDEX(EF!$H$132:$H$147,MATCH(Emissions!$D83,EF!$D$132:$D$147,0))*kgtoGg</f>
        <v>4.83477177087204E-2</v>
      </c>
      <c r="BP83" s="22">
        <f>INDEX('Activity data'!BP$24:BP$39,MATCH(Emissions!$D83,'Activity data'!$D$24:$D$39,0))*INDEX(EF!$H$84:$H$99,MATCH(Emissions!$D83,EF!$D$84:$D$99,0))*INDEX(EF!$H$100:$H$115,MATCH(Emissions!$D83,EF!$D$100:$D$115,0))*INDEX(EF!$H$132:$H$147,MATCH(Emissions!$D83,EF!$D$132:$D$147,0))*kgtoGg</f>
        <v>4.8527297589729568E-2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1759.9198894099782</v>
      </c>
      <c r="AE86" s="22">
        <f>'Activity data'!AE45*EF!$H$149*CtoCO2*ttoGg</f>
        <v>1769.2112251132455</v>
      </c>
      <c r="AF86" s="22">
        <f>'Activity data'!AF45*EF!$H$149*CtoCO2*ttoGg</f>
        <v>1774.9413029242692</v>
      </c>
      <c r="AG86" s="22">
        <f>'Activity data'!AG45*EF!$H$149*CtoCO2*ttoGg</f>
        <v>1779.2307812323552</v>
      </c>
      <c r="AH86" s="22">
        <f>'Activity data'!AH45*EF!$H$149*CtoCO2*ttoGg</f>
        <v>1782.0363309044251</v>
      </c>
      <c r="AI86" s="22">
        <f>'Activity data'!AI45*EF!$H$149*CtoCO2*ttoGg</f>
        <v>1783.656098603544</v>
      </c>
      <c r="AJ86" s="22">
        <f>'Activity data'!AJ45*EF!$H$149*CtoCO2*ttoGg</f>
        <v>1786.2429333544746</v>
      </c>
      <c r="AK86" s="22">
        <f>'Activity data'!AK45*EF!$H$149*CtoCO2*ttoGg</f>
        <v>1788.4066687130251</v>
      </c>
      <c r="AL86" s="22">
        <f>'Activity data'!AL45*EF!$H$149*CtoCO2*ttoGg</f>
        <v>1790.1760508797067</v>
      </c>
      <c r="AM86" s="22">
        <f>'Activity data'!AM45*EF!$H$149*CtoCO2*ttoGg</f>
        <v>1770.6769053688936</v>
      </c>
      <c r="AN86" s="22">
        <f>'Activity data'!AN45*EF!$H$149*CtoCO2*ttoGg</f>
        <v>1775.9024113880384</v>
      </c>
      <c r="AO86" s="22">
        <f>'Activity data'!AO45*EF!$H$149*CtoCO2*ttoGg</f>
        <v>1780.822814630726</v>
      </c>
      <c r="AP86" s="22">
        <f>'Activity data'!AP45*EF!$H$149*CtoCO2*ttoGg</f>
        <v>1785.7129920388593</v>
      </c>
      <c r="AQ86" s="22">
        <f>'Activity data'!AQ45*EF!$H$149*CtoCO2*ttoGg</f>
        <v>1790.3457078227352</v>
      </c>
      <c r="AR86" s="22">
        <f>'Activity data'!AR45*EF!$H$149*CtoCO2*ttoGg</f>
        <v>1795.1155688797844</v>
      </c>
      <c r="AS86" s="22">
        <f>'Activity data'!AS45*EF!$H$149*CtoCO2*ttoGg</f>
        <v>1800.788514638065</v>
      </c>
      <c r="AT86" s="22">
        <f>'Activity data'!AT45*EF!$H$149*CtoCO2*ttoGg</f>
        <v>1806.3035115041425</v>
      </c>
      <c r="AU86" s="22">
        <f>'Activity data'!AU45*EF!$H$149*CtoCO2*ttoGg</f>
        <v>1811.9935942383029</v>
      </c>
      <c r="AV86" s="22">
        <f>'Activity data'!AV45*EF!$H$149*CtoCO2*ttoGg</f>
        <v>1817.7734547696191</v>
      </c>
      <c r="AW86" s="22">
        <f>'Activity data'!AW45*EF!$H$149*CtoCO2*ttoGg</f>
        <v>1823.6543155637701</v>
      </c>
      <c r="AX86" s="22">
        <f>'Activity data'!AX45*EF!$H$149*CtoCO2*ttoGg</f>
        <v>1830.6572468205061</v>
      </c>
      <c r="AY86" s="22">
        <f>'Activity data'!AY45*EF!$H$149*CtoCO2*ttoGg</f>
        <v>1837.1800765978503</v>
      </c>
      <c r="AZ86" s="22">
        <f>'Activity data'!AZ45*EF!$H$149*CtoCO2*ttoGg</f>
        <v>1844.2944025137833</v>
      </c>
      <c r="BA86" s="22">
        <f>'Activity data'!BA45*EF!$H$149*CtoCO2*ttoGg</f>
        <v>1851.7433543836214</v>
      </c>
      <c r="BB86" s="22">
        <f>'Activity data'!BB45*EF!$H$149*CtoCO2*ttoGg</f>
        <v>1859.5310538826882</v>
      </c>
      <c r="BC86" s="22">
        <f>'Activity data'!BC45*EF!$H$149*CtoCO2*ttoGg</f>
        <v>1867.3893437980246</v>
      </c>
      <c r="BD86" s="22">
        <f>'Activity data'!BD45*EF!$H$149*CtoCO2*ttoGg</f>
        <v>1875.3885849221897</v>
      </c>
      <c r="BE86" s="22">
        <f>'Activity data'!BE45*EF!$H$149*CtoCO2*ttoGg</f>
        <v>1883.3119266944134</v>
      </c>
      <c r="BF86" s="22">
        <f>'Activity data'!BF45*EF!$H$149*CtoCO2*ttoGg</f>
        <v>1891.3642116114574</v>
      </c>
      <c r="BG86" s="22">
        <f>'Activity data'!BG45*EF!$H$149*CtoCO2*ttoGg</f>
        <v>1899.7031527992056</v>
      </c>
      <c r="BH86" s="22">
        <f>'Activity data'!BH45*EF!$H$149*CtoCO2*ttoGg</f>
        <v>1908.1901641166214</v>
      </c>
      <c r="BI86" s="22">
        <f>'Activity data'!BI45*EF!$H$149*CtoCO2*ttoGg</f>
        <v>1916.8117380404462</v>
      </c>
      <c r="BJ86" s="22">
        <f>'Activity data'!BJ45*EF!$H$149*CtoCO2*ttoGg</f>
        <v>1925.5301265839119</v>
      </c>
      <c r="BK86" s="22">
        <f>'Activity data'!BK45*EF!$H$149*CtoCO2*ttoGg</f>
        <v>1934.3774895333661</v>
      </c>
      <c r="BL86" s="22">
        <f>'Activity data'!BL45*EF!$H$149*CtoCO2*ttoGg</f>
        <v>1943.5209926507084</v>
      </c>
      <c r="BM86" s="22">
        <f>'Activity data'!BM45*EF!$H$149*CtoCO2*ttoGg</f>
        <v>1952.8716922977223</v>
      </c>
      <c r="BN86" s="22">
        <f>'Activity data'!BN45*EF!$H$149*CtoCO2*ttoGg</f>
        <v>1962.3889758468481</v>
      </c>
      <c r="BO86" s="22">
        <f>'Activity data'!BO45*EF!$H$149*CtoCO2*ttoGg</f>
        <v>1971.7376085749563</v>
      </c>
      <c r="BP86" s="22">
        <f>'Activity data'!BP45*EF!$H$149*CtoCO2*ttoGg</f>
        <v>1981.2673710505451</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469.95350236924179</v>
      </c>
      <c r="AF87" s="22">
        <f>'Activity data'!AF46*EF!$H$150*CtoCO2*ttoGg</f>
        <v>469.8659250537674</v>
      </c>
      <c r="AG87" s="22">
        <f>'Activity data'!AG46*EF!$H$150*CtoCO2*ttoGg</f>
        <v>469.80036556096525</v>
      </c>
      <c r="AH87" s="22">
        <f>'Activity data'!AH46*EF!$H$150*CtoCO2*ttoGg</f>
        <v>469.75748612427816</v>
      </c>
      <c r="AI87" s="22">
        <f>'Activity data'!AI46*EF!$H$150*CtoCO2*ttoGg</f>
        <v>469.73272993222292</v>
      </c>
      <c r="AJ87" s="22">
        <f>'Activity data'!AJ46*EF!$H$150*CtoCO2*ttoGg</f>
        <v>469.69319328882415</v>
      </c>
      <c r="AK87" s="22">
        <f>'Activity data'!AK46*EF!$H$150*CtoCO2*ttoGg</f>
        <v>469.66012320839093</v>
      </c>
      <c r="AL87" s="22">
        <f>'Activity data'!AL46*EF!$H$150*CtoCO2*ttoGg</f>
        <v>469.63308033998368</v>
      </c>
      <c r="AM87" s="22">
        <f>'Activity data'!AM46*EF!$H$150*CtoCO2*ttoGg</f>
        <v>469.93110121757047</v>
      </c>
      <c r="AN87" s="22">
        <f>'Activity data'!AN46*EF!$H$150*CtoCO2*ttoGg</f>
        <v>469.8512356722419</v>
      </c>
      <c r="AO87" s="22">
        <f>'Activity data'!AO46*EF!$H$150*CtoCO2*ttoGg</f>
        <v>469.7760332541846</v>
      </c>
      <c r="AP87" s="22">
        <f>'Activity data'!AP46*EF!$H$150*CtoCO2*ttoGg</f>
        <v>469.70129280148535</v>
      </c>
      <c r="AQ87" s="22">
        <f>'Activity data'!AQ46*EF!$H$150*CtoCO2*ttoGg</f>
        <v>469.63048733861234</v>
      </c>
      <c r="AR87" s="22">
        <f>'Activity data'!AR46*EF!$H$150*CtoCO2*ttoGg</f>
        <v>469.55758577595662</v>
      </c>
      <c r="AS87" s="22">
        <f>'Activity data'!AS46*EF!$H$150*CtoCO2*ttoGg</f>
        <v>469.47088165487366</v>
      </c>
      <c r="AT87" s="22">
        <f>'Activity data'!AT46*EF!$H$150*CtoCO2*ttoGg</f>
        <v>469.38659159175251</v>
      </c>
      <c r="AU87" s="22">
        <f>'Activity data'!AU46*EF!$H$150*CtoCO2*ttoGg</f>
        <v>469.29962555270038</v>
      </c>
      <c r="AV87" s="22">
        <f>'Activity data'!AV46*EF!$H$150*CtoCO2*ttoGg</f>
        <v>469.21128736850062</v>
      </c>
      <c r="AW87" s="22">
        <f>'Activity data'!AW46*EF!$H$150*CtoCO2*ttoGg</f>
        <v>469.12140551732591</v>
      </c>
      <c r="AX87" s="22">
        <f>'Activity data'!AX46*EF!$H$150*CtoCO2*ttoGg</f>
        <v>469.01437417497016</v>
      </c>
      <c r="AY87" s="22">
        <f>'Activity data'!AY46*EF!$H$150*CtoCO2*ttoGg</f>
        <v>468.91468060360245</v>
      </c>
      <c r="AZ87" s="22">
        <f>'Activity data'!AZ46*EF!$H$150*CtoCO2*ttoGg</f>
        <v>468.80594672848309</v>
      </c>
      <c r="BA87" s="22">
        <f>'Activity data'!BA46*EF!$H$150*CtoCO2*ttoGg</f>
        <v>468.69209849999953</v>
      </c>
      <c r="BB87" s="22">
        <f>'Activity data'!BB46*EF!$H$150*CtoCO2*ttoGg</f>
        <v>468.57307292332462</v>
      </c>
      <c r="BC87" s="22">
        <f>'Activity data'!BC46*EF!$H$150*CtoCO2*ttoGg</f>
        <v>468.452968457434</v>
      </c>
      <c r="BD87" s="22">
        <f>'Activity data'!BD46*EF!$H$150*CtoCO2*ttoGg</f>
        <v>468.330709722633</v>
      </c>
      <c r="BE87" s="22">
        <f>'Activity data'!BE46*EF!$H$150*CtoCO2*ttoGg</f>
        <v>468.20961101771445</v>
      </c>
      <c r="BF87" s="22">
        <f>'Activity data'!BF46*EF!$H$150*CtoCO2*ttoGg</f>
        <v>468.08654157263413</v>
      </c>
      <c r="BG87" s="22">
        <f>'Activity data'!BG46*EF!$H$150*CtoCO2*ttoGg</f>
        <v>467.95909093283365</v>
      </c>
      <c r="BH87" s="22">
        <f>'Activity data'!BH46*EF!$H$150*CtoCO2*ttoGg</f>
        <v>467.82937722001981</v>
      </c>
      <c r="BI87" s="22">
        <f>'Activity data'!BI46*EF!$H$150*CtoCO2*ttoGg</f>
        <v>467.69760688036416</v>
      </c>
      <c r="BJ87" s="22">
        <f>'Activity data'!BJ46*EF!$H$150*CtoCO2*ttoGg</f>
        <v>467.56435684623182</v>
      </c>
      <c r="BK87" s="22">
        <f>'Activity data'!BK46*EF!$H$150*CtoCO2*ttoGg</f>
        <v>467.42913559414859</v>
      </c>
      <c r="BL87" s="22">
        <f>'Activity data'!BL46*EF!$H$150*CtoCO2*ttoGg</f>
        <v>467.28938819743655</v>
      </c>
      <c r="BM87" s="22">
        <f>'Activity data'!BM46*EF!$H$150*CtoCO2*ttoGg</f>
        <v>467.14647405213157</v>
      </c>
      <c r="BN87" s="22">
        <f>'Activity data'!BN46*EF!$H$150*CtoCO2*ttoGg</f>
        <v>467.00101387317255</v>
      </c>
      <c r="BO87" s="22">
        <f>'Activity data'!BO46*EF!$H$150*CtoCO2*ttoGg</f>
        <v>466.85813131822573</v>
      </c>
      <c r="BP87" s="22">
        <f>'Activity data'!BP46*EF!$H$150*CtoCO2*ttoGg</f>
        <v>466.71248041395432</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6.6042430051663699</v>
      </c>
      <c r="AF88" s="22">
        <f>'Activity data'!AF47*ttokg*SNEF*NtoN2O*kgtoGg</f>
        <v>6.6028626797462735</v>
      </c>
      <c r="AG88" s="22">
        <f>'Activity data'!AG47*ttokg*SNEF*NtoN2O*kgtoGg</f>
        <v>6.6018293820943281</v>
      </c>
      <c r="AH88" s="22">
        <f>'Activity data'!AH47*ttokg*SNEF*NtoN2O*kgtoGg</f>
        <v>6.6011535498181493</v>
      </c>
      <c r="AI88" s="22">
        <f>'Activity data'!AI47*ttokg*SNEF*NtoN2O*kgtoGg</f>
        <v>6.6007633620050896</v>
      </c>
      <c r="AJ88" s="22">
        <f>'Activity data'!AJ47*ttokg*SNEF*NtoN2O*kgtoGg</f>
        <v>6.6001402162325444</v>
      </c>
      <c r="AK88" s="22">
        <f>'Activity data'!AK47*ttokg*SNEF*NtoN2O*kgtoGg</f>
        <v>6.5996189913877403</v>
      </c>
      <c r="AL88" s="22">
        <f>'Activity data'!AL47*ttokg*SNEF*NtoN2O*kgtoGg</f>
        <v>6.5991927627634386</v>
      </c>
      <c r="AM88" s="22">
        <f>'Activity data'!AM47*ttokg*SNEF*NtoN2O*kgtoGg</f>
        <v>6.6038899356651646</v>
      </c>
      <c r="AN88" s="22">
        <f>'Activity data'!AN47*ttokg*SNEF*NtoN2O*kgtoGg</f>
        <v>6.6026311571583154</v>
      </c>
      <c r="AO88" s="22">
        <f>'Activity data'!AO47*ttokg*SNEF*NtoN2O*kgtoGg</f>
        <v>6.6014458752307403</v>
      </c>
      <c r="AP88" s="22">
        <f>'Activity data'!AP47*ttokg*SNEF*NtoN2O*kgtoGg</f>
        <v>6.6002678744412515</v>
      </c>
      <c r="AQ88" s="22">
        <f>'Activity data'!AQ47*ttokg*SNEF*NtoN2O*kgtoGg</f>
        <v>6.59915189389588</v>
      </c>
      <c r="AR88" s="22">
        <f>'Activity data'!AR47*ttokg*SNEF*NtoN2O*kgtoGg</f>
        <v>6.5980028762586853</v>
      </c>
      <c r="AS88" s="22">
        <f>'Activity data'!AS47*ttokg*SNEF*NtoN2O*kgtoGg</f>
        <v>6.5966363134483323</v>
      </c>
      <c r="AT88" s="22">
        <f>'Activity data'!AT47*ttokg*SNEF*NtoN2O*kgtoGg</f>
        <v>6.5953077991389168</v>
      </c>
      <c r="AU88" s="22">
        <f>'Activity data'!AU47*ttokg*SNEF*NtoN2O*kgtoGg</f>
        <v>6.5939371081815796</v>
      </c>
      <c r="AV88" s="22">
        <f>'Activity data'!AV47*ttokg*SNEF*NtoN2O*kgtoGg</f>
        <v>6.5925447905413836</v>
      </c>
      <c r="AW88" s="22">
        <f>'Activity data'!AW47*ttokg*SNEF*NtoN2O*kgtoGg</f>
        <v>6.5911281428249096</v>
      </c>
      <c r="AX88" s="22">
        <f>'Activity data'!AX47*ttokg*SNEF*NtoN2O*kgtoGg</f>
        <v>6.5894411981886138</v>
      </c>
      <c r="AY88" s="22">
        <f>'Activity data'!AY47*ttokg*SNEF*NtoN2O*kgtoGg</f>
        <v>6.5878699057821999</v>
      </c>
      <c r="AZ88" s="22">
        <f>'Activity data'!AZ47*ttokg*SNEF*NtoN2O*kgtoGg</f>
        <v>6.5861561271508311</v>
      </c>
      <c r="BA88" s="22">
        <f>'Activity data'!BA47*ttokg*SNEF*NtoN2O*kgtoGg</f>
        <v>6.584361740066031</v>
      </c>
      <c r="BB88" s="22">
        <f>'Activity data'!BB47*ttokg*SNEF*NtoN2O*kgtoGg</f>
        <v>6.5824857516524089</v>
      </c>
      <c r="BC88" s="22">
        <f>'Activity data'!BC47*ttokg*SNEF*NtoN2O*kgtoGg</f>
        <v>6.5805927586274704</v>
      </c>
      <c r="BD88" s="22">
        <f>'Activity data'!BD47*ttokg*SNEF*NtoN2O*kgtoGg</f>
        <v>6.5786658116942336</v>
      </c>
      <c r="BE88" s="22">
        <f>'Activity data'!BE47*ttokg*SNEF*NtoN2O*kgtoGg</f>
        <v>6.5767571482482907</v>
      </c>
      <c r="BF88" s="22">
        <f>'Activity data'!BF47*ttokg*SNEF*NtoN2O*kgtoGg</f>
        <v>6.5748174235312078</v>
      </c>
      <c r="BG88" s="22">
        <f>'Activity data'!BG47*ttokg*SNEF*NtoN2O*kgtoGg</f>
        <v>6.572808645836079</v>
      </c>
      <c r="BH88" s="22">
        <f>'Activity data'!BH47*ttokg*SNEF*NtoN2O*kgtoGg</f>
        <v>6.5707641993471455</v>
      </c>
      <c r="BI88" s="22">
        <f>'Activity data'!BI47*ttokg*SNEF*NtoN2O*kgtoGg</f>
        <v>6.568687337908127</v>
      </c>
      <c r="BJ88" s="22">
        <f>'Activity data'!BJ47*ttokg*SNEF*NtoN2O*kgtoGg</f>
        <v>6.5665871546775136</v>
      </c>
      <c r="BK88" s="22">
        <f>'Activity data'!BK47*ttokg*SNEF*NtoN2O*kgtoGg</f>
        <v>6.5644559026452205</v>
      </c>
      <c r="BL88" s="22">
        <f>'Activity data'!BL47*ttokg*SNEF*NtoN2O*kgtoGg</f>
        <v>6.5622533130473428</v>
      </c>
      <c r="BM88" s="22">
        <f>'Activity data'!BM47*ttokg*SNEF*NtoN2O*kgtoGg</f>
        <v>6.5600008116251756</v>
      </c>
      <c r="BN88" s="22">
        <f>'Activity data'!BN47*ttokg*SNEF*NtoN2O*kgtoGg</f>
        <v>6.5577081816040197</v>
      </c>
      <c r="BO88" s="22">
        <f>'Activity data'!BO47*ttokg*SNEF*NtoN2O*kgtoGg</f>
        <v>6.5554561780844658</v>
      </c>
      <c r="BP88" s="22">
        <f>'Activity data'!BP47*ttokg*SNEF*NtoN2O*kgtoGg</f>
        <v>6.5531605419995183</v>
      </c>
    </row>
    <row r="89" spans="1:68" x14ac:dyDescent="0.25">
      <c r="A89" t="str">
        <f t="shared" ref="A89:A139"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4.3588003834098055E-2</v>
      </c>
      <c r="AF89" s="22">
        <f>'Activity data'!AF48*ttokg*ONEF*NtoN2O*kgtoGg</f>
        <v>4.3578893686325421E-2</v>
      </c>
      <c r="AG89" s="22">
        <f>'Activity data'!AG48*ttokg*ONEF*NtoN2O*kgtoGg</f>
        <v>4.3572073921822579E-2</v>
      </c>
      <c r="AH89" s="22">
        <f>'Activity data'!AH48*ttokg*ONEF*NtoN2O*kgtoGg</f>
        <v>4.3567613428799799E-2</v>
      </c>
      <c r="AI89" s="22">
        <f>'Activity data'!AI48*ttokg*ONEF*NtoN2O*kgtoGg</f>
        <v>4.3565038189233608E-2</v>
      </c>
      <c r="AJ89" s="22">
        <f>'Activity data'!AJ48*ttokg*ONEF*NtoN2O*kgtoGg</f>
        <v>4.35609254271348E-2</v>
      </c>
      <c r="AK89" s="22">
        <f>'Activity data'!AK48*ttokg*ONEF*NtoN2O*kgtoGg</f>
        <v>4.3557485343159091E-2</v>
      </c>
      <c r="AL89" s="22">
        <f>'Activity data'!AL48*ttokg*ONEF*NtoN2O*kgtoGg</f>
        <v>4.35546722342387E-2</v>
      </c>
      <c r="AM89" s="22">
        <f>'Activity data'!AM48*ttokg*ONEF*NtoN2O*kgtoGg</f>
        <v>4.3585673575390102E-2</v>
      </c>
      <c r="AN89" s="22">
        <f>'Activity data'!AN48*ttokg*ONEF*NtoN2O*kgtoGg</f>
        <v>4.3577365637244896E-2</v>
      </c>
      <c r="AO89" s="22">
        <f>'Activity data'!AO48*ttokg*ONEF*NtoN2O*kgtoGg</f>
        <v>4.3569542776522897E-2</v>
      </c>
      <c r="AP89" s="22">
        <f>'Activity data'!AP48*ttokg*ONEF*NtoN2O*kgtoGg</f>
        <v>4.3561767971312261E-2</v>
      </c>
      <c r="AQ89" s="22">
        <f>'Activity data'!AQ48*ttokg*ONEF*NtoN2O*kgtoGg</f>
        <v>4.3554402499712819E-2</v>
      </c>
      <c r="AR89" s="22">
        <f>'Activity data'!AR48*ttokg*ONEF*NtoN2O*kgtoGg</f>
        <v>4.3546818983307332E-2</v>
      </c>
      <c r="AS89" s="22">
        <f>'Activity data'!AS48*ttokg*ONEF*NtoN2O*kgtoGg</f>
        <v>4.3537799668758988E-2</v>
      </c>
      <c r="AT89" s="22">
        <f>'Activity data'!AT48*ttokg*ONEF*NtoN2O*kgtoGg</f>
        <v>4.3529031474316859E-2</v>
      </c>
      <c r="AU89" s="22">
        <f>'Activity data'!AU48*ttokg*ONEF*NtoN2O*kgtoGg</f>
        <v>4.3519984913998444E-2</v>
      </c>
      <c r="AV89" s="22">
        <f>'Activity data'!AV48*ttokg*ONEF*NtoN2O*kgtoGg</f>
        <v>4.3510795617573143E-2</v>
      </c>
      <c r="AW89" s="22">
        <f>'Activity data'!AW48*ttokg*ONEF*NtoN2O*kgtoGg</f>
        <v>4.3501445742644411E-2</v>
      </c>
      <c r="AX89" s="22">
        <f>'Activity data'!AX48*ttokg*ONEF*NtoN2O*kgtoGg</f>
        <v>4.3490311908044858E-2</v>
      </c>
      <c r="AY89" s="22">
        <f>'Activity data'!AY48*ttokg*ONEF*NtoN2O*kgtoGg</f>
        <v>4.347994137816253E-2</v>
      </c>
      <c r="AZ89" s="22">
        <f>'Activity data'!AZ48*ttokg*ONEF*NtoN2O*kgtoGg</f>
        <v>4.3468630439195487E-2</v>
      </c>
      <c r="BA89" s="22">
        <f>'Activity data'!BA48*ttokg*ONEF*NtoN2O*kgtoGg</f>
        <v>4.3456787484435808E-2</v>
      </c>
      <c r="BB89" s="22">
        <f>'Activity data'!BB48*ttokg*ONEF*NtoN2O*kgtoGg</f>
        <v>4.3444405960905902E-2</v>
      </c>
      <c r="BC89" s="22">
        <f>'Activity data'!BC48*ttokg*ONEF*NtoN2O*kgtoGg</f>
        <v>4.3431912206941307E-2</v>
      </c>
      <c r="BD89" s="22">
        <f>'Activity data'!BD48*ttokg*ONEF*NtoN2O*kgtoGg</f>
        <v>4.3419194357181945E-2</v>
      </c>
      <c r="BE89" s="22">
        <f>'Activity data'!BE48*ttokg*ONEF*NtoN2O*kgtoGg</f>
        <v>4.3406597178438727E-2</v>
      </c>
      <c r="BF89" s="22">
        <f>'Activity data'!BF48*ttokg*ONEF*NtoN2O*kgtoGg</f>
        <v>4.3393794995305976E-2</v>
      </c>
      <c r="BG89" s="22">
        <f>'Activity data'!BG48*ttokg*ONEF*NtoN2O*kgtoGg</f>
        <v>4.3380537062518147E-2</v>
      </c>
      <c r="BH89" s="22">
        <f>'Activity data'!BH48*ttokg*ONEF*NtoN2O*kgtoGg</f>
        <v>4.3367043715691167E-2</v>
      </c>
      <c r="BI89" s="22">
        <f>'Activity data'!BI48*ttokg*ONEF*NtoN2O*kgtoGg</f>
        <v>4.3353336430193644E-2</v>
      </c>
      <c r="BJ89" s="22">
        <f>'Activity data'!BJ48*ttokg*ONEF*NtoN2O*kgtoGg</f>
        <v>4.3339475220871601E-2</v>
      </c>
      <c r="BK89" s="22">
        <f>'Activity data'!BK48*ttokg*ONEF*NtoN2O*kgtoGg</f>
        <v>4.3325408957458462E-2</v>
      </c>
      <c r="BL89" s="22">
        <f>'Activity data'!BL48*ttokg*ONEF*NtoN2O*kgtoGg</f>
        <v>4.3310871866112474E-2</v>
      </c>
      <c r="BM89" s="22">
        <f>'Activity data'!BM48*ttokg*ONEF*NtoN2O*kgtoGg</f>
        <v>4.3296005356726161E-2</v>
      </c>
      <c r="BN89" s="22">
        <f>'Activity data'!BN48*ttokg*ONEF*NtoN2O*kgtoGg</f>
        <v>4.328087399858653E-2</v>
      </c>
      <c r="BO89" s="22">
        <f>'Activity data'!BO48*ttokg*ONEF*NtoN2O*kgtoGg</f>
        <v>4.3266010775357466E-2</v>
      </c>
      <c r="BP89" s="22">
        <f>'Activity data'!BP48*ttokg*ONEF*NtoN2O*kgtoGg</f>
        <v>4.3250859577196828E-2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3.1984897365402163</v>
      </c>
      <c r="AE90" s="22">
        <f>'Activity data'!AE85*CREF*NtoN2O*kgtoGg</f>
        <v>3.2136801784468307</v>
      </c>
      <c r="AF90" s="22">
        <f>'Activity data'!AF85*CREF*NtoN2O*kgtoGg</f>
        <v>3.2230483055803854</v>
      </c>
      <c r="AG90" s="22">
        <f>'Activity data'!AG85*CREF*NtoN2O*kgtoGg</f>
        <v>3.2300611908241876</v>
      </c>
      <c r="AH90" s="22">
        <f>'Activity data'!AH85*CREF*NtoN2O*kgtoGg</f>
        <v>3.2346479952052536</v>
      </c>
      <c r="AI90" s="22">
        <f>'Activity data'!AI85*CREF*NtoN2O*kgtoGg</f>
        <v>3.2372961598956147</v>
      </c>
      <c r="AJ90" s="22">
        <f>'Activity data'!AJ85*CREF*NtoN2O*kgtoGg</f>
        <v>3.24152538637725</v>
      </c>
      <c r="AK90" s="22">
        <f>'Activity data'!AK85*CREF*NtoN2O*kgtoGg</f>
        <v>3.2450628859698845</v>
      </c>
      <c r="AL90" s="22">
        <f>'Activity data'!AL85*CREF*NtoN2O*kgtoGg</f>
        <v>3.2479556559517215</v>
      </c>
      <c r="AM90" s="22">
        <f>'Activity data'!AM85*CREF*NtoN2O*kgtoGg</f>
        <v>3.2160764249595113</v>
      </c>
      <c r="AN90" s="22">
        <f>'Activity data'!AN85*CREF*NtoN2O*kgtoGg</f>
        <v>3.2246196256522359</v>
      </c>
      <c r="AO90" s="22">
        <f>'Activity data'!AO85*CREF*NtoN2O*kgtoGg</f>
        <v>3.2326640125953188</v>
      </c>
      <c r="AP90" s="22">
        <f>'Activity data'!AP85*CREF*NtoN2O*kgtoGg</f>
        <v>3.2406589832005848</v>
      </c>
      <c r="AQ90" s="22">
        <f>'Activity data'!AQ85*CREF*NtoN2O*kgtoGg</f>
        <v>3.2482330287665073</v>
      </c>
      <c r="AR90" s="22">
        <f>'Activity data'!AR85*CREF*NtoN2O*kgtoGg</f>
        <v>3.2560312936881206</v>
      </c>
      <c r="AS90" s="22">
        <f>'Activity data'!AS85*CREF*NtoN2O*kgtoGg</f>
        <v>3.2653060154001166</v>
      </c>
      <c r="AT90" s="22">
        <f>'Activity data'!AT85*CREF*NtoN2O*kgtoGg</f>
        <v>3.2743225058364542</v>
      </c>
      <c r="AU90" s="22">
        <f>'Activity data'!AU85*CREF*NtoN2O*kgtoGg</f>
        <v>3.2836252448588645</v>
      </c>
      <c r="AV90" s="22">
        <f>'Activity data'!AV85*CREF*NtoN2O*kgtoGg</f>
        <v>3.2930747619609551</v>
      </c>
      <c r="AW90" s="22">
        <f>'Activity data'!AW85*CREF*NtoN2O*kgtoGg</f>
        <v>3.3026894047967552</v>
      </c>
      <c r="AX90" s="22">
        <f>'Activity data'!AX85*CREF*NtoN2O*kgtoGg</f>
        <v>3.3141385251201179</v>
      </c>
      <c r="AY90" s="22">
        <f>'Activity data'!AY85*CREF*NtoN2O*kgtoGg</f>
        <v>3.3248027256144179</v>
      </c>
      <c r="AZ90" s="22">
        <f>'Activity data'!AZ85*CREF*NtoN2O*kgtoGg</f>
        <v>3.3364339655116799</v>
      </c>
      <c r="BA90" s="22">
        <f>'Activity data'!BA85*CREF*NtoN2O*kgtoGg</f>
        <v>3.3486122867194865</v>
      </c>
      <c r="BB90" s="22">
        <f>'Activity data'!BB85*CREF*NtoN2O*kgtoGg</f>
        <v>3.3613444277813076</v>
      </c>
      <c r="BC90" s="22">
        <f>'Activity data'!BC85*CREF*NtoN2O*kgtoGg</f>
        <v>3.3741919773970515</v>
      </c>
      <c r="BD90" s="22">
        <f>'Activity data'!BD85*CREF*NtoN2O*kgtoGg</f>
        <v>3.3872699687079129</v>
      </c>
      <c r="BE90" s="22">
        <f>'Activity data'!BE85*CREF*NtoN2O*kgtoGg</f>
        <v>3.4002238718646889</v>
      </c>
      <c r="BF90" s="22">
        <f>'Activity data'!BF85*CREF*NtoN2O*kgtoGg</f>
        <v>3.4133885846847027</v>
      </c>
      <c r="BG90" s="22">
        <f>'Activity data'!BG85*CREF*NtoN2O*kgtoGg</f>
        <v>3.4270219529883175</v>
      </c>
      <c r="BH90" s="22">
        <f>'Activity data'!BH85*CREF*NtoN2O*kgtoGg</f>
        <v>3.4408974017392064</v>
      </c>
      <c r="BI90" s="22">
        <f>'Activity data'!BI85*CREF*NtoN2O*kgtoGg</f>
        <v>3.4549928474335632</v>
      </c>
      <c r="BJ90" s="22">
        <f>'Activity data'!BJ85*CREF*NtoN2O*kgtoGg</f>
        <v>3.4692465757368298</v>
      </c>
      <c r="BK90" s="22">
        <f>'Activity data'!BK85*CREF*NtoN2O*kgtoGg</f>
        <v>3.4837111648123438</v>
      </c>
      <c r="BL90" s="22">
        <f>'Activity data'!BL85*CREF*NtoN2O*kgtoGg</f>
        <v>3.4986599146328996</v>
      </c>
      <c r="BM90" s="22">
        <f>'Activity data'!BM85*CREF*NtoN2O*kgtoGg</f>
        <v>3.5139474108886004</v>
      </c>
      <c r="BN90" s="22">
        <f>'Activity data'!BN85*CREF*NtoN2O*kgtoGg</f>
        <v>3.5295072558322018</v>
      </c>
      <c r="BO90" s="22">
        <f>'Activity data'!BO85*CREF*NtoN2O*kgtoGg</f>
        <v>3.5447913728739167</v>
      </c>
      <c r="BP90" s="22">
        <f>'Activity data'!BP85*CREF*NtoN2O*kgtoGg</f>
        <v>3.560371619664306</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0.20799702490490254</v>
      </c>
      <c r="I91" s="22">
        <f>'Activity data'!I50*ManureNEF*NtoN2O*kgtoGg</f>
        <v>0.23825113761834296</v>
      </c>
      <c r="J91" s="22">
        <f>'Activity data'!J50*ManureNEF*NtoN2O*kgtoGg</f>
        <v>0.20610614286031256</v>
      </c>
      <c r="K91" s="22">
        <f>'Activity data'!K50*ManureNEF*NtoN2O*kgtoGg</f>
        <v>0.21745143512785267</v>
      </c>
      <c r="L91" s="22">
        <f>'Activity data'!L50*ManureNEF*NtoN2O*kgtoGg</f>
        <v>0.19854261468195245</v>
      </c>
      <c r="M91" s="22">
        <f>'Activity data'!M50*ManureNEF*NtoN2O*kgtoGg</f>
        <v>0.21366967103867265</v>
      </c>
      <c r="N91" s="22">
        <f>'Activity data'!N50*ManureNEF*NtoN2O*kgtoGg</f>
        <v>0.21556055308326263</v>
      </c>
      <c r="O91" s="22">
        <f>'Activity data'!O50*ManureNEF*NtoN2O*kgtoGg</f>
        <v>0.20799702490490254</v>
      </c>
      <c r="P91" s="22">
        <f>'Activity data'!P50*ManureNEF*NtoN2O*kgtoGg</f>
        <v>0.20232437877113246</v>
      </c>
      <c r="Q91" s="22">
        <f>'Activity data'!Q50*ManureNEF*NtoN2O*kgtoGg</f>
        <v>0.20421526081572253</v>
      </c>
      <c r="R91" s="22">
        <f>'Activity data'!R50*ManureNEF*NtoN2O*kgtoGg</f>
        <v>0.25905084010883317</v>
      </c>
      <c r="S91" s="22">
        <f>'Activity data'!S50*ManureNEF*NtoN2O*kgtoGg</f>
        <v>0.25715995806424313</v>
      </c>
      <c r="T91" s="22">
        <f>'Activity data'!T50*ManureNEF*NtoN2O*kgtoGg</f>
        <v>0.22879672739539283</v>
      </c>
      <c r="U91" s="22">
        <f>'Activity data'!U50*ManureNEF*NtoN2O*kgtoGg</f>
        <v>0.20232437877113246</v>
      </c>
      <c r="V91" s="22">
        <f>'Activity data'!V50*ManureNEF*NtoN2O*kgtoGg</f>
        <v>0.19286996854818236</v>
      </c>
      <c r="W91" s="22">
        <f>'Activity data'!W50*ManureNEF*NtoN2O*kgtoGg</f>
        <v>0.20799702490490254</v>
      </c>
      <c r="X91" s="22">
        <f>'Activity data'!X50*ManureNEF*NtoN2O*kgtoGg</f>
        <v>0.20421526081572253</v>
      </c>
      <c r="Y91" s="22">
        <f>'Activity data'!Y50*ManureNEF*NtoN2O*kgtoGg</f>
        <v>0.20421526081572253</v>
      </c>
      <c r="Z91" s="22">
        <f>'Activity data'!Z50*ManureNEF*NtoN2O*kgtoGg</f>
        <v>0.24581466579670305</v>
      </c>
      <c r="AA91" s="22">
        <f>'Activity data'!AA50*ManureNEF*NtoN2O*kgtoGg</f>
        <v>0.25337819397506312</v>
      </c>
      <c r="AB91" s="22">
        <f>'Activity data'!AB50*ManureNEF*NtoN2O*kgtoGg</f>
        <v>0.25337819397506312</v>
      </c>
      <c r="AC91" s="22">
        <f>'Activity data'!AC50*ManureNEF*NtoN2O*kgtoGg</f>
        <v>0.24203290170752301</v>
      </c>
      <c r="AD91" s="22">
        <f>'Activity data'!AD50*ManureNEF*NtoN2O*kgtoGg</f>
        <v>0.23828660441568555</v>
      </c>
      <c r="AE91" s="22">
        <f>'Activity data'!AE50*ManureNEF*NtoN2O*kgtoGg</f>
        <v>0.2398880817883241</v>
      </c>
      <c r="AF91" s="22">
        <f>'Activity data'!AF50*ManureNEF*NtoN2O*kgtoGg</f>
        <v>0.24105314343821205</v>
      </c>
      <c r="AG91" s="22">
        <f>'Activity data'!AG50*ManureNEF*NtoN2O*kgtoGg</f>
        <v>0.24174522462538173</v>
      </c>
      <c r="AH91" s="22">
        <f>'Activity data'!AH50*ManureNEF*NtoN2O*kgtoGg</f>
        <v>0.24207719912916451</v>
      </c>
      <c r="AI91" s="22">
        <f>'Activity data'!AI50*ManureNEF*NtoN2O*kgtoGg</f>
        <v>0.24291999937913802</v>
      </c>
      <c r="AJ91" s="22">
        <f>'Activity data'!AJ50*ManureNEF*NtoN2O*kgtoGg</f>
        <v>0.24366596993520148</v>
      </c>
      <c r="AK91" s="22">
        <f>'Activity data'!AK50*ManureNEF*NtoN2O*kgtoGg</f>
        <v>0.24432572837378178</v>
      </c>
      <c r="AL91" s="22">
        <f>'Activity data'!AL50*ManureNEF*NtoN2O*kgtoGg</f>
        <v>0.23665802029109323</v>
      </c>
      <c r="AM91" s="22">
        <f>'Activity data'!AM50*ManureNEF*NtoN2O*kgtoGg</f>
        <v>0.23834528689296275</v>
      </c>
      <c r="AN91" s="22">
        <f>'Activity data'!AN50*ManureNEF*NtoN2O*kgtoGg</f>
        <v>0.23997917853864648</v>
      </c>
      <c r="AO91" s="22">
        <f>'Activity data'!AO50*ManureNEF*NtoN2O*kgtoGg</f>
        <v>0.24166480625844583</v>
      </c>
      <c r="AP91" s="22">
        <f>'Activity data'!AP50*ManureNEF*NtoN2O*kgtoGg</f>
        <v>0.24330761739069814</v>
      </c>
      <c r="AQ91" s="22">
        <f>'Activity data'!AQ50*ManureNEF*NtoN2O*kgtoGg</f>
        <v>0.24506076752182618</v>
      </c>
      <c r="AR91" s="22">
        <f>'Activity data'!AR50*ManureNEF*NtoN2O*kgtoGg</f>
        <v>0.24707266250156903</v>
      </c>
      <c r="AS91" s="22">
        <f>'Activity data'!AS50*ManureNEF*NtoN2O*kgtoGg</f>
        <v>0.24908097872054061</v>
      </c>
      <c r="AT91" s="22">
        <f>'Activity data'!AT50*ManureNEF*NtoN2O*kgtoGg</f>
        <v>0.25121763433271382</v>
      </c>
      <c r="AU91" s="22">
        <f>'Activity data'!AU50*ManureNEF*NtoN2O*kgtoGg</f>
        <v>0.25345152876257743</v>
      </c>
      <c r="AV91" s="22">
        <f>'Activity data'!AV50*ManureNEF*NtoN2O*kgtoGg</f>
        <v>0.25578664691197261</v>
      </c>
      <c r="AW91" s="22">
        <f>'Activity data'!AW50*ManureNEF*NtoN2O*kgtoGg</f>
        <v>0.25853843735523496</v>
      </c>
      <c r="AX91" s="22">
        <f>'Activity data'!AX50*ManureNEF*NtoN2O*kgtoGg</f>
        <v>0.26115083798396566</v>
      </c>
      <c r="AY91" s="22">
        <f>'Activity data'!AY50*ManureNEF*NtoN2O*kgtoGg</f>
        <v>0.26409402768083906</v>
      </c>
      <c r="AZ91" s="22">
        <f>'Activity data'!AZ50*ManureNEF*NtoN2O*kgtoGg</f>
        <v>0.26726755173871125</v>
      </c>
      <c r="BA91" s="22">
        <f>'Activity data'!BA50*ManureNEF*NtoN2O*kgtoGg</f>
        <v>0.27067968437797141</v>
      </c>
      <c r="BB91" s="22">
        <f>'Activity data'!BB50*ManureNEF*NtoN2O*kgtoGg</f>
        <v>0.27409149002667749</v>
      </c>
      <c r="BC91" s="22">
        <f>'Activity data'!BC50*ManureNEF*NtoN2O*kgtoGg</f>
        <v>0.27766100737944088</v>
      </c>
      <c r="BD91" s="22">
        <f>'Activity data'!BD50*ManureNEF*NtoN2O*kgtoGg</f>
        <v>0.28128849485574159</v>
      </c>
      <c r="BE91" s="22">
        <f>'Activity data'!BE50*ManureNEF*NtoN2O*kgtoGg</f>
        <v>0.28507430898333103</v>
      </c>
      <c r="BF91" s="22">
        <f>'Activity data'!BF50*ManureNEF*NtoN2O*kgtoGg</f>
        <v>0.28910630290974265</v>
      </c>
      <c r="BG91" s="22">
        <f>'Activity data'!BG50*ManureNEF*NtoN2O*kgtoGg</f>
        <v>0.29321061905793644</v>
      </c>
      <c r="BH91" s="22">
        <f>'Activity data'!BH50*ManureNEF*NtoN2O*kgtoGg</f>
        <v>0.29749826182922112</v>
      </c>
      <c r="BI91" s="22">
        <f>'Activity data'!BI50*ManureNEF*NtoN2O*kgtoGg</f>
        <v>0.3019569115620574</v>
      </c>
      <c r="BJ91" s="22">
        <f>'Activity data'!BJ50*ManureNEF*NtoN2O*kgtoGg</f>
        <v>0.30660980713460834</v>
      </c>
      <c r="BK91" s="22">
        <f>'Activity data'!BK50*ManureNEF*NtoN2O*kgtoGg</f>
        <v>0.31156601238497522</v>
      </c>
      <c r="BL91" s="22">
        <f>'Activity data'!BL50*ManureNEF*NtoN2O*kgtoGg</f>
        <v>0.31666819939396146</v>
      </c>
      <c r="BM91" s="22">
        <f>'Activity data'!BM50*ManureNEF*NtoN2O*kgtoGg</f>
        <v>0.32202345604552329</v>
      </c>
      <c r="BN91" s="22">
        <f>'Activity data'!BN50*ManureNEF*NtoN2O*kgtoGg</f>
        <v>0.32742912494416587</v>
      </c>
      <c r="BO91" s="22">
        <f>'Activity data'!BO50*ManureNEF*NtoN2O*kgtoGg</f>
        <v>0.33310748377031291</v>
      </c>
      <c r="BP91" s="22">
        <f>'Activity data'!BP50*ManureNEF*NtoN2O*kgtoGg</f>
        <v>0.33908186417503144</v>
      </c>
    </row>
    <row r="92" spans="1:68" x14ac:dyDescent="0.25">
      <c r="A92" t="str">
        <f t="shared" si="29"/>
        <v>3C Aggregated and non-CO2 emissions on land</v>
      </c>
      <c r="B92" t="str">
        <f t="shared" ref="B92:B135" si="31">B91</f>
        <v>3C4 Direct N2O from managed soils (N2O)</v>
      </c>
      <c r="C92" t="str">
        <f>C91</f>
        <v>MM emissions</v>
      </c>
      <c r="D92" t="str">
        <f>'Activity data'!D51</f>
        <v xml:space="preserve"> - Pasture</v>
      </c>
      <c r="E92" t="str">
        <f t="shared" ref="E92:E139" si="32">C92&amp;D92</f>
        <v>MM emissions - Pasture</v>
      </c>
      <c r="F92" t="str">
        <f t="shared" ref="F92:F106" si="33">F91</f>
        <v>N2O</v>
      </c>
      <c r="G92" t="str">
        <f t="shared" ref="G92:G106" si="34">G91</f>
        <v>Gg N2O</v>
      </c>
      <c r="H92" s="22">
        <f>'Activity data'!H51*ManureNEF*NtoN2O*kgtoGg</f>
        <v>0.60817721984380957</v>
      </c>
      <c r="I92" s="22">
        <f>'Activity data'!I51*ManureNEF*NtoN2O*kgtoGg</f>
        <v>0.69663936091200007</v>
      </c>
      <c r="J92" s="22">
        <f>'Activity data'!J51*ManureNEF*NtoN2O*kgtoGg</f>
        <v>0.60264833602704782</v>
      </c>
      <c r="K92" s="22">
        <f>'Activity data'!K51*ManureNEF*NtoN2O*kgtoGg</f>
        <v>0.63582163892761889</v>
      </c>
      <c r="L92" s="22">
        <f>'Activity data'!L51*ManureNEF*NtoN2O*kgtoGg</f>
        <v>0.58053280076000002</v>
      </c>
      <c r="M92" s="22">
        <f>'Activity data'!M51*ManureNEF*NtoN2O*kgtoGg</f>
        <v>0.62476387129409527</v>
      </c>
      <c r="N92" s="22">
        <f>'Activity data'!N51*ManureNEF*NtoN2O*kgtoGg</f>
        <v>0.63029275511085714</v>
      </c>
      <c r="O92" s="22">
        <f>'Activity data'!O51*ManureNEF*NtoN2O*kgtoGg</f>
        <v>0.60817721984380957</v>
      </c>
      <c r="P92" s="22">
        <f>'Activity data'!P51*ManureNEF*NtoN2O*kgtoGg</f>
        <v>0.59159056839352375</v>
      </c>
      <c r="Q92" s="22">
        <f>'Activity data'!Q51*ManureNEF*NtoN2O*kgtoGg</f>
        <v>0.59711945221028573</v>
      </c>
      <c r="R92" s="22">
        <f>'Activity data'!R51*ManureNEF*NtoN2O*kgtoGg</f>
        <v>0.75745708289638092</v>
      </c>
      <c r="S92" s="22">
        <f>'Activity data'!S51*ManureNEF*NtoN2O*kgtoGg</f>
        <v>0.75192819907961927</v>
      </c>
      <c r="T92" s="22">
        <f>'Activity data'!T51*ManureNEF*NtoN2O*kgtoGg</f>
        <v>0.66899494182819041</v>
      </c>
      <c r="U92" s="22">
        <f>'Activity data'!U51*ManureNEF*NtoN2O*kgtoGg</f>
        <v>0.59159056839352375</v>
      </c>
      <c r="V92" s="22">
        <f>'Activity data'!V51*ManureNEF*NtoN2O*kgtoGg</f>
        <v>0.56394614930971443</v>
      </c>
      <c r="W92" s="22">
        <f>'Activity data'!W51*ManureNEF*NtoN2O*kgtoGg</f>
        <v>0.60817721984380957</v>
      </c>
      <c r="X92" s="22">
        <f>'Activity data'!X51*ManureNEF*NtoN2O*kgtoGg</f>
        <v>0.59711945221028573</v>
      </c>
      <c r="Y92" s="22">
        <f>'Activity data'!Y51*ManureNEF*NtoN2O*kgtoGg</f>
        <v>0.59711945221028573</v>
      </c>
      <c r="Z92" s="22">
        <f>'Activity data'!Z51*ManureNEF*NtoN2O*kgtoGg</f>
        <v>0.71875489617904775</v>
      </c>
      <c r="AA92" s="22">
        <f>'Activity data'!AA51*ManureNEF*NtoN2O*kgtoGg</f>
        <v>0.74087043144609543</v>
      </c>
      <c r="AB92" s="22">
        <f>'Activity data'!AB51*ManureNEF*NtoN2O*kgtoGg</f>
        <v>0.74087043144609543</v>
      </c>
      <c r="AC92" s="22">
        <f>'Activity data'!AC51*ManureNEF*NtoN2O*kgtoGg</f>
        <v>0.70769712854552391</v>
      </c>
      <c r="AD92" s="22">
        <f>'Activity data'!AD51*ManureNEF*NtoN2O*kgtoGg</f>
        <v>0.6967430647905265</v>
      </c>
      <c r="AE92" s="22">
        <f>'Activity data'!AE51*ManureNEF*NtoN2O*kgtoGg</f>
        <v>0.70142573780750528</v>
      </c>
      <c r="AF92" s="22">
        <f>'Activity data'!AF51*ManureNEF*NtoN2O*kgtoGg</f>
        <v>0.70483234401016337</v>
      </c>
      <c r="AG92" s="22">
        <f>'Activity data'!AG51*ManureNEF*NtoN2O*kgtoGg</f>
        <v>0.70685596916783833</v>
      </c>
      <c r="AH92" s="22">
        <f>'Activity data'!AH51*ManureNEF*NtoN2O*kgtoGg</f>
        <v>0.70782665291132907</v>
      </c>
      <c r="AI92" s="22">
        <f>'Activity data'!AI51*ManureNEF*NtoN2O*kgtoGg</f>
        <v>0.71029097620223636</v>
      </c>
      <c r="AJ92" s="22">
        <f>'Activity data'!AJ51*ManureNEF*NtoN2O*kgtoGg</f>
        <v>0.71247217229905258</v>
      </c>
      <c r="AK92" s="22">
        <f>'Activity data'!AK51*ManureNEF*NtoN2O*kgtoGg</f>
        <v>0.71440128668483649</v>
      </c>
      <c r="AL92" s="22">
        <f>'Activity data'!AL51*ManureNEF*NtoN2O*kgtoGg</f>
        <v>0.69198113242332471</v>
      </c>
      <c r="AM92" s="22">
        <f>'Activity data'!AM51*ManureNEF*NtoN2O*kgtoGg</f>
        <v>0.69691465063845048</v>
      </c>
      <c r="AN92" s="22">
        <f>'Activity data'!AN51*ManureNEF*NtoN2O*kgtoGg</f>
        <v>0.70169210204215338</v>
      </c>
      <c r="AO92" s="22">
        <f>'Activity data'!AO51*ManureNEF*NtoN2O*kgtoGg</f>
        <v>0.70662082821402028</v>
      </c>
      <c r="AP92" s="22">
        <f>'Activity data'!AP51*ManureNEF*NtoN2O*kgtoGg</f>
        <v>0.71142435993568032</v>
      </c>
      <c r="AQ92" s="22">
        <f>'Activity data'!AQ51*ManureNEF*NtoN2O*kgtoGg</f>
        <v>0.71655051966419459</v>
      </c>
      <c r="AR92" s="22">
        <f>'Activity data'!AR51*ManureNEF*NtoN2O*kgtoGg</f>
        <v>0.72243324176542267</v>
      </c>
      <c r="AS92" s="22">
        <f>'Activity data'!AS51*ManureNEF*NtoN2O*kgtoGg</f>
        <v>0.72830549967478353</v>
      </c>
      <c r="AT92" s="22">
        <f>'Activity data'!AT51*ManureNEF*NtoN2O*kgtoGg</f>
        <v>0.73455301821774999</v>
      </c>
      <c r="AU92" s="22">
        <f>'Activity data'!AU51*ManureNEF*NtoN2O*kgtoGg</f>
        <v>0.74108486022077924</v>
      </c>
      <c r="AV92" s="22">
        <f>'Activity data'!AV51*ManureNEF*NtoN2O*kgtoGg</f>
        <v>0.74791267742035372</v>
      </c>
      <c r="AW92" s="22">
        <f>'Activity data'!AW51*ManureNEF*NtoN2O*kgtoGg</f>
        <v>0.75595883222541038</v>
      </c>
      <c r="AX92" s="22">
        <f>'Activity data'!AX51*ManureNEF*NtoN2O*kgtoGg</f>
        <v>0.76359741528796143</v>
      </c>
      <c r="AY92" s="22">
        <f>'Activity data'!AY51*ManureNEF*NtoN2O*kgtoGg</f>
        <v>0.77220321591484942</v>
      </c>
      <c r="AZ92" s="22">
        <f>'Activity data'!AZ51*ManureNEF*NtoN2O*kgtoGg</f>
        <v>0.78148250747926751</v>
      </c>
      <c r="BA92" s="22">
        <f>'Activity data'!BA51*ManureNEF*NtoN2O*kgtoGg</f>
        <v>0.79145948355973006</v>
      </c>
      <c r="BB92" s="22">
        <f>'Activity data'!BB51*ManureNEF*NtoN2O*kgtoGg</f>
        <v>0.80143550352937221</v>
      </c>
      <c r="BC92" s="22">
        <f>'Activity data'!BC51*ManureNEF*NtoN2O*kgtoGg</f>
        <v>0.8118726679108359</v>
      </c>
      <c r="BD92" s="22">
        <f>'Activity data'!BD51*ManureNEF*NtoN2O*kgtoGg</f>
        <v>0.82247933523871464</v>
      </c>
      <c r="BE92" s="22">
        <f>'Activity data'!BE51*ManureNEF*NtoN2O*kgtoGg</f>
        <v>0.83354894506614108</v>
      </c>
      <c r="BF92" s="22">
        <f>'Activity data'!BF51*ManureNEF*NtoN2O*kgtoGg</f>
        <v>0.84533837742803797</v>
      </c>
      <c r="BG92" s="22">
        <f>'Activity data'!BG51*ManureNEF*NtoN2O*kgtoGg</f>
        <v>0.85733927785202169</v>
      </c>
      <c r="BH92" s="22">
        <f>'Activity data'!BH51*ManureNEF*NtoN2O*kgtoGg</f>
        <v>0.8698762199622061</v>
      </c>
      <c r="BI92" s="22">
        <f>'Activity data'!BI51*ManureNEF*NtoN2O*kgtoGg</f>
        <v>0.88291318142842634</v>
      </c>
      <c r="BJ92" s="22">
        <f>'Activity data'!BJ51*ManureNEF*NtoN2O*kgtoGg</f>
        <v>0.89651811205102228</v>
      </c>
      <c r="BK92" s="22">
        <f>'Activity data'!BK51*ManureNEF*NtoN2O*kgtoGg</f>
        <v>0.91100991130402376</v>
      </c>
      <c r="BL92" s="22">
        <f>'Activity data'!BL51*ManureNEF*NtoN2O*kgtoGg</f>
        <v>0.92592855695132203</v>
      </c>
      <c r="BM92" s="22">
        <f>'Activity data'!BM51*ManureNEF*NtoN2O*kgtoGg</f>
        <v>0.94158717083479471</v>
      </c>
      <c r="BN92" s="22">
        <f>'Activity data'!BN51*ManureNEF*NtoN2O*kgtoGg</f>
        <v>0.95739318865488487</v>
      </c>
      <c r="BO92" s="22">
        <f>'Activity data'!BO51*ManureNEF*NtoN2O*kgtoGg</f>
        <v>0.97399654385066514</v>
      </c>
      <c r="BP92" s="22">
        <f>'Activity data'!BP51*ManureNEF*NtoN2O*kgtoGg</f>
        <v>0.99146545748773418</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3.2534052124062636E-2</v>
      </c>
      <c r="I93" s="22">
        <f>'Activity data'!I52*ManureNEF*NtoN2O*kgtoGg</f>
        <v>3.7266277887562663E-2</v>
      </c>
      <c r="J93" s="22">
        <f>'Activity data'!J52*ManureNEF*NtoN2O*kgtoGg</f>
        <v>3.2238288013843888E-2</v>
      </c>
      <c r="K93" s="22">
        <f>'Activity data'!K52*ManureNEF*NtoN2O*kgtoGg</f>
        <v>3.4012872675156396E-2</v>
      </c>
      <c r="L93" s="22">
        <f>'Activity data'!L52*ManureNEF*NtoN2O*kgtoGg</f>
        <v>3.105523157296888E-2</v>
      </c>
      <c r="M93" s="22">
        <f>'Activity data'!M52*ManureNEF*NtoN2O*kgtoGg</f>
        <v>3.3421344454718893E-2</v>
      </c>
      <c r="N93" s="22">
        <f>'Activity data'!N52*ManureNEF*NtoN2O*kgtoGg</f>
        <v>3.3717108564937648E-2</v>
      </c>
      <c r="O93" s="22">
        <f>'Activity data'!O52*ManureNEF*NtoN2O*kgtoGg</f>
        <v>3.2534052124062636E-2</v>
      </c>
      <c r="P93" s="22">
        <f>'Activity data'!P52*ManureNEF*NtoN2O*kgtoGg</f>
        <v>3.1646759793406386E-2</v>
      </c>
      <c r="Q93" s="22">
        <f>'Activity data'!Q52*ManureNEF*NtoN2O*kgtoGg</f>
        <v>3.194252390362514E-2</v>
      </c>
      <c r="R93" s="22">
        <f>'Activity data'!R52*ManureNEF*NtoN2O*kgtoGg</f>
        <v>4.0519683099968916E-2</v>
      </c>
      <c r="S93" s="22">
        <f>'Activity data'!S52*ManureNEF*NtoN2O*kgtoGg</f>
        <v>4.0223918989750168E-2</v>
      </c>
      <c r="T93" s="22">
        <f>'Activity data'!T52*ManureNEF*NtoN2O*kgtoGg</f>
        <v>3.5787457336468903E-2</v>
      </c>
      <c r="U93" s="22">
        <f>'Activity data'!U52*ManureNEF*NtoN2O*kgtoGg</f>
        <v>3.1646759793406386E-2</v>
      </c>
      <c r="V93" s="22">
        <f>'Activity data'!V52*ManureNEF*NtoN2O*kgtoGg</f>
        <v>3.0167939242312626E-2</v>
      </c>
      <c r="W93" s="22">
        <f>'Activity data'!W52*ManureNEF*NtoN2O*kgtoGg</f>
        <v>3.2534052124062636E-2</v>
      </c>
      <c r="X93" s="22">
        <f>'Activity data'!X52*ManureNEF*NtoN2O*kgtoGg</f>
        <v>3.194252390362514E-2</v>
      </c>
      <c r="Y93" s="22">
        <f>'Activity data'!Y52*ManureNEF*NtoN2O*kgtoGg</f>
        <v>3.194252390362514E-2</v>
      </c>
      <c r="Z93" s="22">
        <f>'Activity data'!Z52*ManureNEF*NtoN2O*kgtoGg</f>
        <v>3.8449334328437661E-2</v>
      </c>
      <c r="AA93" s="22">
        <f>'Activity data'!AA52*ManureNEF*NtoN2O*kgtoGg</f>
        <v>3.9632390769312673E-2</v>
      </c>
      <c r="AB93" s="22">
        <f>'Activity data'!AB52*ManureNEF*NtoN2O*kgtoGg</f>
        <v>3.9632390769312673E-2</v>
      </c>
      <c r="AC93" s="22">
        <f>'Activity data'!AC52*ManureNEF*NtoN2O*kgtoGg</f>
        <v>3.7857806108000158E-2</v>
      </c>
      <c r="AD93" s="22">
        <f>'Activity data'!AD52*ManureNEF*NtoN2O*kgtoGg</f>
        <v>3.7271825460341398E-2</v>
      </c>
      <c r="AE93" s="22">
        <f>'Activity data'!AE52*ManureNEF*NtoN2O*kgtoGg</f>
        <v>3.7522322064034407E-2</v>
      </c>
      <c r="AF93" s="22">
        <f>'Activity data'!AF52*ManureNEF*NtoN2O*kgtoGg</f>
        <v>3.7704556288117794E-2</v>
      </c>
      <c r="AG93" s="22">
        <f>'Activity data'!AG52*ManureNEF*NtoN2O*kgtoGg</f>
        <v>3.7812808824074777E-2</v>
      </c>
      <c r="AH93" s="22">
        <f>'Activity data'!AH52*ManureNEF*NtoN2O*kgtoGg</f>
        <v>3.7864734931262453E-2</v>
      </c>
      <c r="AI93" s="22">
        <f>'Activity data'!AI52*ManureNEF*NtoN2O*kgtoGg</f>
        <v>3.7996562332521425E-2</v>
      </c>
      <c r="AJ93" s="22">
        <f>'Activity data'!AJ52*ManureNEF*NtoN2O*kgtoGg</f>
        <v>3.8113244025276792E-2</v>
      </c>
      <c r="AK93" s="22">
        <f>'Activity data'!AK52*ManureNEF*NtoN2O*kgtoGg</f>
        <v>3.8216440767825745E-2</v>
      </c>
      <c r="AL93" s="22">
        <f>'Activity data'!AL52*ManureNEF*NtoN2O*kgtoGg</f>
        <v>3.7017088928306227E-2</v>
      </c>
      <c r="AM93" s="22">
        <f>'Activity data'!AM52*ManureNEF*NtoN2O*kgtoGg</f>
        <v>3.7281004335738173E-2</v>
      </c>
      <c r="AN93" s="22">
        <f>'Activity data'!AN52*ManureNEF*NtoN2O*kgtoGg</f>
        <v>3.7536571048723842E-2</v>
      </c>
      <c r="AO93" s="22">
        <f>'Activity data'!AO52*ManureNEF*NtoN2O*kgtoGg</f>
        <v>3.7800230108860848E-2</v>
      </c>
      <c r="AP93" s="22">
        <f>'Activity data'!AP52*ManureNEF*NtoN2O*kgtoGg</f>
        <v>3.8057191971806341E-2</v>
      </c>
      <c r="AQ93" s="22">
        <f>'Activity data'!AQ52*ManureNEF*NtoN2O*kgtoGg</f>
        <v>3.8331412614017478E-2</v>
      </c>
      <c r="AR93" s="22">
        <f>'Activity data'!AR52*ManureNEF*NtoN2O*kgtoGg</f>
        <v>3.8646105077378534E-2</v>
      </c>
      <c r="AS93" s="22">
        <f>'Activity data'!AS52*ManureNEF*NtoN2O*kgtoGg</f>
        <v>3.8960237765475844E-2</v>
      </c>
      <c r="AT93" s="22">
        <f>'Activity data'!AT52*ManureNEF*NtoN2O*kgtoGg</f>
        <v>3.9294444781606964E-2</v>
      </c>
      <c r="AU93" s="22">
        <f>'Activity data'!AU52*ManureNEF*NtoN2O*kgtoGg</f>
        <v>3.964386149972618E-2</v>
      </c>
      <c r="AV93" s="22">
        <f>'Activity data'!AV52*ManureNEF*NtoN2O*kgtoGg</f>
        <v>4.0009111222038332E-2</v>
      </c>
      <c r="AW93" s="22">
        <f>'Activity data'!AW52*ManureNEF*NtoN2O*kgtoGg</f>
        <v>4.0439535136786768E-2</v>
      </c>
      <c r="AX93" s="22">
        <f>'Activity data'!AX52*ManureNEF*NtoN2O*kgtoGg</f>
        <v>4.0848156261357731E-2</v>
      </c>
      <c r="AY93" s="22">
        <f>'Activity data'!AY52*ManureNEF*NtoN2O*kgtoGg</f>
        <v>4.1308518072075286E-2</v>
      </c>
      <c r="AZ93" s="22">
        <f>'Activity data'!AZ52*ManureNEF*NtoN2O*kgtoGg</f>
        <v>4.1804907850549203E-2</v>
      </c>
      <c r="BA93" s="22">
        <f>'Activity data'!BA52*ManureNEF*NtoN2O*kgtoGg</f>
        <v>4.2338619816817288E-2</v>
      </c>
      <c r="BB93" s="22">
        <f>'Activity data'!BB52*ManureNEF*NtoN2O*kgtoGg</f>
        <v>4.287228063654739E-2</v>
      </c>
      <c r="BC93" s="22">
        <f>'Activity data'!BC52*ManureNEF*NtoN2O*kgtoGg</f>
        <v>4.3430610082200026E-2</v>
      </c>
      <c r="BD93" s="22">
        <f>'Activity data'!BD52*ManureNEF*NtoN2O*kgtoGg</f>
        <v>4.3998006979762923E-2</v>
      </c>
      <c r="BE93" s="22">
        <f>'Activity data'!BE52*ManureNEF*NtoN2O*kgtoGg</f>
        <v>4.4590168690803358E-2</v>
      </c>
      <c r="BF93" s="22">
        <f>'Activity data'!BF52*ManureNEF*NtoN2O*kgtoGg</f>
        <v>4.5220836848801071E-2</v>
      </c>
      <c r="BG93" s="22">
        <f>'Activity data'!BG52*ManureNEF*NtoN2O*kgtoGg</f>
        <v>4.5862817355781973E-2</v>
      </c>
      <c r="BH93" s="22">
        <f>'Activity data'!BH52*ManureNEF*NtoN2O*kgtoGg</f>
        <v>4.6533473070564976E-2</v>
      </c>
      <c r="BI93" s="22">
        <f>'Activity data'!BI52*ManureNEF*NtoN2O*kgtoGg</f>
        <v>4.7230877001594049E-2</v>
      </c>
      <c r="BJ93" s="22">
        <f>'Activity data'!BJ52*ManureNEF*NtoN2O*kgtoGg</f>
        <v>4.7958664080060213E-2</v>
      </c>
      <c r="BK93" s="22">
        <f>'Activity data'!BK52*ManureNEF*NtoN2O*kgtoGg</f>
        <v>4.8733893629745888E-2</v>
      </c>
      <c r="BL93" s="22">
        <f>'Activity data'!BL52*ManureNEF*NtoN2O*kgtoGg</f>
        <v>4.9531957054801942E-2</v>
      </c>
      <c r="BM93" s="22">
        <f>'Activity data'!BM52*ManureNEF*NtoN2O*kgtoGg</f>
        <v>5.0369604608267199E-2</v>
      </c>
      <c r="BN93" s="22">
        <f>'Activity data'!BN52*ManureNEF*NtoN2O*kgtoGg</f>
        <v>5.121513744122129E-2</v>
      </c>
      <c r="BO93" s="22">
        <f>'Activity data'!BO52*ManureNEF*NtoN2O*kgtoGg</f>
        <v>5.2103323328079362E-2</v>
      </c>
      <c r="BP93" s="22">
        <f>'Activity data'!BP52*ManureNEF*NtoN2O*kgtoGg</f>
        <v>5.3037811711194233E-2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0.51117710492893365</v>
      </c>
      <c r="I94" s="22">
        <f>'Activity data'!I53*ManureNEF*NtoN2O*kgtoGg</f>
        <v>0.49505588217164787</v>
      </c>
      <c r="J94" s="22">
        <f>'Activity data'!J53*ManureNEF*NtoN2O*kgtoGg</f>
        <v>0.49102557648232653</v>
      </c>
      <c r="K94" s="22">
        <f>'Activity data'!K53*ManureNEF*NtoN2O*kgtoGg</f>
        <v>0.46415687188685045</v>
      </c>
      <c r="L94" s="22">
        <f>'Activity data'!L53*ManureNEF*NtoN2O*kgtoGg</f>
        <v>0.47423263611015398</v>
      </c>
      <c r="M94" s="22">
        <f>'Activity data'!M53*ManureNEF*NtoN2O*kgtoGg</f>
        <v>0.48565183556323133</v>
      </c>
      <c r="N94" s="22">
        <f>'Activity data'!N53*ManureNEF*NtoN2O*kgtoGg</f>
        <v>0.50378821116517769</v>
      </c>
      <c r="O94" s="22">
        <f>'Activity data'!O53*ManureNEF*NtoN2O*kgtoGg</f>
        <v>0.51990943392246347</v>
      </c>
      <c r="P94" s="22">
        <f>'Activity data'!P53*ManureNEF*NtoN2O*kgtoGg</f>
        <v>0.52326802199689793</v>
      </c>
      <c r="Q94" s="22">
        <f>'Activity data'!Q53*ManureNEF*NtoN2O*kgtoGg</f>
        <v>0.51587912823314197</v>
      </c>
      <c r="R94" s="22">
        <f>'Activity data'!R53*ManureNEF*NtoN2O*kgtoGg</f>
        <v>0.49102557648232653</v>
      </c>
      <c r="S94" s="22">
        <f>'Activity data'!S53*ManureNEF*NtoN2O*kgtoGg</f>
        <v>0.49304072932698734</v>
      </c>
      <c r="T94" s="22">
        <f>'Activity data'!T53*ManureNEF*NtoN2O*kgtoGg</f>
        <v>0.46012656619752895</v>
      </c>
      <c r="U94" s="22">
        <f>'Activity data'!U53*ManureNEF*NtoN2O*kgtoGg</f>
        <v>0.46751545996128491</v>
      </c>
      <c r="V94" s="22">
        <f>'Activity data'!V53*ManureNEF*NtoN2O*kgtoGg</f>
        <v>0.47020233042083259</v>
      </c>
      <c r="W94" s="22">
        <f>'Activity data'!W53*ManureNEF*NtoN2O*kgtoGg</f>
        <v>0.47557607133992774</v>
      </c>
      <c r="X94" s="22">
        <f>'Activity data'!X53*ManureNEF*NtoN2O*kgtoGg</f>
        <v>0.4655003071166241</v>
      </c>
      <c r="Y94" s="22">
        <f>'Activity data'!Y53*ManureNEF*NtoN2O*kgtoGg</f>
        <v>0.47759122418458844</v>
      </c>
      <c r="Z94" s="22">
        <f>'Activity data'!Z53*ManureNEF*NtoN2O*kgtoGg</f>
        <v>0.46885889519105867</v>
      </c>
      <c r="AA94" s="22">
        <f>'Activity data'!AA53*ManureNEF*NtoN2O*kgtoGg</f>
        <v>0.46348515427196346</v>
      </c>
      <c r="AB94" s="22">
        <f>'Activity data'!AB53*ManureNEF*NtoN2O*kgtoGg</f>
        <v>0.46214171904218965</v>
      </c>
      <c r="AC94" s="22">
        <f>'Activity data'!AC53*ManureNEF*NtoN2O*kgtoGg</f>
        <v>0.46348515427196346</v>
      </c>
      <c r="AD94" s="22">
        <f>'Activity data'!AD53*ManureNEF*NtoN2O*kgtoGg</f>
        <v>0.45931059030979399</v>
      </c>
      <c r="AE94" s="22">
        <f>'Activity data'!AE53*ManureNEF*NtoN2O*kgtoGg</f>
        <v>0.4590847168797621</v>
      </c>
      <c r="AF94" s="22">
        <f>'Activity data'!AF53*ManureNEF*NtoN2O*kgtoGg</f>
        <v>0.45560369510834353</v>
      </c>
      <c r="AG94" s="22">
        <f>'Activity data'!AG53*ManureNEF*NtoN2O*kgtoGg</f>
        <v>0.44889011145840729</v>
      </c>
      <c r="AH94" s="22">
        <f>'Activity data'!AH53*ManureNEF*NtoN2O*kgtoGg</f>
        <v>0.43977631911049231</v>
      </c>
      <c r="AI94" s="22">
        <f>'Activity data'!AI53*ManureNEF*NtoN2O*kgtoGg</f>
        <v>0.43312258500466838</v>
      </c>
      <c r="AJ94" s="22">
        <f>'Activity data'!AJ53*ManureNEF*NtoN2O*kgtoGg</f>
        <v>0.42577586680433849</v>
      </c>
      <c r="AK94" s="22">
        <f>'Activity data'!AK53*ManureNEF*NtoN2O*kgtoGg</f>
        <v>0.41782494465276371</v>
      </c>
      <c r="AL94" s="22">
        <f>'Activity data'!AL53*ManureNEF*NtoN2O*kgtoGg</f>
        <v>0.36770306437357564</v>
      </c>
      <c r="AM94" s="22">
        <f>'Activity data'!AM53*ManureNEF*NtoN2O*kgtoGg</f>
        <v>0.3687477084489722</v>
      </c>
      <c r="AN94" s="22">
        <f>'Activity data'!AN53*ManureNEF*NtoN2O*kgtoGg</f>
        <v>0.36920273488969435</v>
      </c>
      <c r="AO94" s="22">
        <f>'Activity data'!AO53*ManureNEF*NtoN2O*kgtoGg</f>
        <v>0.36959182572020527</v>
      </c>
      <c r="AP94" s="22">
        <f>'Activity data'!AP53*ManureNEF*NtoN2O*kgtoGg</f>
        <v>0.36948574527522537</v>
      </c>
      <c r="AQ94" s="22">
        <f>'Activity data'!AQ53*ManureNEF*NtoN2O*kgtoGg</f>
        <v>0.36962016524644131</v>
      </c>
      <c r="AR94" s="22">
        <f>'Activity data'!AR53*ManureNEF*NtoN2O*kgtoGg</f>
        <v>0.37140840680589526</v>
      </c>
      <c r="AS94" s="22">
        <f>'Activity data'!AS53*ManureNEF*NtoN2O*kgtoGg</f>
        <v>0.37285626617309897</v>
      </c>
      <c r="AT94" s="22">
        <f>'Activity data'!AT53*ManureNEF*NtoN2O*kgtoGg</f>
        <v>0.37457044316381594</v>
      </c>
      <c r="AU94" s="22">
        <f>'Activity data'!AU53*ManureNEF*NtoN2O*kgtoGg</f>
        <v>0.37638734089887105</v>
      </c>
      <c r="AV94" s="22">
        <f>'Activity data'!AV53*ManureNEF*NtoN2O*kgtoGg</f>
        <v>0.37832142317303252</v>
      </c>
      <c r="AW94" s="22">
        <f>'Activity data'!AW53*ManureNEF*NtoN2O*kgtoGg</f>
        <v>0.38060347374708636</v>
      </c>
      <c r="AX94" s="22">
        <f>'Activity data'!AX53*ManureNEF*NtoN2O*kgtoGg</f>
        <v>0.38187173584616635</v>
      </c>
      <c r="AY94" s="22">
        <f>'Activity data'!AY53*ManureNEF*NtoN2O*kgtoGg</f>
        <v>0.38403516141427252</v>
      </c>
      <c r="AZ94" s="22">
        <f>'Activity data'!AZ53*ManureNEF*NtoN2O*kgtoGg</f>
        <v>0.38661929208493578</v>
      </c>
      <c r="BA94" s="22">
        <f>'Activity data'!BA53*ManureNEF*NtoN2O*kgtoGg</f>
        <v>0.38961928346291769</v>
      </c>
      <c r="BB94" s="22">
        <f>'Activity data'!BB53*ManureNEF*NtoN2O*kgtoGg</f>
        <v>0.39256448924179954</v>
      </c>
      <c r="BC94" s="22">
        <f>'Activity data'!BC53*ManureNEF*NtoN2O*kgtoGg</f>
        <v>0.39555927363962196</v>
      </c>
      <c r="BD94" s="22">
        <f>'Activity data'!BD53*ManureNEF*NtoN2O*kgtoGg</f>
        <v>0.39821688168689384</v>
      </c>
      <c r="BE94" s="22">
        <f>'Activity data'!BE53*ManureNEF*NtoN2O*kgtoGg</f>
        <v>0.40088842191809004</v>
      </c>
      <c r="BF94" s="22">
        <f>'Activity data'!BF53*ManureNEF*NtoN2O*kgtoGg</f>
        <v>0.40383835114033567</v>
      </c>
      <c r="BG94" s="22">
        <f>'Activity data'!BG53*ManureNEF*NtoN2O*kgtoGg</f>
        <v>0.41512747512506742</v>
      </c>
      <c r="BH94" s="22">
        <f>'Activity data'!BH53*ManureNEF*NtoN2O*kgtoGg</f>
        <v>0.42688083539290239</v>
      </c>
      <c r="BI94" s="22">
        <f>'Activity data'!BI53*ManureNEF*NtoN2O*kgtoGg</f>
        <v>0.43904817857045486</v>
      </c>
      <c r="BJ94" s="22">
        <f>'Activity data'!BJ53*ManureNEF*NtoN2O*kgtoGg</f>
        <v>0.45170573971747208</v>
      </c>
      <c r="BK94" s="22">
        <f>'Activity data'!BK53*ManureNEF*NtoN2O*kgtoGg</f>
        <v>0.46519227033642918</v>
      </c>
      <c r="BL94" s="22">
        <f>'Activity data'!BL53*ManureNEF*NtoN2O*kgtoGg</f>
        <v>0.47938611592952646</v>
      </c>
      <c r="BM94" s="22">
        <f>'Activity data'!BM53*ManureNEF*NtoN2O*kgtoGg</f>
        <v>0.49423037549134707</v>
      </c>
      <c r="BN94" s="22">
        <f>'Activity data'!BN53*ManureNEF*NtoN2O*kgtoGg</f>
        <v>0.50907399553300792</v>
      </c>
      <c r="BO94" s="22">
        <f>'Activity data'!BO53*ManureNEF*NtoN2O*kgtoGg</f>
        <v>0.52463045999200508</v>
      </c>
      <c r="BP94" s="22">
        <f>'Activity data'!BP53*ManureNEF*NtoN2O*kgtoGg</f>
        <v>0.5409558983495687</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2.6548869240013597</v>
      </c>
      <c r="I95" s="22">
        <f>'Activity data'!I54*ManureNEF*NtoN2O*kgtoGg</f>
        <v>2.8765473123430296</v>
      </c>
      <c r="J95" s="22">
        <f>'Activity data'!J54*ManureNEF*NtoN2O*kgtoGg</f>
        <v>2.9067737289350748</v>
      </c>
      <c r="K95" s="22">
        <f>'Activity data'!K54*ManureNEF*NtoN2O*kgtoGg</f>
        <v>2.9067737289350748</v>
      </c>
      <c r="L95" s="22">
        <f>'Activity data'!L54*ManureNEF*NtoN2O*kgtoGg</f>
        <v>2.5289435215345022</v>
      </c>
      <c r="M95" s="22">
        <f>'Activity data'!M54*ManureNEF*NtoN2O*kgtoGg</f>
        <v>2.4936793688437819</v>
      </c>
      <c r="N95" s="22">
        <f>'Activity data'!N54*ManureNEF*NtoN2O*kgtoGg</f>
        <v>2.5591699381265482</v>
      </c>
      <c r="O95" s="22">
        <f>'Activity data'!O54*ManureNEF*NtoN2O*kgtoGg</f>
        <v>2.6397737157053367</v>
      </c>
      <c r="P95" s="22">
        <f>'Activity data'!P54*ManureNEF*NtoN2O*kgtoGg</f>
        <v>2.7657171181721947</v>
      </c>
      <c r="Q95" s="22">
        <f>'Activity data'!Q54*ManureNEF*NtoN2O*kgtoGg</f>
        <v>2.8715095762443554</v>
      </c>
      <c r="R95" s="22">
        <f>'Activity data'!R54*ManureNEF*NtoN2O*kgtoGg</f>
        <v>2.9571510899218185</v>
      </c>
      <c r="S95" s="22">
        <f>'Activity data'!S54*ManureNEF*NtoN2O*kgtoGg</f>
        <v>2.8916605206390527</v>
      </c>
      <c r="T95" s="22">
        <f>'Activity data'!T54*ManureNEF*NtoN2O*kgtoGg</f>
        <v>3.1385095894740935</v>
      </c>
      <c r="U95" s="22">
        <f>'Activity data'!U54*ManureNEF*NtoN2O*kgtoGg</f>
        <v>3.1334718533754193</v>
      </c>
      <c r="V95" s="22">
        <f>'Activity data'!V54*ManureNEF*NtoN2O*kgtoGg</f>
        <v>3.0629435479939784</v>
      </c>
      <c r="W95" s="22">
        <f>'Activity data'!W54*ManureNEF*NtoN2O*kgtoGg</f>
        <v>3.0226416592045844</v>
      </c>
      <c r="X95" s="22">
        <f>'Activity data'!X54*ManureNEF*NtoN2O*kgtoGg</f>
        <v>3.0982077006846991</v>
      </c>
      <c r="Y95" s="22">
        <f>'Activity data'!Y54*ManureNEF*NtoN2O*kgtoGg</f>
        <v>3.2090378948555336</v>
      </c>
      <c r="Z95" s="22">
        <f>'Activity data'!Z54*ManureNEF*NtoN2O*kgtoGg</f>
        <v>3.2890634662735971</v>
      </c>
      <c r="AA95" s="22">
        <f>'Activity data'!AA54*ManureNEF*NtoN2O*kgtoGg</f>
        <v>3.2741156636461475</v>
      </c>
      <c r="AB95" s="22">
        <f>'Activity data'!AB54*ManureNEF*NtoN2O*kgtoGg</f>
        <v>3.2343160791269261</v>
      </c>
      <c r="AC95" s="22">
        <f>'Activity data'!AC54*ManureNEF*NtoN2O*kgtoGg</f>
        <v>3.1930178100994819</v>
      </c>
      <c r="AD95" s="22">
        <f>'Activity data'!AD54*ManureNEF*NtoN2O*kgtoGg</f>
        <v>3.05476019873243</v>
      </c>
      <c r="AE95" s="22">
        <f>'Activity data'!AE54*ManureNEF*NtoN2O*kgtoGg</f>
        <v>3.0532579708749212</v>
      </c>
      <c r="AF95" s="22">
        <f>'Activity data'!AF54*ManureNEF*NtoN2O*kgtoGg</f>
        <v>3.0301065631290678</v>
      </c>
      <c r="AG95" s="22">
        <f>'Activity data'!AG54*ManureNEF*NtoN2O*kgtoGg</f>
        <v>2.9854561924270682</v>
      </c>
      <c r="AH95" s="22">
        <f>'Activity data'!AH54*ManureNEF*NtoN2O*kgtoGg</f>
        <v>2.9248426322103436</v>
      </c>
      <c r="AI95" s="22">
        <f>'Activity data'!AI54*ManureNEF*NtoN2O*kgtoGg</f>
        <v>2.880590305901666</v>
      </c>
      <c r="AJ95" s="22">
        <f>'Activity data'!AJ54*ManureNEF*NtoN2O*kgtoGg</f>
        <v>2.8317291151885722</v>
      </c>
      <c r="AK95" s="22">
        <f>'Activity data'!AK54*ManureNEF*NtoN2O*kgtoGg</f>
        <v>2.7788495146649517</v>
      </c>
      <c r="AL95" s="22">
        <f>'Activity data'!AL54*ManureNEF*NtoN2O*kgtoGg</f>
        <v>2.4455013877270839</v>
      </c>
      <c r="AM95" s="22">
        <f>'Activity data'!AM54*ManureNEF*NtoN2O*kgtoGg</f>
        <v>2.4524490549716185</v>
      </c>
      <c r="AN95" s="22">
        <f>'Activity data'!AN54*ManureNEF*NtoN2O*kgtoGg</f>
        <v>2.4554753223597747</v>
      </c>
      <c r="AO95" s="22">
        <f>'Activity data'!AO54*ManureNEF*NtoN2O*kgtoGg</f>
        <v>2.4580630684466542</v>
      </c>
      <c r="AP95" s="22">
        <f>'Activity data'!AP54*ManureNEF*NtoN2O*kgtoGg</f>
        <v>2.4573575538601737</v>
      </c>
      <c r="AQ95" s="22">
        <f>'Activity data'!AQ54*ManureNEF*NtoN2O*kgtoGg</f>
        <v>2.4582515475686746</v>
      </c>
      <c r="AR95" s="22">
        <f>'Activity data'!AR54*ManureNEF*NtoN2O*kgtoGg</f>
        <v>2.470144696250169</v>
      </c>
      <c r="AS95" s="22">
        <f>'Activity data'!AS54*ManureNEF*NtoN2O*kgtoGg</f>
        <v>2.4797740478514738</v>
      </c>
      <c r="AT95" s="22">
        <f>'Activity data'!AT54*ManureNEF*NtoN2O*kgtoGg</f>
        <v>2.4911746115556408</v>
      </c>
      <c r="AU95" s="22">
        <f>'Activity data'!AU54*ManureNEF*NtoN2O*kgtoGg</f>
        <v>2.5032583453151211</v>
      </c>
      <c r="AV95" s="22">
        <f>'Activity data'!AV54*ManureNEF*NtoN2O*kgtoGg</f>
        <v>2.5161214442221098</v>
      </c>
      <c r="AW95" s="22">
        <f>'Activity data'!AW54*ManureNEF*NtoN2O*kgtoGg</f>
        <v>2.5312987935194822</v>
      </c>
      <c r="AX95" s="22">
        <f>'Activity data'!AX54*ManureNEF*NtoN2O*kgtoGg</f>
        <v>2.5397336884763284</v>
      </c>
      <c r="AY95" s="22">
        <f>'Activity data'!AY54*ManureNEF*NtoN2O*kgtoGg</f>
        <v>2.5541220924404384</v>
      </c>
      <c r="AZ95" s="22">
        <f>'Activity data'!AZ54*ManureNEF*NtoN2O*kgtoGg</f>
        <v>2.5713085011312153</v>
      </c>
      <c r="BA95" s="22">
        <f>'Activity data'!BA54*ManureNEF*NtoN2O*kgtoGg</f>
        <v>2.5912606956839661</v>
      </c>
      <c r="BB95" s="22">
        <f>'Activity data'!BB54*ManureNEF*NtoN2O*kgtoGg</f>
        <v>2.6108485248788833</v>
      </c>
      <c r="BC95" s="22">
        <f>'Activity data'!BC54*ManureNEF*NtoN2O*kgtoGg</f>
        <v>2.6307660891050477</v>
      </c>
      <c r="BD95" s="22">
        <f>'Activity data'!BD54*ManureNEF*NtoN2O*kgtoGg</f>
        <v>2.6484411775047318</v>
      </c>
      <c r="BE95" s="22">
        <f>'Activity data'!BE54*ManureNEF*NtoN2O*kgtoGg</f>
        <v>2.6662089253854551</v>
      </c>
      <c r="BF95" s="22">
        <f>'Activity data'!BF54*ManureNEF*NtoN2O*kgtoGg</f>
        <v>2.6858281690243091</v>
      </c>
      <c r="BG95" s="22">
        <f>'Activity data'!BG54*ManureNEF*NtoN2O*kgtoGg</f>
        <v>2.7609093174991455</v>
      </c>
      <c r="BH95" s="22">
        <f>'Activity data'!BH54*ManureNEF*NtoN2O*kgtoGg</f>
        <v>2.8390779857271733</v>
      </c>
      <c r="BI95" s="22">
        <f>'Activity data'!BI54*ManureNEF*NtoN2O*kgtoGg</f>
        <v>2.9199999510535908</v>
      </c>
      <c r="BJ95" s="22">
        <f>'Activity data'!BJ54*ManureNEF*NtoN2O*kgtoGg</f>
        <v>3.0041822338501865</v>
      </c>
      <c r="BK95" s="22">
        <f>'Activity data'!BK54*ManureNEF*NtoN2O*kgtoGg</f>
        <v>3.0938777858860953</v>
      </c>
      <c r="BL95" s="22">
        <f>'Activity data'!BL54*ManureNEF*NtoN2O*kgtoGg</f>
        <v>3.1882775134332051</v>
      </c>
      <c r="BM95" s="22">
        <f>'Activity data'!BM54*ManureNEF*NtoN2O*kgtoGg</f>
        <v>3.2870029820937892</v>
      </c>
      <c r="BN95" s="22">
        <f>'Activity data'!BN54*ManureNEF*NtoN2O*kgtoGg</f>
        <v>3.385724197465263</v>
      </c>
      <c r="BO95" s="22">
        <f>'Activity data'!BO54*ManureNEF*NtoN2O*kgtoGg</f>
        <v>3.4891863632957714</v>
      </c>
      <c r="BP95" s="22">
        <f>'Activity data'!BP54*ManureNEF*NtoN2O*kgtoGg</f>
        <v>3.597762782768068</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0.4210637893019481</v>
      </c>
      <c r="AE96" s="22">
        <f>'Activity data'!AE55*ManureNEF*NtoN2O*kgtoGg</f>
        <v>0.43596391515396138</v>
      </c>
      <c r="AF96" s="22">
        <f>'Activity data'!AF55*ManureNEF*NtoN2O*kgtoGg</f>
        <v>0.44790166953292604</v>
      </c>
      <c r="AG96" s="22">
        <f>'Activity data'!AG55*ManureNEF*NtoN2O*kgtoGg</f>
        <v>0.45659580357945906</v>
      </c>
      <c r="AH96" s="22">
        <f>'Activity data'!AH55*ManureNEF*NtoN2O*kgtoGg</f>
        <v>0.46260542051128939</v>
      </c>
      <c r="AI96" s="22">
        <f>'Activity data'!AI55*ManureNEF*NtoN2O*kgtoGg</f>
        <v>0.47097174345881404</v>
      </c>
      <c r="AJ96" s="22">
        <f>'Activity data'!AJ55*ManureNEF*NtoN2O*kgtoGg</f>
        <v>0.47842345659706204</v>
      </c>
      <c r="AK96" s="22">
        <f>'Activity data'!AK55*ManureNEF*NtoN2O*kgtoGg</f>
        <v>0.48499441062673215</v>
      </c>
      <c r="AL96" s="22">
        <f>'Activity data'!AL55*ManureNEF*NtoN2O*kgtoGg</f>
        <v>0.44079136225155241</v>
      </c>
      <c r="AM96" s="22">
        <f>'Activity data'!AM55*ManureNEF*NtoN2O*kgtoGg</f>
        <v>0.45466589844451843</v>
      </c>
      <c r="AN96" s="22">
        <f>'Activity data'!AN55*ManureNEF*NtoN2O*kgtoGg</f>
        <v>0.46810461210803433</v>
      </c>
      <c r="AO96" s="22">
        <f>'Activity data'!AO55*ManureNEF*NtoN2O*kgtoGg</f>
        <v>0.48174351827561468</v>
      </c>
      <c r="AP96" s="22">
        <f>'Activity data'!AP55*ManureNEF*NtoN2O*kgtoGg</f>
        <v>0.49501562402070071</v>
      </c>
      <c r="AQ96" s="22">
        <f>'Activity data'!AQ55*ManureNEF*NtoN2O*kgtoGg</f>
        <v>0.50889404877002431</v>
      </c>
      <c r="AR96" s="22">
        <f>'Activity data'!AR55*ManureNEF*NtoN2O*kgtoGg</f>
        <v>0.52541986659331907</v>
      </c>
      <c r="AS96" s="22">
        <f>'Activity data'!AS55*ManureNEF*NtoN2O*kgtoGg</f>
        <v>0.5419020570236841</v>
      </c>
      <c r="AT96" s="22">
        <f>'Activity data'!AT55*ManureNEF*NtoN2O*kgtoGg</f>
        <v>0.55922600089128682</v>
      </c>
      <c r="AU96" s="22">
        <f>'Activity data'!AU55*ManureNEF*NtoN2O*kgtoGg</f>
        <v>0.57719300418508668</v>
      </c>
      <c r="AV96" s="22">
        <f>'Activity data'!AV55*ManureNEF*NtoN2O*kgtoGg</f>
        <v>0.59585996037245959</v>
      </c>
      <c r="AW96" s="22">
        <f>'Activity data'!AW55*ManureNEF*NtoN2O*kgtoGg</f>
        <v>0.61905653978092934</v>
      </c>
      <c r="AX96" s="22">
        <f>'Activity data'!AX55*ManureNEF*NtoN2O*kgtoGg</f>
        <v>0.64147219111791398</v>
      </c>
      <c r="AY96" s="22">
        <f>'Activity data'!AY55*ManureNEF*NtoN2O*kgtoGg</f>
        <v>0.66630235745098187</v>
      </c>
      <c r="AZ96" s="22">
        <f>'Activity data'!AZ55*ManureNEF*NtoN2O*kgtoGg</f>
        <v>0.69289902041381235</v>
      </c>
      <c r="BA96" s="22">
        <f>'Activity data'!BA55*ManureNEF*NtoN2O*kgtoGg</f>
        <v>0.72138586855234099</v>
      </c>
      <c r="BB96" s="22">
        <f>'Activity data'!BB55*ManureNEF*NtoN2O*kgtoGg</f>
        <v>0.7510041169158177</v>
      </c>
      <c r="BC96" s="22">
        <f>'Activity data'!BC55*ManureNEF*NtoN2O*kgtoGg</f>
        <v>0.78202214683220728</v>
      </c>
      <c r="BD96" s="22">
        <f>'Activity data'!BD55*ManureNEF*NtoN2O*kgtoGg</f>
        <v>0.8137371814497687</v>
      </c>
      <c r="BE96" s="22">
        <f>'Activity data'!BE55*ManureNEF*NtoN2O*kgtoGg</f>
        <v>0.84690512234157045</v>
      </c>
      <c r="BF96" s="22">
        <f>'Activity data'!BF55*ManureNEF*NtoN2O*kgtoGg</f>
        <v>0.88219456232115001</v>
      </c>
      <c r="BG96" s="22">
        <f>'Activity data'!BG55*ManureNEF*NtoN2O*kgtoGg</f>
        <v>0.91464378536628166</v>
      </c>
      <c r="BH96" s="22">
        <f>'Activity data'!BH55*ManureNEF*NtoN2O*kgtoGg</f>
        <v>0.9485022264162084</v>
      </c>
      <c r="BI96" s="22">
        <f>'Activity data'!BI55*ManureNEF*NtoN2O*kgtoGg</f>
        <v>0.98368193557620187</v>
      </c>
      <c r="BJ96" s="22">
        <f>'Activity data'!BJ55*ManureNEF*NtoN2O*kgtoGg</f>
        <v>1.0203768255949035</v>
      </c>
      <c r="BK96" s="22">
        <f>'Activity data'!BK55*ManureNEF*NtoN2O*kgtoGg</f>
        <v>1.0593841249330798</v>
      </c>
      <c r="BL96" s="22">
        <f>'Activity data'!BL55*ManureNEF*NtoN2O*kgtoGg</f>
        <v>1.100468786787872</v>
      </c>
      <c r="BM96" s="22">
        <f>'Activity data'!BM55*ManureNEF*NtoN2O*kgtoGg</f>
        <v>1.1435364439628826</v>
      </c>
      <c r="BN96" s="22">
        <f>'Activity data'!BN55*ManureNEF*NtoN2O*kgtoGg</f>
        <v>1.1871029036019229</v>
      </c>
      <c r="BO96" s="22">
        <f>'Activity data'!BO55*ManureNEF*NtoN2O*kgtoGg</f>
        <v>1.2328433959011995</v>
      </c>
      <c r="BP96" s="22">
        <f>'Activity data'!BP55*ManureNEF*NtoN2O*kgtoGg</f>
        <v>1.280928022226888</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5.8357633938764621E-2</v>
      </c>
      <c r="AE97" s="22">
        <f>'Activity data'!AE56*ManureNEF*NtoN2O*kgtoGg</f>
        <v>5.8390025058320076E-2</v>
      </c>
      <c r="AF97" s="22">
        <f>'Activity data'!AF56*ManureNEF*NtoN2O*kgtoGg</f>
        <v>5.8462004436123642E-2</v>
      </c>
      <c r="AG97" s="22">
        <f>'Activity data'!AG56*ManureNEF*NtoN2O*kgtoGg</f>
        <v>5.8570881004461645E-2</v>
      </c>
      <c r="AH97" s="22">
        <f>'Activity data'!AH56*ManureNEF*NtoN2O*kgtoGg</f>
        <v>5.871573850098228E-2</v>
      </c>
      <c r="AI97" s="22">
        <f>'Activity data'!AI56*ManureNEF*NtoN2O*kgtoGg</f>
        <v>5.8897846082753419E-2</v>
      </c>
      <c r="AJ97" s="22">
        <f>'Activity data'!AJ56*ManureNEF*NtoN2O*kgtoGg</f>
        <v>5.9099545516181531E-2</v>
      </c>
      <c r="AK97" s="22">
        <f>'Activity data'!AK56*ManureNEF*NtoN2O*kgtoGg</f>
        <v>5.9321360473520865E-2</v>
      </c>
      <c r="AL97" s="22">
        <f>'Activity data'!AL56*ManureNEF*NtoN2O*kgtoGg</f>
        <v>5.9527870081979579E-2</v>
      </c>
      <c r="AM97" s="22">
        <f>'Activity data'!AM56*ManureNEF*NtoN2O*kgtoGg</f>
        <v>5.9613360247240538E-2</v>
      </c>
      <c r="AN97" s="22">
        <f>'Activity data'!AN56*ManureNEF*NtoN2O*kgtoGg</f>
        <v>5.9712621270176659E-2</v>
      </c>
      <c r="AO97" s="22">
        <f>'Activity data'!AO56*ManureNEF*NtoN2O*kgtoGg</f>
        <v>5.9826434595480628E-2</v>
      </c>
      <c r="AP97" s="22">
        <f>'Activity data'!AP56*ManureNEF*NtoN2O*kgtoGg</f>
        <v>5.9952934468176546E-2</v>
      </c>
      <c r="AQ97" s="22">
        <f>'Activity data'!AQ56*ManureNEF*NtoN2O*kgtoGg</f>
        <v>6.0092014374962845E-2</v>
      </c>
      <c r="AR97" s="22">
        <f>'Activity data'!AR56*ManureNEF*NtoN2O*kgtoGg</f>
        <v>6.0177869433201928E-2</v>
      </c>
      <c r="AS97" s="22">
        <f>'Activity data'!AS56*ManureNEF*NtoN2O*kgtoGg</f>
        <v>6.0274623051103177E-2</v>
      </c>
      <c r="AT97" s="22">
        <f>'Activity data'!AT56*ManureNEF*NtoN2O*kgtoGg</f>
        <v>6.0381021057814115E-2</v>
      </c>
      <c r="AU97" s="22">
        <f>'Activity data'!AU56*ManureNEF*NtoN2O*kgtoGg</f>
        <v>6.0497680808147436E-2</v>
      </c>
      <c r="AV97" s="22">
        <f>'Activity data'!AV56*ManureNEF*NtoN2O*kgtoGg</f>
        <v>6.062354471275172E-2</v>
      </c>
      <c r="AW97" s="22">
        <f>'Activity data'!AW56*ManureNEF*NtoN2O*kgtoGg</f>
        <v>6.0706931319171167E-2</v>
      </c>
      <c r="AX97" s="22">
        <f>'Activity data'!AX56*ManureNEF*NtoN2O*kgtoGg</f>
        <v>6.0797603236449782E-2</v>
      </c>
      <c r="AY97" s="22">
        <f>'Activity data'!AY56*ManureNEF*NtoN2O*kgtoGg</f>
        <v>6.0896540197967634E-2</v>
      </c>
      <c r="AZ97" s="22">
        <f>'Activity data'!AZ56*ManureNEF*NtoN2O*kgtoGg</f>
        <v>6.100421629074633E-2</v>
      </c>
      <c r="BA97" s="22">
        <f>'Activity data'!BA56*ManureNEF*NtoN2O*kgtoGg</f>
        <v>6.1119156520772752E-2</v>
      </c>
      <c r="BB97" s="22">
        <f>'Activity data'!BB56*ManureNEF*NtoN2O*kgtoGg</f>
        <v>6.1191035495596208E-2</v>
      </c>
      <c r="BC97" s="22">
        <f>'Activity data'!BC56*ManureNEF*NtoN2O*kgtoGg</f>
        <v>6.1269122016277919E-2</v>
      </c>
      <c r="BD97" s="22">
        <f>'Activity data'!BD56*ManureNEF*NtoN2O*kgtoGg</f>
        <v>6.1353955361480847E-2</v>
      </c>
      <c r="BE97" s="22">
        <f>'Activity data'!BE56*ManureNEF*NtoN2O*kgtoGg</f>
        <v>6.1444533027270196E-2</v>
      </c>
      <c r="BF97" s="22">
        <f>'Activity data'!BF56*ManureNEF*NtoN2O*kgtoGg</f>
        <v>6.1541013215653979E-2</v>
      </c>
      <c r="BG97" s="22">
        <f>'Activity data'!BG56*ManureNEF*NtoN2O*kgtoGg</f>
        <v>6.1597283126960369E-2</v>
      </c>
      <c r="BH97" s="22">
        <f>'Activity data'!BH56*ManureNEF*NtoN2O*kgtoGg</f>
        <v>6.1658570394696514E-2</v>
      </c>
      <c r="BI97" s="22">
        <f>'Activity data'!BI56*ManureNEF*NtoN2O*kgtoGg</f>
        <v>6.1725237789924378E-2</v>
      </c>
      <c r="BJ97" s="22">
        <f>'Activity data'!BJ56*ManureNEF*NtoN2O*kgtoGg</f>
        <v>6.1796635718825932E-2</v>
      </c>
      <c r="BK97" s="22">
        <f>'Activity data'!BK56*ManureNEF*NtoN2O*kgtoGg</f>
        <v>6.1874222924875669E-2</v>
      </c>
      <c r="BL97" s="22">
        <f>'Activity data'!BL56*ManureNEF*NtoN2O*kgtoGg</f>
        <v>6.1908733638457267E-2</v>
      </c>
      <c r="BM97" s="22">
        <f>'Activity data'!BM56*ManureNEF*NtoN2O*kgtoGg</f>
        <v>6.194867849285194E-2</v>
      </c>
      <c r="BN97" s="22">
        <f>'Activity data'!BN56*ManureNEF*NtoN2O*kgtoGg</f>
        <v>6.1992513332336498E-2</v>
      </c>
      <c r="BO97" s="22">
        <f>'Activity data'!BO56*ManureNEF*NtoN2O*kgtoGg</f>
        <v>6.2040457826114191E-2</v>
      </c>
      <c r="BP97" s="22">
        <f>'Activity data'!BP56*ManureNEF*NtoN2O*kgtoGg</f>
        <v>6.2093635913566134E-2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4.7495181404220786E-2</v>
      </c>
      <c r="AE98" s="22">
        <f>'Activity data'!AE57*ManureNEF*NtoN2O*kgtoGg</f>
        <v>4.7521543372575872E-2</v>
      </c>
      <c r="AF98" s="22">
        <f>'Activity data'!AF57*ManureNEF*NtoN2O*kgtoGg</f>
        <v>4.7580124801866366E-2</v>
      </c>
      <c r="AG98" s="22">
        <f>'Activity data'!AG57*ManureNEF*NtoN2O*kgtoGg</f>
        <v>4.7668735528773293E-2</v>
      </c>
      <c r="AH98" s="22">
        <f>'Activity data'!AH57*ManureNEF*NtoN2O*kgtoGg</f>
        <v>4.7786629840290917E-2</v>
      </c>
      <c r="AI98" s="22">
        <f>'Activity data'!AI57*ManureNEF*NtoN2O*kgtoGg</f>
        <v>4.7934840657754496E-2</v>
      </c>
      <c r="AJ98" s="22">
        <f>'Activity data'!AJ57*ManureNEF*NtoN2O*kgtoGg</f>
        <v>4.8098996579323365E-2</v>
      </c>
      <c r="AK98" s="22">
        <f>'Activity data'!AK57*ManureNEF*NtoN2O*kgtoGg</f>
        <v>4.8279523803029106E-2</v>
      </c>
      <c r="AL98" s="22">
        <f>'Activity data'!AL57*ManureNEF*NtoN2O*kgtoGg</f>
        <v>4.8447594553220126E-2</v>
      </c>
      <c r="AM98" s="22">
        <f>'Activity data'!AM57*ManureNEF*NtoN2O*kgtoGg</f>
        <v>4.8517171926963677E-2</v>
      </c>
      <c r="AN98" s="22">
        <f>'Activity data'!AN57*ManureNEF*NtoN2O*kgtoGg</f>
        <v>4.8597956906965882E-2</v>
      </c>
      <c r="AO98" s="22">
        <f>'Activity data'!AO57*ManureNEF*NtoN2O*kgtoGg</f>
        <v>4.8690585482983918E-2</v>
      </c>
      <c r="AP98" s="22">
        <f>'Activity data'!AP57*ManureNEF*NtoN2O*kgtoGg</f>
        <v>4.8793539184081663E-2</v>
      </c>
      <c r="AQ98" s="22">
        <f>'Activity data'!AQ57*ManureNEF*NtoN2O*kgtoGg</f>
        <v>4.8906731322910124E-2</v>
      </c>
      <c r="AR98" s="22">
        <f>'Activity data'!AR57*ManureNEF*NtoN2O*kgtoGg</f>
        <v>4.8976605669937529E-2</v>
      </c>
      <c r="AS98" s="22">
        <f>'Activity data'!AS57*ManureNEF*NtoN2O*kgtoGg</f>
        <v>4.9055349963075895E-2</v>
      </c>
      <c r="AT98" s="22">
        <f>'Activity data'!AT57*ManureNEF*NtoN2O*kgtoGg</f>
        <v>4.9141943477732181E-2</v>
      </c>
      <c r="AU98" s="22">
        <f>'Activity data'!AU57*ManureNEF*NtoN2O*kgtoGg</f>
        <v>4.9236888656806206E-2</v>
      </c>
      <c r="AV98" s="22">
        <f>'Activity data'!AV57*ManureNEF*NtoN2O*kgtoGg</f>
        <v>4.9339324766325257E-2</v>
      </c>
      <c r="AW98" s="22">
        <f>'Activity data'!AW57*ManureNEF*NtoN2O*kgtoGg</f>
        <v>4.9407190129111031E-2</v>
      </c>
      <c r="AX98" s="22">
        <f>'Activity data'!AX57*ManureNEF*NtoN2O*kgtoGg</f>
        <v>4.948098474463529E-2</v>
      </c>
      <c r="AY98" s="22">
        <f>'Activity data'!AY57*ManureNEF*NtoN2O*kgtoGg</f>
        <v>4.9561505982693078E-2</v>
      </c>
      <c r="AZ98" s="22">
        <f>'Activity data'!AZ57*ManureNEF*NtoN2O*kgtoGg</f>
        <v>4.9649139685676802E-2</v>
      </c>
      <c r="BA98" s="22">
        <f>'Activity data'!BA57*ManureNEF*NtoN2O*kgtoGg</f>
        <v>4.9742685408957425E-2</v>
      </c>
      <c r="BB98" s="22">
        <f>'Activity data'!BB57*ManureNEF*NtoN2O*kgtoGg</f>
        <v>4.9801185123869975E-2</v>
      </c>
      <c r="BC98" s="22">
        <f>'Activity data'!BC57*ManureNEF*NtoN2O*kgtoGg</f>
        <v>4.9864736937312151E-2</v>
      </c>
      <c r="BD98" s="22">
        <f>'Activity data'!BD57*ManureNEF*NtoN2O*kgtoGg</f>
        <v>4.9933779748810775E-2</v>
      </c>
      <c r="BE98" s="22">
        <f>'Activity data'!BE57*ManureNEF*NtoN2O*kgtoGg</f>
        <v>5.0007497656434481E-2</v>
      </c>
      <c r="BF98" s="22">
        <f>'Activity data'!BF57*ManureNEF*NtoN2O*kgtoGg</f>
        <v>5.0086019415113224E-2</v>
      </c>
      <c r="BG98" s="22">
        <f>'Activity data'!BG57*ManureNEF*NtoN2O*kgtoGg</f>
        <v>5.013181547408127E-2</v>
      </c>
      <c r="BH98" s="22">
        <f>'Activity data'!BH57*ManureNEF*NtoN2O*kgtoGg</f>
        <v>5.0181694979167996E-2</v>
      </c>
      <c r="BI98" s="22">
        <f>'Activity data'!BI57*ManureNEF*NtoN2O*kgtoGg</f>
        <v>5.0235953176705886E-2</v>
      </c>
      <c r="BJ98" s="22">
        <f>'Activity data'!BJ57*ManureNEF*NtoN2O*kgtoGg</f>
        <v>5.029406138562717E-2</v>
      </c>
      <c r="BK98" s="22">
        <f>'Activity data'!BK57*ManureNEF*NtoN2O*kgtoGg</f>
        <v>5.035720682483133E-2</v>
      </c>
      <c r="BL98" s="22">
        <f>'Activity data'!BL57*ManureNEF*NtoN2O*kgtoGg</f>
        <v>5.0385293854604808E-2</v>
      </c>
      <c r="BM98" s="22">
        <f>'Activity data'!BM57*ManureNEF*NtoN2O*kgtoGg</f>
        <v>5.0417803536330949E-2</v>
      </c>
      <c r="BN98" s="22">
        <f>'Activity data'!BN57*ManureNEF*NtoN2O*kgtoGg</f>
        <v>5.0453479137149995E-2</v>
      </c>
      <c r="BO98" s="22">
        <f>'Activity data'!BO57*ManureNEF*NtoN2O*kgtoGg</f>
        <v>5.0492499437933512E-2</v>
      </c>
      <c r="BP98" s="22">
        <f>'Activity data'!BP57*ManureNEF*NtoN2O*kgtoGg</f>
        <v>5.0535779172559317E-2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7.2136709215247482E-3</v>
      </c>
      <c r="AE99" s="22">
        <f>'Activity data'!AE58*ManureNEF*NtoN2O*kgtoGg</f>
        <v>7.232589103867427E-3</v>
      </c>
      <c r="AF99" s="22">
        <f>'Activity data'!AF58*ManureNEF*NtoN2O*kgtoGg</f>
        <v>7.2577831680877948E-3</v>
      </c>
      <c r="AG99" s="22">
        <f>'Activity data'!AG58*ManureNEF*NtoN2O*kgtoGg</f>
        <v>7.2888410577694775E-3</v>
      </c>
      <c r="AH99" s="22">
        <f>'Activity data'!AH58*ManureNEF*NtoN2O*kgtoGg</f>
        <v>7.3256750689968475E-3</v>
      </c>
      <c r="AI99" s="22">
        <f>'Activity data'!AI58*ManureNEF*NtoN2O*kgtoGg</f>
        <v>7.368601431214615E-3</v>
      </c>
      <c r="AJ99" s="22">
        <f>'Activity data'!AJ58*ManureNEF*NtoN2O*kgtoGg</f>
        <v>7.4142707426192505E-3</v>
      </c>
      <c r="AK99" s="22">
        <f>'Activity data'!AK58*ManureNEF*NtoN2O*kgtoGg</f>
        <v>7.4628518814649084E-3</v>
      </c>
      <c r="AL99" s="22">
        <f>'Activity data'!AL58*ManureNEF*NtoN2O*kgtoGg</f>
        <v>7.507612836976262E-3</v>
      </c>
      <c r="AM99" s="22">
        <f>'Activity data'!AM58*ManureNEF*NtoN2O*kgtoGg</f>
        <v>7.5284473596339873E-3</v>
      </c>
      <c r="AN99" s="22">
        <f>'Activity data'!AN58*ManureNEF*NtoN2O*kgtoGg</f>
        <v>7.5512936971464228E-3</v>
      </c>
      <c r="AO99" s="22">
        <f>'Activity data'!AO58*ManureNEF*NtoN2O*kgtoGg</f>
        <v>7.5763337437479445E-3</v>
      </c>
      <c r="AP99" s="22">
        <f>'Activity data'!AP58*ManureNEF*NtoN2O*kgtoGg</f>
        <v>7.6032404208463524E-3</v>
      </c>
      <c r="AQ99" s="22">
        <f>'Activity data'!AQ58*ManureNEF*NtoN2O*kgtoGg</f>
        <v>7.6320185418881992E-3</v>
      </c>
      <c r="AR99" s="22">
        <f>'Activity data'!AR58*ManureNEF*NtoN2O*kgtoGg</f>
        <v>7.6502627765817396E-3</v>
      </c>
      <c r="AS99" s="22">
        <f>'Activity data'!AS58*ManureNEF*NtoN2O*kgtoGg</f>
        <v>7.6701566881287467E-3</v>
      </c>
      <c r="AT99" s="22">
        <f>'Activity data'!AT58*ManureNEF*NtoN2O*kgtoGg</f>
        <v>7.6914798524458919E-3</v>
      </c>
      <c r="AU99" s="22">
        <f>'Activity data'!AU58*ManureNEF*NtoN2O*kgtoGg</f>
        <v>7.7143626236453548E-3</v>
      </c>
      <c r="AV99" s="22">
        <f>'Activity data'!AV58*ManureNEF*NtoN2O*kgtoGg</f>
        <v>7.7386187401855917E-3</v>
      </c>
      <c r="AW99" s="22">
        <f>'Activity data'!AW58*ManureNEF*NtoN2O*kgtoGg</f>
        <v>7.7546046090954147E-3</v>
      </c>
      <c r="AX99" s="22">
        <f>'Activity data'!AX58*ManureNEF*NtoN2O*kgtoGg</f>
        <v>7.7716661359843869E-3</v>
      </c>
      <c r="AY99" s="22">
        <f>'Activity data'!AY58*ManureNEF*NtoN2O*kgtoGg</f>
        <v>7.7899947953487267E-3</v>
      </c>
      <c r="AZ99" s="22">
        <f>'Activity data'!AZ58*ManureNEF*NtoN2O*kgtoGg</f>
        <v>7.8096855090609386E-3</v>
      </c>
      <c r="BA99" s="22">
        <f>'Activity data'!BA58*ManureNEF*NtoN2O*kgtoGg</f>
        <v>7.830470247402058E-3</v>
      </c>
      <c r="BB99" s="22">
        <f>'Activity data'!BB58*ManureNEF*NtoN2O*kgtoGg</f>
        <v>7.8430456580808397E-3</v>
      </c>
      <c r="BC99" s="22">
        <f>'Activity data'!BC58*ManureNEF*NtoN2O*kgtoGg</f>
        <v>7.8565660275438098E-3</v>
      </c>
      <c r="BD99" s="22">
        <f>'Activity data'!BD58*ManureNEF*NtoN2O*kgtoGg</f>
        <v>7.871135348723815E-3</v>
      </c>
      <c r="BE99" s="22">
        <f>'Activity data'!BE58*ManureNEF*NtoN2O*kgtoGg</f>
        <v>7.8865726137306875E-3</v>
      </c>
      <c r="BF99" s="22">
        <f>'Activity data'!BF58*ManureNEF*NtoN2O*kgtoGg</f>
        <v>7.9029107176832158E-3</v>
      </c>
      <c r="BG99" s="22">
        <f>'Activity data'!BG58*ManureNEF*NtoN2O*kgtoGg</f>
        <v>7.9116999626990918E-3</v>
      </c>
      <c r="BH99" s="22">
        <f>'Activity data'!BH58*ManureNEF*NtoN2O*kgtoGg</f>
        <v>7.9212633587179056E-3</v>
      </c>
      <c r="BI99" s="22">
        <f>'Activity data'!BI58*ManureNEF*NtoN2O*kgtoGg</f>
        <v>7.9316696140286757E-3</v>
      </c>
      <c r="BJ99" s="22">
        <f>'Activity data'!BJ58*ManureNEF*NtoN2O*kgtoGg</f>
        <v>7.9428019971591445E-3</v>
      </c>
      <c r="BK99" s="22">
        <f>'Activity data'!BK58*ManureNEF*NtoN2O*kgtoGg</f>
        <v>7.9549280889095603E-3</v>
      </c>
      <c r="BL99" s="22">
        <f>'Activity data'!BL58*ManureNEF*NtoN2O*kgtoGg</f>
        <v>7.9590938097851265E-3</v>
      </c>
      <c r="BM99" s="22">
        <f>'Activity data'!BM58*ManureNEF*NtoN2O*kgtoGg</f>
        <v>7.9641459896696073E-3</v>
      </c>
      <c r="BN99" s="22">
        <f>'Activity data'!BN58*ManureNEF*NtoN2O*kgtoGg</f>
        <v>7.9698048699515366E-3</v>
      </c>
      <c r="BO99" s="22">
        <f>'Activity data'!BO58*ManureNEF*NtoN2O*kgtoGg</f>
        <v>7.9761113301384991E-3</v>
      </c>
      <c r="BP99" s="22">
        <f>'Activity data'!BP58*ManureNEF*NtoN2O*kgtoGg</f>
        <v>7.9832691013663436E-3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8.7040581808052825E-2</v>
      </c>
      <c r="AE100" s="22">
        <f>'Activity data'!AE59*ManureNEF*NtoN2O*kgtoGg</f>
        <v>8.7268849719878999E-2</v>
      </c>
      <c r="AF100" s="22">
        <f>'Activity data'!AF59*ManureNEF*NtoN2O*kgtoGg</f>
        <v>8.7572842795208619E-2</v>
      </c>
      <c r="AG100" s="22">
        <f>'Activity data'!AG59*ManureNEF*NtoN2O*kgtoGg</f>
        <v>8.7947589136846929E-2</v>
      </c>
      <c r="AH100" s="22">
        <f>'Activity data'!AH59*ManureNEF*NtoN2O*kgtoGg</f>
        <v>8.8392030504138616E-2</v>
      </c>
      <c r="AI100" s="22">
        <f>'Activity data'!AI59*ManureNEF*NtoN2O*kgtoGg</f>
        <v>8.8909982540346544E-2</v>
      </c>
      <c r="AJ100" s="22">
        <f>'Activity data'!AJ59*ManureNEF*NtoN2O*kgtoGg</f>
        <v>8.9461031164365587E-2</v>
      </c>
      <c r="AK100" s="22">
        <f>'Activity data'!AK59*ManureNEF*NtoN2O*kgtoGg</f>
        <v>9.0047214071241263E-2</v>
      </c>
      <c r="AL100" s="22">
        <f>'Activity data'!AL59*ManureNEF*NtoN2O*kgtoGg</f>
        <v>9.058730241909857E-2</v>
      </c>
      <c r="AM100" s="22">
        <f>'Activity data'!AM59*ManureNEF*NtoN2O*kgtoGg</f>
        <v>9.0838693006990573E-2</v>
      </c>
      <c r="AN100" s="22">
        <f>'Activity data'!AN59*ManureNEF*NtoN2O*kgtoGg</f>
        <v>9.1114358272414833E-2</v>
      </c>
      <c r="AO100" s="22">
        <f>'Activity data'!AO59*ManureNEF*NtoN2O*kgtoGg</f>
        <v>9.1416492962007309E-2</v>
      </c>
      <c r="AP100" s="22">
        <f>'Activity data'!AP59*ManureNEF*NtoN2O*kgtoGg</f>
        <v>9.1741150526047116E-2</v>
      </c>
      <c r="AQ100" s="22">
        <f>'Activity data'!AQ59*ManureNEF*NtoN2O*kgtoGg</f>
        <v>9.2088389043866181E-2</v>
      </c>
      <c r="AR100" s="22">
        <f>'Activity data'!AR59*ManureNEF*NtoN2O*kgtoGg</f>
        <v>9.2308525063327526E-2</v>
      </c>
      <c r="AS100" s="22">
        <f>'Activity data'!AS59*ManureNEF*NtoN2O*kgtoGg</f>
        <v>9.2548566181688316E-2</v>
      </c>
      <c r="AT100" s="22">
        <f>'Activity data'!AT59*ManureNEF*NtoN2O*kgtoGg</f>
        <v>9.280585274886663E-2</v>
      </c>
      <c r="AU100" s="22">
        <f>'Activity data'!AU59*ManureNEF*NtoN2O*kgtoGg</f>
        <v>9.308195762532262E-2</v>
      </c>
      <c r="AV100" s="22">
        <f>'Activity data'!AV59*ManureNEF*NtoN2O*kgtoGg</f>
        <v>9.3374633368232665E-2</v>
      </c>
      <c r="AW100" s="22">
        <f>'Activity data'!AW59*ManureNEF*NtoN2O*kgtoGg</f>
        <v>9.3567519812008018E-2</v>
      </c>
      <c r="AX100" s="22">
        <f>'Activity data'!AX59*ManureNEF*NtoN2O*kgtoGg</f>
        <v>9.3773385208850354E-2</v>
      </c>
      <c r="AY100" s="22">
        <f>'Activity data'!AY59*ManureNEF*NtoN2O*kgtoGg</f>
        <v>9.399453990140412E-2</v>
      </c>
      <c r="AZ100" s="22">
        <f>'Activity data'!AZ59*ManureNEF*NtoN2O*kgtoGg</f>
        <v>9.4232129222620947E-2</v>
      </c>
      <c r="BA100" s="22">
        <f>'Activity data'!BA59*ManureNEF*NtoN2O*kgtoGg</f>
        <v>9.448291910999175E-2</v>
      </c>
      <c r="BB100" s="22">
        <f>'Activity data'!BB59*ManureNEF*NtoN2O*kgtoGg</f>
        <v>9.4634654762181025E-2</v>
      </c>
      <c r="BC100" s="22">
        <f>'Activity data'!BC59*ManureNEF*NtoN2O*kgtoGg</f>
        <v>9.4797792343187845E-2</v>
      </c>
      <c r="BD100" s="22">
        <f>'Activity data'!BD59*ManureNEF*NtoN2O*kgtoGg</f>
        <v>9.497358663791676E-2</v>
      </c>
      <c r="BE100" s="22">
        <f>'Activity data'!BE59*ManureNEF*NtoN2O*kgtoGg</f>
        <v>9.5159853594413757E-2</v>
      </c>
      <c r="BF100" s="22">
        <f>'Activity data'!BF59*ManureNEF*NtoN2O*kgtoGg</f>
        <v>9.5356990127135971E-2</v>
      </c>
      <c r="BG100" s="22">
        <f>'Activity data'!BG59*ManureNEF*NtoN2O*kgtoGg</f>
        <v>9.5463041679550553E-2</v>
      </c>
      <c r="BH100" s="22">
        <f>'Activity data'!BH59*ManureNEF*NtoN2O*kgtoGg</f>
        <v>9.557843418394861E-2</v>
      </c>
      <c r="BI100" s="22">
        <f>'Activity data'!BI59*ManureNEF*NtoN2O*kgtoGg</f>
        <v>9.5703996678626585E-2</v>
      </c>
      <c r="BJ100" s="22">
        <f>'Activity data'!BJ59*ManureNEF*NtoN2O*kgtoGg</f>
        <v>9.5838320674706726E-2</v>
      </c>
      <c r="BK100" s="22">
        <f>'Activity data'!BK59*ManureNEF*NtoN2O*kgtoGg</f>
        <v>9.5984634818018222E-2</v>
      </c>
      <c r="BL100" s="22">
        <f>'Activity data'!BL59*ManureNEF*NtoN2O*kgtoGg</f>
        <v>9.6034898653533277E-2</v>
      </c>
      <c r="BM100" s="22">
        <f>'Activity data'!BM59*ManureNEF*NtoN2O*kgtoGg</f>
        <v>9.6095858556102698E-2</v>
      </c>
      <c r="BN100" s="22">
        <f>'Activity data'!BN59*ManureNEF*NtoN2O*kgtoGg</f>
        <v>9.6164138941703808E-2</v>
      </c>
      <c r="BO100" s="22">
        <f>'Activity data'!BO59*ManureNEF*NtoN2O*kgtoGg</f>
        <v>9.6240233064903244E-2</v>
      </c>
      <c r="BP100" s="22">
        <f>'Activity data'!BP59*ManureNEF*NtoN2O*kgtoGg</f>
        <v>9.6326599157687084E-2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0.12524716250699638</v>
      </c>
      <c r="AE103" s="22">
        <f>'Activity data'!AE62*ManureNEF*NtoN2O*kgtoGg</f>
        <v>0.12503598848364689</v>
      </c>
      <c r="AF103" s="22">
        <f>'Activity data'!AF62*ManureNEF*NtoN2O*kgtoGg</f>
        <v>0.12395773179829213</v>
      </c>
      <c r="AG103" s="22">
        <f>'Activity data'!AG62*ManureNEF*NtoN2O*kgtoGg</f>
        <v>0.12200980695565833</v>
      </c>
      <c r="AH103" s="22">
        <f>'Activity data'!AH62*ManureNEF*NtoN2O*kgtoGg</f>
        <v>0.11941662668654585</v>
      </c>
      <c r="AI103" s="22">
        <f>'Activity data'!AI62*ManureNEF*NtoN2O*kgtoGg</f>
        <v>0.11754520113695645</v>
      </c>
      <c r="AJ103" s="22">
        <f>'Activity data'!AJ62*ManureNEF*NtoN2O*kgtoGg</f>
        <v>0.11551281711151795</v>
      </c>
      <c r="AK103" s="22">
        <f>'Activity data'!AK62*ManureNEF*NtoN2O*kgtoGg</f>
        <v>0.11333832739125856</v>
      </c>
      <c r="AL103" s="22">
        <f>'Activity data'!AL62*ManureNEF*NtoN2O*kgtoGg</f>
        <v>9.9134756360476556E-2</v>
      </c>
      <c r="AM103" s="22">
        <f>'Activity data'!AM62*ManureNEF*NtoN2O*kgtoGg</f>
        <v>9.9370779011388494E-2</v>
      </c>
      <c r="AN103" s="22">
        <f>'Activity data'!AN62*ManureNEF*NtoN2O*kgtoGg</f>
        <v>9.9463604591458615E-2</v>
      </c>
      <c r="AO103" s="22">
        <f>'Activity data'!AO62*ManureNEF*NtoN2O*kgtoGg</f>
        <v>9.9561297714859304E-2</v>
      </c>
      <c r="AP103" s="22">
        <f>'Activity data'!AP62*ManureNEF*NtoN2O*kgtoGg</f>
        <v>9.954031534607706E-2</v>
      </c>
      <c r="AQ103" s="22">
        <f>'Activity data'!AQ62*ManureNEF*NtoN2O*kgtoGg</f>
        <v>9.9611196008968186E-2</v>
      </c>
      <c r="AR103" s="22">
        <f>'Activity data'!AR62*ManureNEF*NtoN2O*kgtoGg</f>
        <v>0.1002234909964333</v>
      </c>
      <c r="AS103" s="22">
        <f>'Activity data'!AS62*ManureNEF*NtoN2O*kgtoGg</f>
        <v>0.10076016033795347</v>
      </c>
      <c r="AT103" s="22">
        <f>'Activity data'!AT62*ManureNEF*NtoN2O*kgtoGg</f>
        <v>0.10139707072313685</v>
      </c>
      <c r="AU103" s="22">
        <f>'Activity data'!AU62*ManureNEF*NtoN2O*kgtoGg</f>
        <v>0.102086541970654</v>
      </c>
      <c r="AV103" s="22">
        <f>'Activity data'!AV62*ManureNEF*NtoN2O*kgtoGg</f>
        <v>0.10283353969048287</v>
      </c>
      <c r="AW103" s="22">
        <f>'Activity data'!AW62*ManureNEF*NtoN2O*kgtoGg</f>
        <v>0.10420761977136372</v>
      </c>
      <c r="AX103" s="22">
        <f>'Activity data'!AX62*ManureNEF*NtoN2O*kgtoGg</f>
        <v>0.10533097824192222</v>
      </c>
      <c r="AY103" s="22">
        <f>'Activity data'!AY62*ManureNEF*NtoN2O*kgtoGg</f>
        <v>0.10676694856971226</v>
      </c>
      <c r="AZ103" s="22">
        <f>'Activity data'!AZ62*ManureNEF*NtoN2O*kgtoGg</f>
        <v>0.10838073362130468</v>
      </c>
      <c r="BA103" s="22">
        <f>'Activity data'!BA62*ManureNEF*NtoN2O*kgtoGg</f>
        <v>0.11017696213928027</v>
      </c>
      <c r="BB103" s="22">
        <f>'Activity data'!BB62*ManureNEF*NtoN2O*kgtoGg</f>
        <v>0.1120449477316513</v>
      </c>
      <c r="BC103" s="22">
        <f>'Activity data'!BC62*ManureNEF*NtoN2O*kgtoGg</f>
        <v>0.11399177973840539</v>
      </c>
      <c r="BD103" s="22">
        <f>'Activity data'!BD62*ManureNEF*NtoN2O*kgtoGg</f>
        <v>0.115900569683878</v>
      </c>
      <c r="BE103" s="22">
        <f>'Activity data'!BE62*ManureNEF*NtoN2O*kgtoGg</f>
        <v>0.11788252111617797</v>
      </c>
      <c r="BF103" s="22">
        <f>'Activity data'!BF62*ManureNEF*NtoN2O*kgtoGg</f>
        <v>0.12002510588623257</v>
      </c>
      <c r="BG103" s="22">
        <f>'Activity data'!BG62*ManureNEF*NtoN2O*kgtoGg</f>
        <v>0.12228084127216719</v>
      </c>
      <c r="BH103" s="22">
        <f>'Activity data'!BH62*ManureNEF*NtoN2O*kgtoGg</f>
        <v>0.12461738537312156</v>
      </c>
      <c r="BI103" s="22">
        <f>'Activity data'!BI62*ManureNEF*NtoN2O*kgtoGg</f>
        <v>0.12701486869213316</v>
      </c>
      <c r="BJ103" s="22">
        <f>'Activity data'!BJ62*ManureNEF*NtoN2O*kgtoGg</f>
        <v>0.12949305240461356</v>
      </c>
      <c r="BK103" s="22">
        <f>'Activity data'!BK62*ManureNEF*NtoN2O*kgtoGg</f>
        <v>0.13214876922058116</v>
      </c>
      <c r="BL103" s="22">
        <f>'Activity data'!BL62*ManureNEF*NtoN2O*kgtoGg</f>
        <v>0.13496123551952718</v>
      </c>
      <c r="BM103" s="22">
        <f>'Activity data'!BM62*ManureNEF*NtoN2O*kgtoGg</f>
        <v>0.13788400145478752</v>
      </c>
      <c r="BN103" s="22">
        <f>'Activity data'!BN62*ManureNEF*NtoN2O*kgtoGg</f>
        <v>0.1407220679721726</v>
      </c>
      <c r="BO103" s="22">
        <f>'Activity data'!BO62*ManureNEF*NtoN2O*kgtoGg</f>
        <v>0.14368148297885777</v>
      </c>
      <c r="BP103" s="22">
        <f>'Activity data'!BP62*ManureNEF*NtoN2O*kgtoGg</f>
        <v>0.14677143564251122</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3.1775683413827915E-2</v>
      </c>
      <c r="AE104" s="22">
        <f>'Activity data'!AE63*ManureNEF*NtoN2O*kgtoGg</f>
        <v>3.1722107757686371E-2</v>
      </c>
      <c r="AF104" s="22">
        <f>'Activity data'!AF63*ManureNEF*NtoN2O*kgtoGg</f>
        <v>3.1448549919034639E-2</v>
      </c>
      <c r="AG104" s="22">
        <f>'Activity data'!AG63*ManureNEF*NtoN2O*kgtoGg</f>
        <v>3.0954353947848436E-2</v>
      </c>
      <c r="AH104" s="22">
        <f>'Activity data'!AH63*ManureNEF*NtoN2O*kgtoGg</f>
        <v>3.029645421090468E-2</v>
      </c>
      <c r="AI104" s="22">
        <f>'Activity data'!AI63*ManureNEF*NtoN2O*kgtoGg</f>
        <v>2.9821666402494416E-2</v>
      </c>
      <c r="AJ104" s="22">
        <f>'Activity data'!AJ63*ManureNEF*NtoN2O*kgtoGg</f>
        <v>2.9306042814103362E-2</v>
      </c>
      <c r="AK104" s="22">
        <f>'Activity data'!AK63*ManureNEF*NtoN2O*kgtoGg</f>
        <v>2.8754366468272161E-2</v>
      </c>
      <c r="AL104" s="22">
        <f>'Activity data'!AL63*ManureNEF*NtoN2O*kgtoGg</f>
        <v>2.5150866258079906E-2</v>
      </c>
      <c r="AM104" s="22">
        <f>'Activity data'!AM63*ManureNEF*NtoN2O*kgtoGg</f>
        <v>2.5210746105924369E-2</v>
      </c>
      <c r="AN104" s="22">
        <f>'Activity data'!AN63*ManureNEF*NtoN2O*kgtoGg</f>
        <v>2.5234296310064509E-2</v>
      </c>
      <c r="AO104" s="22">
        <f>'Activity data'!AO63*ManureNEF*NtoN2O*kgtoGg</f>
        <v>2.5259081428535477E-2</v>
      </c>
      <c r="AP104" s="22">
        <f>'Activity data'!AP63*ManureNEF*NtoN2O*kgtoGg</f>
        <v>2.525375812144931E-2</v>
      </c>
      <c r="AQ104" s="22">
        <f>'Activity data'!AQ63*ManureNEF*NtoN2O*kgtoGg</f>
        <v>2.52717408162993E-2</v>
      </c>
      <c r="AR104" s="22">
        <f>'Activity data'!AR63*ManureNEF*NtoN2O*kgtoGg</f>
        <v>2.542708239281188E-2</v>
      </c>
      <c r="AS104" s="22">
        <f>'Activity data'!AS63*ManureNEF*NtoN2O*kgtoGg</f>
        <v>2.5563237454153891E-2</v>
      </c>
      <c r="AT104" s="22">
        <f>'Activity data'!AT63*ManureNEF*NtoN2O*kgtoGg</f>
        <v>2.5724824051067297E-2</v>
      </c>
      <c r="AU104" s="22">
        <f>'Activity data'!AU63*ManureNEF*NtoN2O*kgtoGg</f>
        <v>2.5899745539470821E-2</v>
      </c>
      <c r="AV104" s="22">
        <f>'Activity data'!AV63*ManureNEF*NtoN2O*kgtoGg</f>
        <v>2.6089261713578216E-2</v>
      </c>
      <c r="AW104" s="22">
        <f>'Activity data'!AW63*ManureNEF*NtoN2O*kgtoGg</f>
        <v>2.6437871077346266E-2</v>
      </c>
      <c r="AX104" s="22">
        <f>'Activity data'!AX63*ManureNEF*NtoN2O*kgtoGg</f>
        <v>2.6722871411135985E-2</v>
      </c>
      <c r="AY104" s="22">
        <f>'Activity data'!AY63*ManureNEF*NtoN2O*kgtoGg</f>
        <v>2.7087182566887375E-2</v>
      </c>
      <c r="AZ104" s="22">
        <f>'Activity data'!AZ63*ManureNEF*NtoN2O*kgtoGg</f>
        <v>2.7496605997094855E-2</v>
      </c>
      <c r="BA104" s="22">
        <f>'Activity data'!BA63*ManureNEF*NtoN2O*kgtoGg</f>
        <v>2.7952316031427126E-2</v>
      </c>
      <c r="BB104" s="22">
        <f>'Activity data'!BB63*ManureNEF*NtoN2O*kgtoGg</f>
        <v>2.8426231109554806E-2</v>
      </c>
      <c r="BC104" s="22">
        <f>'Activity data'!BC63*ManureNEF*NtoN2O*kgtoGg</f>
        <v>2.8920149824105089E-2</v>
      </c>
      <c r="BD104" s="22">
        <f>'Activity data'!BD63*ManureNEF*NtoN2O*kgtoGg</f>
        <v>2.9404417122435675E-2</v>
      </c>
      <c r="BE104" s="22">
        <f>'Activity data'!BE63*ManureNEF*NtoN2O*kgtoGg</f>
        <v>2.9907245769358749E-2</v>
      </c>
      <c r="BF104" s="22">
        <f>'Activity data'!BF63*ManureNEF*NtoN2O*kgtoGg</f>
        <v>3.045082770748642E-2</v>
      </c>
      <c r="BG104" s="22">
        <f>'Activity data'!BG63*ManureNEF*NtoN2O*kgtoGg</f>
        <v>3.1023116388955125E-2</v>
      </c>
      <c r="BH104" s="22">
        <f>'Activity data'!BH63*ManureNEF*NtoN2O*kgtoGg</f>
        <v>3.161590655001148E-2</v>
      </c>
      <c r="BI104" s="22">
        <f>'Activity data'!BI63*ManureNEF*NtoN2O*kgtoGg</f>
        <v>3.2224157223399712E-2</v>
      </c>
      <c r="BJ104" s="22">
        <f>'Activity data'!BJ63*ManureNEF*NtoN2O*kgtoGg</f>
        <v>3.2852881894784455E-2</v>
      </c>
      <c r="BK104" s="22">
        <f>'Activity data'!BK63*ManureNEF*NtoN2O*kgtoGg</f>
        <v>3.3526647392475885E-2</v>
      </c>
      <c r="BL104" s="22">
        <f>'Activity data'!BL63*ManureNEF*NtoN2O*kgtoGg</f>
        <v>3.4240180832583782E-2</v>
      </c>
      <c r="BM104" s="22">
        <f>'Activity data'!BM63*ManureNEF*NtoN2O*kgtoGg</f>
        <v>3.4981697711629747E-2</v>
      </c>
      <c r="BN104" s="22">
        <f>'Activity data'!BN63*ManureNEF*NtoN2O*kgtoGg</f>
        <v>3.5701726024916093E-2</v>
      </c>
      <c r="BO104" s="22">
        <f>'Activity data'!BO63*ManureNEF*NtoN2O*kgtoGg</f>
        <v>3.6452540913335676E-2</v>
      </c>
      <c r="BP104" s="22">
        <f>'Activity data'!BP63*ManureNEF*NtoN2O*kgtoGg</f>
        <v>3.7236473703816914E-2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0.15756900151522829</v>
      </c>
      <c r="AE105" s="22">
        <f>'Activity data'!AE64*ManureNEF*NtoN2O*kgtoGg</f>
        <v>0.16111061030444371</v>
      </c>
      <c r="AF105" s="22">
        <f>'Activity data'!AF64*ManureNEF*NtoN2O*kgtoGg</f>
        <v>0.16403202285572696</v>
      </c>
      <c r="AG105" s="22">
        <f>'Activity data'!AG64*ManureNEF*NtoN2O*kgtoGg</f>
        <v>0.16628570497585318</v>
      </c>
      <c r="AH105" s="22">
        <f>'Activity data'!AH64*ManureNEF*NtoN2O*kgtoGg</f>
        <v>0.16800131654832789</v>
      </c>
      <c r="AI105" s="22">
        <f>'Activity data'!AI64*ManureNEF*NtoN2O*kgtoGg</f>
        <v>0.1702326213857468</v>
      </c>
      <c r="AJ105" s="22">
        <f>'Activity data'!AJ64*ManureNEF*NtoN2O*kgtoGg</f>
        <v>0.17227565602534195</v>
      </c>
      <c r="AK105" s="22">
        <f>'Activity data'!AK64*ManureNEF*NtoN2O*kgtoGg</f>
        <v>0.17414378933929578</v>
      </c>
      <c r="AL105" s="22">
        <f>'Activity data'!AL64*ManureNEF*NtoN2O*kgtoGg</f>
        <v>0.16565767030810227</v>
      </c>
      <c r="AM105" s="22">
        <f>'Activity data'!AM64*ManureNEF*NtoN2O*kgtoGg</f>
        <v>0.16886731261311688</v>
      </c>
      <c r="AN105" s="22">
        <f>'Activity data'!AN64*ManureNEF*NtoN2O*kgtoGg</f>
        <v>0.17197644323420075</v>
      </c>
      <c r="AO105" s="22">
        <f>'Activity data'!AO64*ManureNEF*NtoN2O*kgtoGg</f>
        <v>0.17511681099958076</v>
      </c>
      <c r="AP105" s="22">
        <f>'Activity data'!AP64*ManureNEF*NtoN2O*kgtoGg</f>
        <v>0.17817320755540747</v>
      </c>
      <c r="AQ105" s="22">
        <f>'Activity data'!AQ64*ManureNEF*NtoN2O*kgtoGg</f>
        <v>0.18134137460085215</v>
      </c>
      <c r="AR105" s="22">
        <f>'Activity data'!AR64*ManureNEF*NtoN2O*kgtoGg</f>
        <v>0.18491089184052673</v>
      </c>
      <c r="AS105" s="22">
        <f>'Activity data'!AS64*ManureNEF*NtoN2O*kgtoGg</f>
        <v>0.18845644939286549</v>
      </c>
      <c r="AT105" s="22">
        <f>'Activity data'!AT64*ManureNEF*NtoN2O*kgtoGg</f>
        <v>0.19215119414604792</v>
      </c>
      <c r="AU105" s="22">
        <f>'Activity data'!AU64*ManureNEF*NtoN2O*kgtoGg</f>
        <v>0.19595652230427185</v>
      </c>
      <c r="AV105" s="22">
        <f>'Activity data'!AV64*ManureNEF*NtoN2O*kgtoGg</f>
        <v>0.19988127635672531</v>
      </c>
      <c r="AW105" s="22">
        <f>'Activity data'!AW64*ManureNEF*NtoN2O*kgtoGg</f>
        <v>0.20441900205352745</v>
      </c>
      <c r="AX105" s="22">
        <f>'Activity data'!AX64*ManureNEF*NtoN2O*kgtoGg</f>
        <v>0.20877001268829232</v>
      </c>
      <c r="AY105" s="22">
        <f>'Activity data'!AY64*ManureNEF*NtoN2O*kgtoGg</f>
        <v>0.21355302294666345</v>
      </c>
      <c r="AZ105" s="22">
        <f>'Activity data'!AZ64*ManureNEF*NtoN2O*kgtoGg</f>
        <v>0.21863920114224705</v>
      </c>
      <c r="BA105" s="22">
        <f>'Activity data'!BA64*ManureNEF*NtoN2O*kgtoGg</f>
        <v>0.22404542786172188</v>
      </c>
      <c r="BB105" s="22">
        <f>'Activity data'!BB64*ManureNEF*NtoN2O*kgtoGg</f>
        <v>0.22953221258118797</v>
      </c>
      <c r="BC105" s="22">
        <f>'Activity data'!BC64*ManureNEF*NtoN2O*kgtoGg</f>
        <v>0.23523711582342327</v>
      </c>
      <c r="BD105" s="22">
        <f>'Activity data'!BD64*ManureNEF*NtoN2O*kgtoGg</f>
        <v>0.24102685083916342</v>
      </c>
      <c r="BE105" s="22">
        <f>'Activity data'!BE64*ManureNEF*NtoN2O*kgtoGg</f>
        <v>0.24703955191984472</v>
      </c>
      <c r="BF105" s="22">
        <f>'Activity data'!BF64*ManureNEF*NtoN2O*kgtoGg</f>
        <v>0.25339649523269142</v>
      </c>
      <c r="BG105" s="22">
        <f>'Activity data'!BG64*ManureNEF*NtoN2O*kgtoGg</f>
        <v>0.25993565946233049</v>
      </c>
      <c r="BH105" s="22">
        <f>'Activity data'!BH64*ManureNEF*NtoN2O*kgtoGg</f>
        <v>0.26673969037475287</v>
      </c>
      <c r="BI105" s="22">
        <f>'Activity data'!BI64*ManureNEF*NtoN2O*kgtoGg</f>
        <v>0.27379331401094076</v>
      </c>
      <c r="BJ105" s="22">
        <f>'Activity data'!BJ64*ManureNEF*NtoN2O*kgtoGg</f>
        <v>0.28113156427877833</v>
      </c>
      <c r="BK105" s="22">
        <f>'Activity data'!BK64*ManureNEF*NtoN2O*kgtoGg</f>
        <v>0.28890519408669374</v>
      </c>
      <c r="BL105" s="22">
        <f>'Activity data'!BL64*ManureNEF*NtoN2O*kgtoGg</f>
        <v>0.29697776874098408</v>
      </c>
      <c r="BM105" s="22">
        <f>'Activity data'!BM64*ManureNEF*NtoN2O*kgtoGg</f>
        <v>0.30542326873991188</v>
      </c>
      <c r="BN105" s="22">
        <f>'Activity data'!BN64*ManureNEF*NtoN2O*kgtoGg</f>
        <v>0.31396406031892099</v>
      </c>
      <c r="BO105" s="22">
        <f>'Activity data'!BO64*ManureNEF*NtoN2O*kgtoGg</f>
        <v>0.32291118218532461</v>
      </c>
      <c r="BP105" s="22">
        <f>'Activity data'!BP64*ManureNEF*NtoN2O*kgtoGg</f>
        <v>0.33229854786867763</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0.7920776188641947</v>
      </c>
      <c r="AE106" s="22">
        <f>'Activity data'!AE65*ManureNEF*NtoN2O*kgtoGg</f>
        <v>0.80732162872040858</v>
      </c>
      <c r="AF106" s="22">
        <f>'Activity data'!AF65*ManureNEF*NtoN2O*kgtoGg</f>
        <v>0.81410135504636827</v>
      </c>
      <c r="AG106" s="22">
        <f>'Activity data'!AG65*ManureNEF*NtoN2O*kgtoGg</f>
        <v>0.81206829135166336</v>
      </c>
      <c r="AH106" s="22">
        <f>'Activity data'!AH65*ManureNEF*NtoN2O*kgtoGg</f>
        <v>0.80301413704399049</v>
      </c>
      <c r="AI106" s="22">
        <f>'Activity data'!AI65*ManureNEF*NtoN2O*kgtoGg</f>
        <v>0.79987170230342841</v>
      </c>
      <c r="AJ106" s="22">
        <f>'Activity data'!AJ65*ManureNEF*NtoN2O*kgtoGg</f>
        <v>0.79448605247187087</v>
      </c>
      <c r="AK106" s="22">
        <f>'Activity data'!AK65*ManureNEF*NtoN2O*kgtoGg</f>
        <v>0.78698550425136971</v>
      </c>
      <c r="AL106" s="22">
        <f>'Activity data'!AL65*ManureNEF*NtoN2O*kgtoGg</f>
        <v>0.65770421631432086</v>
      </c>
      <c r="AM106" s="22">
        <f>'Activity data'!AM65*ManureNEF*NtoN2O*kgtoGg</f>
        <v>0.67331439110593372</v>
      </c>
      <c r="AN106" s="22">
        <f>'Activity data'!AN65*ManureNEF*NtoN2O*kgtoGg</f>
        <v>0.68747429892860923</v>
      </c>
      <c r="AO106" s="22">
        <f>'Activity data'!AO65*ManureNEF*NtoN2O*kgtoGg</f>
        <v>0.70168340215687952</v>
      </c>
      <c r="AP106" s="22">
        <f>'Activity data'!AP65*ManureNEF*NtoN2O*kgtoGg</f>
        <v>0.71465232774726195</v>
      </c>
      <c r="AQ106" s="22">
        <f>'Activity data'!AQ65*ManureNEF*NtoN2O*kgtoGg</f>
        <v>0.72861785379459709</v>
      </c>
      <c r="AR106" s="22">
        <f>'Activity data'!AR65*ManureNEF*NtoN2O*kgtoGg</f>
        <v>0.74916467610528714</v>
      </c>
      <c r="AS106" s="22">
        <f>'Activity data'!AS65*ManureNEF*NtoN2O*kgtoGg</f>
        <v>0.76909418113161843</v>
      </c>
      <c r="AT106" s="22">
        <f>'Activity data'!AT65*ManureNEF*NtoN2O*kgtoGg</f>
        <v>0.79037748983120182</v>
      </c>
      <c r="AU106" s="22">
        <f>'Activity data'!AU65*ManureNEF*NtoN2O*kgtoGg</f>
        <v>0.81252112977228541</v>
      </c>
      <c r="AV106" s="22">
        <f>'Activity data'!AV65*ManureNEF*NtoN2O*kgtoGg</f>
        <v>0.83562815896610121</v>
      </c>
      <c r="AW106" s="22">
        <f>'Activity data'!AW65*ManureNEF*NtoN2O*kgtoGg</f>
        <v>0.86689051338160317</v>
      </c>
      <c r="AX106" s="22">
        <f>'Activity data'!AX65*ManureNEF*NtoN2O*kgtoGg</f>
        <v>0.89572298682548124</v>
      </c>
      <c r="AY106" s="22">
        <f>'Activity data'!AY65*ManureNEF*NtoN2O*kgtoGg</f>
        <v>0.92880407216325256</v>
      </c>
      <c r="AZ106" s="22">
        <f>'Activity data'!AZ65*ManureNEF*NtoN2O*kgtoGg</f>
        <v>0.96464917693695917</v>
      </c>
      <c r="BA106" s="22">
        <f>'Activity data'!BA65*ManureNEF*NtoN2O*kgtoGg</f>
        <v>1.0034334031195127</v>
      </c>
      <c r="BB106" s="22">
        <f>'Activity data'!BB65*ManureNEF*NtoN2O*kgtoGg</f>
        <v>1.044328500177865</v>
      </c>
      <c r="BC106" s="22">
        <f>'Activity data'!BC65*ManureNEF*NtoN2O*kgtoGg</f>
        <v>1.0870387109372435</v>
      </c>
      <c r="BD106" s="22">
        <f>'Activity data'!BD65*ManureNEF*NtoN2O*kgtoGg</f>
        <v>1.1301159937628396</v>
      </c>
      <c r="BE106" s="22">
        <f>'Activity data'!BE65*ManureNEF*NtoN2O*kgtoGg</f>
        <v>1.1750250487339109</v>
      </c>
      <c r="BF106" s="22">
        <f>'Activity data'!BF65*ManureNEF*NtoN2O*kgtoGg</f>
        <v>1.222984133920112</v>
      </c>
      <c r="BG106" s="22">
        <f>'Activity data'!BG65*ManureNEF*NtoN2O*kgtoGg</f>
        <v>1.2738772018445368</v>
      </c>
      <c r="BH106" s="22">
        <f>'Activity data'!BH65*ManureNEF*NtoN2O*kgtoGg</f>
        <v>1.3269512424350058</v>
      </c>
      <c r="BI106" s="22">
        <f>'Activity data'!BI65*ManureNEF*NtoN2O*kgtoGg</f>
        <v>1.3820040448104896</v>
      </c>
      <c r="BJ106" s="22">
        <f>'Activity data'!BJ65*ManureNEF*NtoN2O*kgtoGg</f>
        <v>1.4393831296969535</v>
      </c>
      <c r="BK106" s="22">
        <f>'Activity data'!BK65*ManureNEF*NtoN2O*kgtoGg</f>
        <v>1.5005241723396816</v>
      </c>
      <c r="BL106" s="22">
        <f>'Activity data'!BL65*ManureNEF*NtoN2O*kgtoGg</f>
        <v>1.5657010131928122</v>
      </c>
      <c r="BM106" s="22">
        <f>'Activity data'!BM65*ManureNEF*NtoN2O*kgtoGg</f>
        <v>1.6339415942697004</v>
      </c>
      <c r="BN106" s="22">
        <f>'Activity data'!BN65*ManureNEF*NtoN2O*kgtoGg</f>
        <v>1.7024976820550712</v>
      </c>
      <c r="BO106" s="22">
        <f>'Activity data'!BO65*ManureNEF*NtoN2O*kgtoGg</f>
        <v>1.7744361956772723</v>
      </c>
      <c r="BP106" s="22">
        <f>'Activity data'!BP65*ManureNEF*NtoN2O*kgtoGg</f>
        <v>1.8500075222556309</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9" si="36">F106</f>
        <v>N2O</v>
      </c>
      <c r="G107" t="str">
        <f t="shared" ref="G107:G139"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0.70309505184255439</v>
      </c>
      <c r="I108" s="22">
        <f>'Activity data'!I67*UDCPPEF*NtoN2O*kgtoGg</f>
        <v>0.80536342301965325</v>
      </c>
      <c r="J108" s="22">
        <f>'Activity data'!J67*UDCPPEF*NtoN2O*kgtoGg</f>
        <v>0.69670327864398574</v>
      </c>
      <c r="K108" s="22">
        <f>'Activity data'!K67*UDCPPEF*NtoN2O*kgtoGg</f>
        <v>0.73505391783539775</v>
      </c>
      <c r="L108" s="22">
        <f>'Activity data'!L67*UDCPPEF*NtoN2O*kgtoGg</f>
        <v>0.67113618584971091</v>
      </c>
      <c r="M108" s="22">
        <f>'Activity data'!M67*UDCPPEF*NtoN2O*kgtoGg</f>
        <v>0.72227037143826034</v>
      </c>
      <c r="N108" s="22">
        <f>'Activity data'!N67*UDCPPEF*NtoN2O*kgtoGg</f>
        <v>0.7286621446368291</v>
      </c>
      <c r="O108" s="22">
        <f>'Activity data'!O67*UDCPPEF*NtoN2O*kgtoGg</f>
        <v>0.70309505184255439</v>
      </c>
      <c r="P108" s="22">
        <f>'Activity data'!P67*UDCPPEF*NtoN2O*kgtoGg</f>
        <v>0.68391973224684821</v>
      </c>
      <c r="Q108" s="22">
        <f>'Activity data'!Q67*UDCPPEF*NtoN2O*kgtoGg</f>
        <v>0.69031150544541708</v>
      </c>
      <c r="R108" s="22">
        <f>'Activity data'!R67*UDCPPEF*NtoN2O*kgtoGg</f>
        <v>0.87567292820390852</v>
      </c>
      <c r="S108" s="22">
        <f>'Activity data'!S67*UDCPPEF*NtoN2O*kgtoGg</f>
        <v>0.86928115500533998</v>
      </c>
      <c r="T108" s="22">
        <f>'Activity data'!T67*UDCPPEF*NtoN2O*kgtoGg</f>
        <v>0.77340455702680988</v>
      </c>
      <c r="U108" s="22">
        <f>'Activity data'!U67*UDCPPEF*NtoN2O*kgtoGg</f>
        <v>0.68391973224684821</v>
      </c>
      <c r="V108" s="22">
        <f>'Activity data'!V67*UDCPPEF*NtoN2O*kgtoGg</f>
        <v>0.65196086625400507</v>
      </c>
      <c r="W108" s="22">
        <f>'Activity data'!W67*UDCPPEF*NtoN2O*kgtoGg</f>
        <v>0.70309505184255439</v>
      </c>
      <c r="X108" s="22">
        <f>'Activity data'!X67*UDCPPEF*NtoN2O*kgtoGg</f>
        <v>0.69031150544541708</v>
      </c>
      <c r="Y108" s="22">
        <f>'Activity data'!Y67*UDCPPEF*NtoN2O*kgtoGg</f>
        <v>0.69031150544541708</v>
      </c>
      <c r="Z108" s="22">
        <f>'Activity data'!Z67*UDCPPEF*NtoN2O*kgtoGg</f>
        <v>0.83093051581392785</v>
      </c>
      <c r="AA108" s="22">
        <f>'Activity data'!AA67*UDCPPEF*NtoN2O*kgtoGg</f>
        <v>0.85649760860820257</v>
      </c>
      <c r="AB108" s="22">
        <f>'Activity data'!AB67*UDCPPEF*NtoN2O*kgtoGg</f>
        <v>0.85649760860820257</v>
      </c>
      <c r="AC108" s="22">
        <f>'Activity data'!AC67*UDCPPEF*NtoN2O*kgtoGg</f>
        <v>0.81814696941679044</v>
      </c>
      <c r="AD108" s="22">
        <f>'Activity data'!AD67*UDCPPEF*NtoN2O*kgtoGg</f>
        <v>0.80548331189656242</v>
      </c>
      <c r="AE108" s="22">
        <f>'Activity data'!AE67*UDCPPEF*NtoN2O*kgtoGg</f>
        <v>0.81089680671387909</v>
      </c>
      <c r="AF108" s="22">
        <f>'Activity data'!AF67*UDCPPEF*NtoN2O*kgtoGg</f>
        <v>0.81483507978053582</v>
      </c>
      <c r="AG108" s="22">
        <f>'Activity data'!AG67*UDCPPEF*NtoN2O*kgtoGg</f>
        <v>0.81717453082987079</v>
      </c>
      <c r="AH108" s="22">
        <f>'Activity data'!AH67*UDCPPEF*NtoN2O*kgtoGg</f>
        <v>0.81829670856801029</v>
      </c>
      <c r="AI108" s="22">
        <f>'Activity data'!AI67*UDCPPEF*NtoN2O*kgtoGg</f>
        <v>0.82114563722801881</v>
      </c>
      <c r="AJ108" s="22">
        <f>'Activity data'!AJ67*UDCPPEF*NtoN2O*kgtoGg</f>
        <v>0.82366725121277762</v>
      </c>
      <c r="AK108" s="22">
        <f>'Activity data'!AK67*UDCPPEF*NtoN2O*kgtoGg</f>
        <v>0.8258974412541461</v>
      </c>
      <c r="AL108" s="22">
        <f>'Activity data'!AL67*UDCPPEF*NtoN2O*kgtoGg</f>
        <v>0.79997818777262963</v>
      </c>
      <c r="AM108" s="22">
        <f>'Activity data'!AM67*UDCPPEF*NtoN2O*kgtoGg</f>
        <v>0.80568167703867111</v>
      </c>
      <c r="AN108" s="22">
        <f>'Activity data'!AN67*UDCPPEF*NtoN2O*kgtoGg</f>
        <v>0.81120474224526407</v>
      </c>
      <c r="AO108" s="22">
        <f>'Activity data'!AO67*UDCPPEF*NtoN2O*kgtoGg</f>
        <v>0.81690269157690198</v>
      </c>
      <c r="AP108" s="22">
        <f>'Activity data'!AP67*UDCPPEF*NtoN2O*kgtoGg</f>
        <v>0.82245590744009311</v>
      </c>
      <c r="AQ108" s="22">
        <f>'Activity data'!AQ67*UDCPPEF*NtoN2O*kgtoGg</f>
        <v>0.82838210365802833</v>
      </c>
      <c r="AR108" s="22">
        <f>'Activity data'!AR67*UDCPPEF*NtoN2O*kgtoGg</f>
        <v>0.83518293845713598</v>
      </c>
      <c r="AS108" s="22">
        <f>'Activity data'!AS67*UDCPPEF*NtoN2O*kgtoGg</f>
        <v>0.84197167592460531</v>
      </c>
      <c r="AT108" s="22">
        <f>'Activity data'!AT67*UDCPPEF*NtoN2O*kgtoGg</f>
        <v>0.84919424071416172</v>
      </c>
      <c r="AU108" s="22">
        <f>'Activity data'!AU67*UDCPPEF*NtoN2O*kgtoGg</f>
        <v>0.85674550314540943</v>
      </c>
      <c r="AV108" s="22">
        <f>'Activity data'!AV67*UDCPPEF*NtoN2O*kgtoGg</f>
        <v>0.86463893343393494</v>
      </c>
      <c r="AW108" s="22">
        <f>'Activity data'!AW67*UDCPPEF*NtoN2O*kgtoGg</f>
        <v>0.87394084650336445</v>
      </c>
      <c r="AX108" s="22">
        <f>'Activity data'!AX67*UDCPPEF*NtoN2O*kgtoGg</f>
        <v>0.88277157836758557</v>
      </c>
      <c r="AY108" s="22">
        <f>'Activity data'!AY67*UDCPPEF*NtoN2O*kgtoGg</f>
        <v>0.89272048082641542</v>
      </c>
      <c r="AZ108" s="22">
        <f>'Activity data'!AZ67*UDCPPEF*NtoN2O*kgtoGg</f>
        <v>0.90344798552516481</v>
      </c>
      <c r="BA108" s="22">
        <f>'Activity data'!BA67*UDCPPEF*NtoN2O*kgtoGg</f>
        <v>0.91498206191876308</v>
      </c>
      <c r="BB108" s="22">
        <f>'Activity data'!BB67*UDCPPEF*NtoN2O*kgtoGg</f>
        <v>0.92651503298193316</v>
      </c>
      <c r="BC108" s="22">
        <f>'Activity data'!BC67*UDCPPEF*NtoN2O*kgtoGg</f>
        <v>0.93858111897206464</v>
      </c>
      <c r="BD108" s="22">
        <f>'Activity data'!BD67*UDCPPEF*NtoN2O*kgtoGg</f>
        <v>0.95084316212568187</v>
      </c>
      <c r="BE108" s="22">
        <f>'Activity data'!BE67*UDCPPEF*NtoN2O*kgtoGg</f>
        <v>0.96364039892039433</v>
      </c>
      <c r="BF108" s="22">
        <f>'Activity data'!BF67*UDCPPEF*NtoN2O*kgtoGg</f>
        <v>0.9772698004948418</v>
      </c>
      <c r="BG108" s="22">
        <f>'Activity data'!BG67*UDCPPEF*NtoN2O*kgtoGg</f>
        <v>0.99114367381736623</v>
      </c>
      <c r="BH108" s="22">
        <f>'Activity data'!BH67*UDCPPEF*NtoN2O*kgtoGg</f>
        <v>1.0056372485112206</v>
      </c>
      <c r="BI108" s="22">
        <f>'Activity data'!BI67*UDCPPEF*NtoN2O*kgtoGg</f>
        <v>1.0207088802640767</v>
      </c>
      <c r="BJ108" s="22">
        <f>'Activity data'!BJ67*UDCPPEF*NtoN2O*kgtoGg</f>
        <v>1.0364371237584074</v>
      </c>
      <c r="BK108" s="22">
        <f>'Activity data'!BK67*UDCPPEF*NtoN2O*kgtoGg</f>
        <v>1.0531906489063858</v>
      </c>
      <c r="BL108" s="22">
        <f>'Activity data'!BL67*UDCPPEF*NtoN2O*kgtoGg</f>
        <v>1.0704376380940139</v>
      </c>
      <c r="BM108" s="22">
        <f>'Activity data'!BM67*UDCPPEF*NtoN2O*kgtoGg</f>
        <v>1.088540081889936</v>
      </c>
      <c r="BN108" s="22">
        <f>'Activity data'!BN67*UDCPPEF*NtoN2O*kgtoGg</f>
        <v>1.1068129348611384</v>
      </c>
      <c r="BO108" s="22">
        <f>'Activity data'!BO67*UDCPPEF*NtoN2O*kgtoGg</f>
        <v>1.1260075651452777</v>
      </c>
      <c r="BP108" s="22">
        <f>'Activity data'!BP67*UDCPPEF*NtoN2O*kgtoGg</f>
        <v>1.1462028410262823</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0.47881254094282732</v>
      </c>
      <c r="I109" s="22">
        <f>'Activity data'!I68*UDCPPEF*NtoN2O*kgtoGg</f>
        <v>0.54845800144360224</v>
      </c>
      <c r="J109" s="22">
        <f>'Activity data'!J68*UDCPPEF*NtoN2O*kgtoGg</f>
        <v>0.4744596996615289</v>
      </c>
      <c r="K109" s="22">
        <f>'Activity data'!K68*UDCPPEF*NtoN2O*kgtoGg</f>
        <v>0.50057674734931945</v>
      </c>
      <c r="L109" s="22">
        <f>'Activity data'!L68*UDCPPEF*NtoN2O*kgtoGg</f>
        <v>0.45704833453633525</v>
      </c>
      <c r="M109" s="22">
        <f>'Activity data'!M68*UDCPPEF*NtoN2O*kgtoGg</f>
        <v>0.49187106478672271</v>
      </c>
      <c r="N109" s="22">
        <f>'Activity data'!N68*UDCPPEF*NtoN2O*kgtoGg</f>
        <v>0.49622390606802103</v>
      </c>
      <c r="O109" s="22">
        <f>'Activity data'!O68*UDCPPEF*NtoN2O*kgtoGg</f>
        <v>0.47881254094282732</v>
      </c>
      <c r="P109" s="22">
        <f>'Activity data'!P68*UDCPPEF*NtoN2O*kgtoGg</f>
        <v>0.46575401709893205</v>
      </c>
      <c r="Q109" s="22">
        <f>'Activity data'!Q68*UDCPPEF*NtoN2O*kgtoGg</f>
        <v>0.47010685838023047</v>
      </c>
      <c r="R109" s="22">
        <f>'Activity data'!R68*UDCPPEF*NtoN2O*kgtoGg</f>
        <v>0.59633925553788503</v>
      </c>
      <c r="S109" s="22">
        <f>'Activity data'!S68*UDCPPEF*NtoN2O*kgtoGg</f>
        <v>0.5919864142565866</v>
      </c>
      <c r="T109" s="22">
        <f>'Activity data'!T68*UDCPPEF*NtoN2O*kgtoGg</f>
        <v>0.52669379503711011</v>
      </c>
      <c r="U109" s="22">
        <f>'Activity data'!U68*UDCPPEF*NtoN2O*kgtoGg</f>
        <v>0.46575401709893205</v>
      </c>
      <c r="V109" s="22">
        <f>'Activity data'!V68*UDCPPEF*NtoN2O*kgtoGg</f>
        <v>0.44398981069243992</v>
      </c>
      <c r="W109" s="22">
        <f>'Activity data'!W68*UDCPPEF*NtoN2O*kgtoGg</f>
        <v>0.47881254094282732</v>
      </c>
      <c r="X109" s="22">
        <f>'Activity data'!X68*UDCPPEF*NtoN2O*kgtoGg</f>
        <v>0.47010685838023047</v>
      </c>
      <c r="Y109" s="22">
        <f>'Activity data'!Y68*UDCPPEF*NtoN2O*kgtoGg</f>
        <v>0.47010685838023047</v>
      </c>
      <c r="Z109" s="22">
        <f>'Activity data'!Z68*UDCPPEF*NtoN2O*kgtoGg</f>
        <v>0.56586936656879594</v>
      </c>
      <c r="AA109" s="22">
        <f>'Activity data'!AA68*UDCPPEF*NtoN2O*kgtoGg</f>
        <v>0.58328073169398964</v>
      </c>
      <c r="AB109" s="22">
        <f>'Activity data'!AB68*UDCPPEF*NtoN2O*kgtoGg</f>
        <v>0.58328073169398964</v>
      </c>
      <c r="AC109" s="22">
        <f>'Activity data'!AC68*UDCPPEF*NtoN2O*kgtoGg</f>
        <v>0.55716368400619909</v>
      </c>
      <c r="AD109" s="22">
        <f>'Activity data'!AD68*UDCPPEF*NtoN2O*kgtoGg</f>
        <v>0.54853964658906773</v>
      </c>
      <c r="AE109" s="22">
        <f>'Activity data'!AE68*UDCPPEF*NtoN2O*kgtoGg</f>
        <v>0.5522262735992669</v>
      </c>
      <c r="AF109" s="22">
        <f>'Activity data'!AF68*UDCPPEF*NtoN2O*kgtoGg</f>
        <v>0.55490826450367015</v>
      </c>
      <c r="AG109" s="22">
        <f>'Activity data'!AG68*UDCPPEF*NtoN2O*kgtoGg</f>
        <v>0.55650144667499657</v>
      </c>
      <c r="AH109" s="22">
        <f>'Activity data'!AH68*UDCPPEF*NtoN2O*kgtoGg</f>
        <v>0.55726565739270828</v>
      </c>
      <c r="AI109" s="22">
        <f>'Activity data'!AI68*UDCPPEF*NtoN2O*kgtoGg</f>
        <v>0.55920579730279396</v>
      </c>
      <c r="AJ109" s="22">
        <f>'Activity data'!AJ68*UDCPPEF*NtoN2O*kgtoGg</f>
        <v>0.56092303367951879</v>
      </c>
      <c r="AK109" s="22">
        <f>'Activity data'!AK68*UDCPPEF*NtoN2O*kgtoGg</f>
        <v>0.56244180835684687</v>
      </c>
      <c r="AL109" s="22">
        <f>'Activity data'!AL68*UDCPPEF*NtoN2O*kgtoGg</f>
        <v>0.54479061939412698</v>
      </c>
      <c r="AM109" s="22">
        <f>'Activity data'!AM68*UDCPPEF*NtoN2O*kgtoGg</f>
        <v>0.54867473460807537</v>
      </c>
      <c r="AN109" s="22">
        <f>'Activity data'!AN68*UDCPPEF*NtoN2O*kgtoGg</f>
        <v>0.55243597980306203</v>
      </c>
      <c r="AO109" s="22">
        <f>'Activity data'!AO68*UDCPPEF*NtoN2O*kgtoGg</f>
        <v>0.55631632228377692</v>
      </c>
      <c r="AP109" s="22">
        <f>'Activity data'!AP68*UDCPPEF*NtoN2O*kgtoGg</f>
        <v>0.5600981002822002</v>
      </c>
      <c r="AQ109" s="22">
        <f>'Activity data'!AQ68*UDCPPEF*NtoN2O*kgtoGg</f>
        <v>0.5641338804541689</v>
      </c>
      <c r="AR109" s="22">
        <f>'Activity data'!AR68*UDCPPEF*NtoN2O*kgtoGg</f>
        <v>0.56876529548426968</v>
      </c>
      <c r="AS109" s="22">
        <f>'Activity data'!AS68*UDCPPEF*NtoN2O*kgtoGg</f>
        <v>0.57338847214875377</v>
      </c>
      <c r="AT109" s="22">
        <f>'Activity data'!AT68*UDCPPEF*NtoN2O*kgtoGg</f>
        <v>0.5783070881878638</v>
      </c>
      <c r="AU109" s="22">
        <f>'Activity data'!AU68*UDCPPEF*NtoN2O*kgtoGg</f>
        <v>0.58344954956994388</v>
      </c>
      <c r="AV109" s="22">
        <f>'Activity data'!AV68*UDCPPEF*NtoN2O*kgtoGg</f>
        <v>0.58882502960397243</v>
      </c>
      <c r="AW109" s="22">
        <f>'Activity data'!AW68*UDCPPEF*NtoN2O*kgtoGg</f>
        <v>0.59515969604875951</v>
      </c>
      <c r="AX109" s="22">
        <f>'Activity data'!AX68*UDCPPEF*NtoN2O*kgtoGg</f>
        <v>0.60117348486893629</v>
      </c>
      <c r="AY109" s="22">
        <f>'Activity data'!AY68*UDCPPEF*NtoN2O*kgtoGg</f>
        <v>0.60794875551466343</v>
      </c>
      <c r="AZ109" s="22">
        <f>'Activity data'!AZ68*UDCPPEF*NtoN2O*kgtoGg</f>
        <v>0.61525425961304014</v>
      </c>
      <c r="BA109" s="22">
        <f>'Activity data'!BA68*UDCPPEF*NtoN2O*kgtoGg</f>
        <v>0.62310904455424354</v>
      </c>
      <c r="BB109" s="22">
        <f>'Activity data'!BB68*UDCPPEF*NtoN2O*kgtoGg</f>
        <v>0.63096307675786245</v>
      </c>
      <c r="BC109" s="22">
        <f>'Activity data'!BC68*UDCPPEF*NtoN2O*kgtoGg</f>
        <v>0.63918016387436138</v>
      </c>
      <c r="BD109" s="22">
        <f>'Activity data'!BD68*UDCPPEF*NtoN2O*kgtoGg</f>
        <v>0.64753069915994999</v>
      </c>
      <c r="BE109" s="22">
        <f>'Activity data'!BE68*UDCPPEF*NtoN2O*kgtoGg</f>
        <v>0.65624570497696633</v>
      </c>
      <c r="BF109" s="22">
        <f>'Activity data'!BF68*UDCPPEF*NtoN2O*kgtoGg</f>
        <v>0.66552742070272675</v>
      </c>
      <c r="BG109" s="22">
        <f>'Activity data'!BG68*UDCPPEF*NtoN2O*kgtoGg</f>
        <v>0.67497562336162464</v>
      </c>
      <c r="BH109" s="22">
        <f>'Activity data'!BH68*UDCPPEF*NtoN2O*kgtoGg</f>
        <v>0.68484584689444961</v>
      </c>
      <c r="BI109" s="22">
        <f>'Activity data'!BI68*UDCPPEF*NtoN2O*kgtoGg</f>
        <v>0.69510973123957154</v>
      </c>
      <c r="BJ109" s="22">
        <f>'Activity data'!BJ68*UDCPPEF*NtoN2O*kgtoGg</f>
        <v>0.70582077267323307</v>
      </c>
      <c r="BK109" s="22">
        <f>'Activity data'!BK68*UDCPPEF*NtoN2O*kgtoGg</f>
        <v>0.71723003792809603</v>
      </c>
      <c r="BL109" s="22">
        <f>'Activity data'!BL68*UDCPPEF*NtoN2O*kgtoGg</f>
        <v>0.72897535557028437</v>
      </c>
      <c r="BM109" s="22">
        <f>'Activity data'!BM68*UDCPPEF*NtoN2O*kgtoGg</f>
        <v>0.74130324365381639</v>
      </c>
      <c r="BN109" s="22">
        <f>'Activity data'!BN68*UDCPPEF*NtoN2O*kgtoGg</f>
        <v>0.75374718155166887</v>
      </c>
      <c r="BO109" s="22">
        <f>'Activity data'!BO68*UDCPPEF*NtoN2O*kgtoGg</f>
        <v>0.76681885610651257</v>
      </c>
      <c r="BP109" s="22">
        <f>'Activity data'!BP68*UDCPPEF*NtoN2O*kgtoGg</f>
        <v>0.78057197715932636</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19.620939381110585</v>
      </c>
      <c r="I110" s="22">
        <f>'Activity data'!I69*UDCPPEF*NtoN2O*kgtoGg</f>
        <v>19.00214497224507</v>
      </c>
      <c r="J110" s="22">
        <f>'Activity data'!J69*UDCPPEF*NtoN2O*kgtoGg</f>
        <v>18.847446370028692</v>
      </c>
      <c r="K110" s="22">
        <f>'Activity data'!K69*UDCPPEF*NtoN2O*kgtoGg</f>
        <v>17.816122355252844</v>
      </c>
      <c r="L110" s="22">
        <f>'Activity data'!L69*UDCPPEF*NtoN2O*kgtoGg</f>
        <v>18.202868860793789</v>
      </c>
      <c r="M110" s="22">
        <f>'Activity data'!M69*UDCPPEF*NtoN2O*kgtoGg</f>
        <v>18.641181567073527</v>
      </c>
      <c r="N110" s="22">
        <f>'Activity data'!N69*UDCPPEF*NtoN2O*kgtoGg</f>
        <v>19.337325277047224</v>
      </c>
      <c r="O110" s="22">
        <f>'Activity data'!O69*UDCPPEF*NtoN2O*kgtoGg</f>
        <v>19.956119685912736</v>
      </c>
      <c r="P110" s="22">
        <f>'Activity data'!P69*UDCPPEF*NtoN2O*kgtoGg</f>
        <v>20.085035187759715</v>
      </c>
      <c r="Q110" s="22">
        <f>'Activity data'!Q69*UDCPPEF*NtoN2O*kgtoGg</f>
        <v>19.801421083696358</v>
      </c>
      <c r="R110" s="22">
        <f>'Activity data'!R69*UDCPPEF*NtoN2O*kgtoGg</f>
        <v>18.847446370028692</v>
      </c>
      <c r="S110" s="22">
        <f>'Activity data'!S69*UDCPPEF*NtoN2O*kgtoGg</f>
        <v>18.924795671136881</v>
      </c>
      <c r="T110" s="22">
        <f>'Activity data'!T69*UDCPPEF*NtoN2O*kgtoGg</f>
        <v>17.661423753036466</v>
      </c>
      <c r="U110" s="22">
        <f>'Activity data'!U69*UDCPPEF*NtoN2O*kgtoGg</f>
        <v>17.945037857099823</v>
      </c>
      <c r="V110" s="22">
        <f>'Activity data'!V69*UDCPPEF*NtoN2O*kgtoGg</f>
        <v>18.048170258577411</v>
      </c>
      <c r="W110" s="22">
        <f>'Activity data'!W69*UDCPPEF*NtoN2O*kgtoGg</f>
        <v>18.254435061532579</v>
      </c>
      <c r="X110" s="22">
        <f>'Activity data'!X69*UDCPPEF*NtoN2O*kgtoGg</f>
        <v>17.867688555991634</v>
      </c>
      <c r="Y110" s="22">
        <f>'Activity data'!Y69*UDCPPEF*NtoN2O*kgtoGg</f>
        <v>18.331784362640768</v>
      </c>
      <c r="Z110" s="22">
        <f>'Activity data'!Z69*UDCPPEF*NtoN2O*kgtoGg</f>
        <v>17.996604057838613</v>
      </c>
      <c r="AA110" s="22">
        <f>'Activity data'!AA69*UDCPPEF*NtoN2O*kgtoGg</f>
        <v>17.790339254883445</v>
      </c>
      <c r="AB110" s="22">
        <f>'Activity data'!AB69*UDCPPEF*NtoN2O*kgtoGg</f>
        <v>17.738773054144652</v>
      </c>
      <c r="AC110" s="22">
        <f>'Activity data'!AC69*UDCPPEF*NtoN2O*kgtoGg</f>
        <v>17.790339254883445</v>
      </c>
      <c r="AD110" s="22">
        <f>'Activity data'!AD69*UDCPPEF*NtoN2O*kgtoGg</f>
        <v>17.630103466436534</v>
      </c>
      <c r="AE110" s="22">
        <f>'Activity data'!AE69*UDCPPEF*NtoN2O*kgtoGg</f>
        <v>17.621433577202989</v>
      </c>
      <c r="AF110" s="22">
        <f>'Activity data'!AF69*UDCPPEF*NtoN2O*kgtoGg</f>
        <v>17.487818600118235</v>
      </c>
      <c r="AG110" s="22">
        <f>'Activity data'!AG69*UDCPPEF*NtoN2O*kgtoGg</f>
        <v>17.230125490322695</v>
      </c>
      <c r="AH110" s="22">
        <f>'Activity data'!AH69*UDCPPEF*NtoN2O*kgtoGg</f>
        <v>16.880303157776471</v>
      </c>
      <c r="AI110" s="22">
        <f>'Activity data'!AI69*UDCPPEF*NtoN2O*kgtoGg</f>
        <v>16.62490730320949</v>
      </c>
      <c r="AJ110" s="22">
        <f>'Activity data'!AJ69*UDCPPEF*NtoN2O*kgtoGg</f>
        <v>16.342912059156422</v>
      </c>
      <c r="AK110" s="22">
        <f>'Activity data'!AK69*UDCPPEF*NtoN2O*kgtoGg</f>
        <v>16.037725148287898</v>
      </c>
      <c r="AL110" s="22">
        <f>'Activity data'!AL69*UDCPPEF*NtoN2O*kgtoGg</f>
        <v>14.113854996157446</v>
      </c>
      <c r="AM110" s="22">
        <f>'Activity data'!AM69*UDCPPEF*NtoN2O*kgtoGg</f>
        <v>14.153952445516101</v>
      </c>
      <c r="AN110" s="22">
        <f>'Activity data'!AN69*UDCPPEF*NtoN2O*kgtoGg</f>
        <v>14.171418106877155</v>
      </c>
      <c r="AO110" s="22">
        <f>'Activity data'!AO69*UDCPPEF*NtoN2O*kgtoGg</f>
        <v>14.18635290643212</v>
      </c>
      <c r="AP110" s="22">
        <f>'Activity data'!AP69*UDCPPEF*NtoN2O*kgtoGg</f>
        <v>14.182281131776328</v>
      </c>
      <c r="AQ110" s="22">
        <f>'Activity data'!AQ69*UDCPPEF*NtoN2O*kgtoGg</f>
        <v>14.187440686227037</v>
      </c>
      <c r="AR110" s="22">
        <f>'Activity data'!AR69*UDCPPEF*NtoN2O*kgtoGg</f>
        <v>14.256080261236381</v>
      </c>
      <c r="AS110" s="22">
        <f>'Activity data'!AS69*UDCPPEF*NtoN2O*kgtoGg</f>
        <v>14.311654661189658</v>
      </c>
      <c r="AT110" s="22">
        <f>'Activity data'!AT69*UDCPPEF*NtoN2O*kgtoGg</f>
        <v>14.377451353762632</v>
      </c>
      <c r="AU110" s="22">
        <f>'Activity data'!AU69*UDCPPEF*NtoN2O*kgtoGg</f>
        <v>14.44719086278495</v>
      </c>
      <c r="AV110" s="22">
        <f>'Activity data'!AV69*UDCPPEF*NtoN2O*kgtoGg</f>
        <v>14.521428364217408</v>
      </c>
      <c r="AW110" s="22">
        <f>'Activity data'!AW69*UDCPPEF*NtoN2O*kgtoGg</f>
        <v>14.609022224635634</v>
      </c>
      <c r="AX110" s="22">
        <f>'Activity data'!AX69*UDCPPEF*NtoN2O*kgtoGg</f>
        <v>14.657702992075068</v>
      </c>
      <c r="AY110" s="22">
        <f>'Activity data'!AY69*UDCPPEF*NtoN2O*kgtoGg</f>
        <v>14.740743569436718</v>
      </c>
      <c r="AZ110" s="22">
        <f>'Activity data'!AZ69*UDCPPEF*NtoN2O*kgtoGg</f>
        <v>14.839932423462178</v>
      </c>
      <c r="BA110" s="22">
        <f>'Activity data'!BA69*UDCPPEF*NtoN2O*kgtoGg</f>
        <v>14.955083607667548</v>
      </c>
      <c r="BB110" s="22">
        <f>'Activity data'!BB69*UDCPPEF*NtoN2O*kgtoGg</f>
        <v>15.068131910291296</v>
      </c>
      <c r="BC110" s="22">
        <f>'Activity data'!BC69*UDCPPEF*NtoN2O*kgtoGg</f>
        <v>15.183083230611752</v>
      </c>
      <c r="BD110" s="22">
        <f>'Activity data'!BD69*UDCPPEF*NtoN2O*kgtoGg</f>
        <v>15.285092428385823</v>
      </c>
      <c r="BE110" s="22">
        <f>'Activity data'!BE69*UDCPPEF*NtoN2O*kgtoGg</f>
        <v>15.387636396855982</v>
      </c>
      <c r="BF110" s="22">
        <f>'Activity data'!BF69*UDCPPEF*NtoN2O*kgtoGg</f>
        <v>15.500866003366417</v>
      </c>
      <c r="BG110" s="22">
        <f>'Activity data'!BG69*UDCPPEF*NtoN2O*kgtoGg</f>
        <v>15.934185913891476</v>
      </c>
      <c r="BH110" s="22">
        <f>'Activity data'!BH69*UDCPPEF*NtoN2O*kgtoGg</f>
        <v>16.385324994879085</v>
      </c>
      <c r="BI110" s="22">
        <f>'Activity data'!BI69*UDCPPEF*NtoN2O*kgtoGg</f>
        <v>16.852354328966953</v>
      </c>
      <c r="BJ110" s="22">
        <f>'Activity data'!BJ69*UDCPPEF*NtoN2O*kgtoGg</f>
        <v>17.338200110367616</v>
      </c>
      <c r="BK110" s="22">
        <f>'Activity data'!BK69*UDCPPEF*NtoN2O*kgtoGg</f>
        <v>17.855864922004347</v>
      </c>
      <c r="BL110" s="22">
        <f>'Activity data'!BL69*UDCPPEF*NtoN2O*kgtoGg</f>
        <v>18.400679197294952</v>
      </c>
      <c r="BM110" s="22">
        <f>'Activity data'!BM69*UDCPPEF*NtoN2O*kgtoGg</f>
        <v>18.970458857243624</v>
      </c>
      <c r="BN110" s="22">
        <f>'Activity data'!BN69*UDCPPEF*NtoN2O*kgtoGg</f>
        <v>19.54021396995384</v>
      </c>
      <c r="BO110" s="22">
        <f>'Activity data'!BO69*UDCPPEF*NtoN2O*kgtoGg</f>
        <v>20.137330787571916</v>
      </c>
      <c r="BP110" s="22">
        <f>'Activity data'!BP69*UDCPPEF*NtoN2O*kgtoGg</f>
        <v>20.763963775033947</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9.634670288714613</v>
      </c>
      <c r="I111" s="22">
        <f>'Activity data'!I70*UDCPPEF*NtoN2O*kgtoGg</f>
        <v>10.439082988341639</v>
      </c>
      <c r="J111" s="22">
        <f>'Activity data'!J70*UDCPPEF*NtoN2O*kgtoGg</f>
        <v>10.54877562919987</v>
      </c>
      <c r="K111" s="22">
        <f>'Activity data'!K70*UDCPPEF*NtoN2O*kgtoGg</f>
        <v>10.54877562919987</v>
      </c>
      <c r="L111" s="22">
        <f>'Activity data'!L70*UDCPPEF*NtoN2O*kgtoGg</f>
        <v>9.1776176184719827</v>
      </c>
      <c r="M111" s="22">
        <f>'Activity data'!M70*UDCPPEF*NtoN2O*kgtoGg</f>
        <v>9.0496428708040462</v>
      </c>
      <c r="N111" s="22">
        <f>'Activity data'!N70*UDCPPEF*NtoN2O*kgtoGg</f>
        <v>9.2873102593302139</v>
      </c>
      <c r="O111" s="22">
        <f>'Activity data'!O70*UDCPPEF*NtoN2O*kgtoGg</f>
        <v>9.5798239682854973</v>
      </c>
      <c r="P111" s="22">
        <f>'Activity data'!P70*UDCPPEF*NtoN2O*kgtoGg</f>
        <v>10.036876638528124</v>
      </c>
      <c r="Q111" s="22">
        <f>'Activity data'!Q70*UDCPPEF*NtoN2O*kgtoGg</f>
        <v>10.420800881531935</v>
      </c>
      <c r="R111" s="22">
        <f>'Activity data'!R70*UDCPPEF*NtoN2O*kgtoGg</f>
        <v>10.731596697296922</v>
      </c>
      <c r="S111" s="22">
        <f>'Activity data'!S70*UDCPPEF*NtoN2O*kgtoGg</f>
        <v>10.493929308770754</v>
      </c>
      <c r="T111" s="22">
        <f>'Activity data'!T70*UDCPPEF*NtoN2O*kgtoGg</f>
        <v>11.389752542446308</v>
      </c>
      <c r="U111" s="22">
        <f>'Activity data'!U70*UDCPPEF*NtoN2O*kgtoGg</f>
        <v>11.371470435636601</v>
      </c>
      <c r="V111" s="22">
        <f>'Activity data'!V70*UDCPPEF*NtoN2O*kgtoGg</f>
        <v>11.115520940300728</v>
      </c>
      <c r="W111" s="22">
        <f>'Activity data'!W70*UDCPPEF*NtoN2O*kgtoGg</f>
        <v>10.969264085823086</v>
      </c>
      <c r="X111" s="22">
        <f>'Activity data'!X70*UDCPPEF*NtoN2O*kgtoGg</f>
        <v>11.243495687968664</v>
      </c>
      <c r="Y111" s="22">
        <f>'Activity data'!Y70*UDCPPEF*NtoN2O*kgtoGg</f>
        <v>11.645702037782181</v>
      </c>
      <c r="Z111" s="22">
        <f>'Activity data'!Z70*UDCPPEF*NtoN2O*kgtoGg</f>
        <v>11.936117417928376</v>
      </c>
      <c r="AA111" s="22">
        <f>'Activity data'!AA70*UDCPPEF*NtoN2O*kgtoGg</f>
        <v>11.88187136000618</v>
      </c>
      <c r="AB111" s="22">
        <f>'Activity data'!AB70*UDCPPEF*NtoN2O*kgtoGg</f>
        <v>11.737437383928356</v>
      </c>
      <c r="AC111" s="22">
        <f>'Activity data'!AC70*UDCPPEF*NtoN2O*kgtoGg</f>
        <v>11.587564633425535</v>
      </c>
      <c r="AD111" s="22">
        <f>'Activity data'!AD70*UDCPPEF*NtoN2O*kgtoGg</f>
        <v>11.08582330185156</v>
      </c>
      <c r="AE111" s="22">
        <f>'Activity data'!AE70*UDCPPEF*NtoN2O*kgtoGg</f>
        <v>11.080371668497698</v>
      </c>
      <c r="AF111" s="22">
        <f>'Activity data'!AF70*UDCPPEF*NtoN2O*kgtoGg</f>
        <v>10.996354462968391</v>
      </c>
      <c r="AG111" s="22">
        <f>'Activity data'!AG70*UDCPPEF*NtoN2O*kgtoGg</f>
        <v>10.834316827356297</v>
      </c>
      <c r="AH111" s="22">
        <f>'Activity data'!AH70*UDCPPEF*NtoN2O*kgtoGg</f>
        <v>10.614348262053664</v>
      </c>
      <c r="AI111" s="22">
        <f>'Activity data'!AI70*UDCPPEF*NtoN2O*kgtoGg</f>
        <v>10.453755142385081</v>
      </c>
      <c r="AJ111" s="22">
        <f>'Activity data'!AJ70*UDCPPEF*NtoN2O*kgtoGg</f>
        <v>10.276436305119816</v>
      </c>
      <c r="AK111" s="22">
        <f>'Activity data'!AK70*UDCPPEF*NtoN2O*kgtoGg</f>
        <v>10.084534529026035</v>
      </c>
      <c r="AL111" s="22">
        <f>'Activity data'!AL70*UDCPPEF*NtoN2O*kgtoGg</f>
        <v>8.8748034232031277</v>
      </c>
      <c r="AM111" s="22">
        <f>'Activity data'!AM70*UDCPPEF*NtoN2O*kgtoGg</f>
        <v>8.9000167317518386</v>
      </c>
      <c r="AN111" s="22">
        <f>'Activity data'!AN70*UDCPPEF*NtoN2O*kgtoGg</f>
        <v>8.9109991537249869</v>
      </c>
      <c r="AO111" s="22">
        <f>'Activity data'!AO70*UDCPPEF*NtoN2O*kgtoGg</f>
        <v>8.9203901677499537</v>
      </c>
      <c r="AP111" s="22">
        <f>'Activity data'!AP70*UDCPPEF*NtoN2O*kgtoGg</f>
        <v>8.9178298325570822</v>
      </c>
      <c r="AQ111" s="22">
        <f>'Activity data'!AQ70*UDCPPEF*NtoN2O*kgtoGg</f>
        <v>8.9210741645637395</v>
      </c>
      <c r="AR111" s="22">
        <f>'Activity data'!AR70*UDCPPEF*NtoN2O*kgtoGg</f>
        <v>8.9642347847788386</v>
      </c>
      <c r="AS111" s="22">
        <f>'Activity data'!AS70*UDCPPEF*NtoN2O*kgtoGg</f>
        <v>8.9991800123642172</v>
      </c>
      <c r="AT111" s="22">
        <f>'Activity data'!AT70*UDCPPEF*NtoN2O*kgtoGg</f>
        <v>9.0405530258067621</v>
      </c>
      <c r="AU111" s="22">
        <f>'Activity data'!AU70*UDCPPEF*NtoN2O*kgtoGg</f>
        <v>9.0844052854177786</v>
      </c>
      <c r="AV111" s="22">
        <f>'Activity data'!AV70*UDCPPEF*NtoN2O*kgtoGg</f>
        <v>9.1310858862899167</v>
      </c>
      <c r="AW111" s="22">
        <f>'Activity data'!AW70*UDCPPEF*NtoN2O*kgtoGg</f>
        <v>9.1861649764819902</v>
      </c>
      <c r="AX111" s="22">
        <f>'Activity data'!AX70*UDCPPEF*NtoN2O*kgtoGg</f>
        <v>9.2167754823737749</v>
      </c>
      <c r="AY111" s="22">
        <f>'Activity data'!AY70*UDCPPEF*NtoN2O*kgtoGg</f>
        <v>9.2689914645015907</v>
      </c>
      <c r="AZ111" s="22">
        <f>'Activity data'!AZ70*UDCPPEF*NtoN2O*kgtoGg</f>
        <v>9.3313614960406976</v>
      </c>
      <c r="BA111" s="22">
        <f>'Activity data'!BA70*UDCPPEF*NtoN2O*kgtoGg</f>
        <v>9.4037686536918113</v>
      </c>
      <c r="BB111" s="22">
        <f>'Activity data'!BB70*UDCPPEF*NtoN2O*kgtoGg</f>
        <v>9.4748535177056219</v>
      </c>
      <c r="BC111" s="22">
        <f>'Activity data'!BC70*UDCPPEF*NtoN2O*kgtoGg</f>
        <v>9.5471350007844453</v>
      </c>
      <c r="BD111" s="22">
        <f>'Activity data'!BD70*UDCPPEF*NtoN2O*kgtoGg</f>
        <v>9.6112784667510436</v>
      </c>
      <c r="BE111" s="22">
        <f>'Activity data'!BE70*UDCPPEF*NtoN2O*kgtoGg</f>
        <v>9.6757581969633453</v>
      </c>
      <c r="BF111" s="22">
        <f>'Activity data'!BF70*UDCPPEF*NtoN2O*kgtoGg</f>
        <v>9.7469570650075763</v>
      </c>
      <c r="BG111" s="22">
        <f>'Activity data'!BG70*UDCPPEF*NtoN2O*kgtoGg</f>
        <v>10.019428974795286</v>
      </c>
      <c r="BH111" s="22">
        <f>'Activity data'!BH70*UDCPPEF*NtoN2O*kgtoGg</f>
        <v>10.303105593364743</v>
      </c>
      <c r="BI111" s="22">
        <f>'Activity data'!BI70*UDCPPEF*NtoN2O*kgtoGg</f>
        <v>10.596774015920289</v>
      </c>
      <c r="BJ111" s="22">
        <f>'Activity data'!BJ70*UDCPPEF*NtoN2O*kgtoGg</f>
        <v>10.902274235746642</v>
      </c>
      <c r="BK111" s="22">
        <f>'Activity data'!BK70*UDCPPEF*NtoN2O*kgtoGg</f>
        <v>11.227782287489863</v>
      </c>
      <c r="BL111" s="22">
        <f>'Activity data'!BL70*UDCPPEF*NtoN2O*kgtoGg</f>
        <v>11.570361943910825</v>
      </c>
      <c r="BM111" s="22">
        <f>'Activity data'!BM70*UDCPPEF*NtoN2O*kgtoGg</f>
        <v>11.928639854372619</v>
      </c>
      <c r="BN111" s="22">
        <f>'Activity data'!BN70*UDCPPEF*NtoN2O*kgtoGg</f>
        <v>12.286902329511033</v>
      </c>
      <c r="BO111" s="22">
        <f>'Activity data'!BO70*UDCPPEF*NtoN2O*kgtoGg</f>
        <v>12.662369866799169</v>
      </c>
      <c r="BP111" s="22">
        <f>'Activity data'!BP70*UDCPPEF*NtoN2O*kgtoGg</f>
        <v>13.05639719552928</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5.8006081927085313</v>
      </c>
      <c r="AE113" s="22">
        <f>'Activity data'!AE72*UDSOEF*NtoN2O*kgtoGg</f>
        <v>5.8038277919414529</v>
      </c>
      <c r="AF113" s="22">
        <f>'Activity data'!AF72*UDSOEF*NtoN2O*kgtoGg</f>
        <v>5.8109823686508442</v>
      </c>
      <c r="AG113" s="22">
        <f>'Activity data'!AG72*UDSOEF*NtoN2O*kgtoGg</f>
        <v>5.8218044371904636</v>
      </c>
      <c r="AH113" s="22">
        <f>'Activity data'!AH72*UDSOEF*NtoN2O*kgtoGg</f>
        <v>5.8362029232904069</v>
      </c>
      <c r="AI113" s="22">
        <f>'Activity data'!AI72*UDSOEF*NtoN2O*kgtoGg</f>
        <v>5.8543039781050075</v>
      </c>
      <c r="AJ113" s="22">
        <f>'Activity data'!AJ72*UDSOEF*NtoN2O*kgtoGg</f>
        <v>5.8743524157650304</v>
      </c>
      <c r="AK113" s="22">
        <f>'Activity data'!AK72*UDSOEF*NtoN2O*kgtoGg</f>
        <v>5.8964002880306872</v>
      </c>
      <c r="AL113" s="22">
        <f>'Activity data'!AL72*UDSOEF*NtoN2O*kgtoGg</f>
        <v>5.9169268454979695</v>
      </c>
      <c r="AM113" s="22">
        <f>'Activity data'!AM72*UDSOEF*NtoN2O*kgtoGg</f>
        <v>5.9254243619245113</v>
      </c>
      <c r="AN113" s="22">
        <f>'Activity data'!AN72*UDSOEF*NtoN2O*kgtoGg</f>
        <v>5.9352906684211728</v>
      </c>
      <c r="AO113" s="22">
        <f>'Activity data'!AO72*UDSOEF*NtoN2O*kgtoGg</f>
        <v>5.9466034387074114</v>
      </c>
      <c r="AP113" s="22">
        <f>'Activity data'!AP72*UDSOEF*NtoN2O*kgtoGg</f>
        <v>5.9591772212344152</v>
      </c>
      <c r="AQ113" s="22">
        <f>'Activity data'!AQ72*UDSOEF*NtoN2O*kgtoGg</f>
        <v>5.9730014288366675</v>
      </c>
      <c r="AR113" s="22">
        <f>'Activity data'!AR72*UDSOEF*NtoN2O*kgtoGg</f>
        <v>5.9815352147459748</v>
      </c>
      <c r="AS113" s="22">
        <f>'Activity data'!AS72*UDSOEF*NtoN2O*kgtoGg</f>
        <v>5.9911522912241102</v>
      </c>
      <c r="AT113" s="22">
        <f>'Activity data'!AT72*UDSOEF*NtoN2O*kgtoGg</f>
        <v>6.0017279967104393</v>
      </c>
      <c r="AU113" s="22">
        <f>'Activity data'!AU72*UDSOEF*NtoN2O*kgtoGg</f>
        <v>6.0133236947857389</v>
      </c>
      <c r="AV113" s="22">
        <f>'Activity data'!AV72*UDSOEF*NtoN2O*kgtoGg</f>
        <v>6.0258342636168862</v>
      </c>
      <c r="AW113" s="22">
        <f>'Activity data'!AW72*UDSOEF*NtoN2O*kgtoGg</f>
        <v>6.0341226913633985</v>
      </c>
      <c r="AX113" s="22">
        <f>'Activity data'!AX72*UDSOEF*NtoN2O*kgtoGg</f>
        <v>6.0431352614543465</v>
      </c>
      <c r="AY113" s="22">
        <f>'Activity data'!AY72*UDSOEF*NtoN2O*kgtoGg</f>
        <v>6.0529693570269023</v>
      </c>
      <c r="AZ113" s="22">
        <f>'Activity data'!AZ72*UDSOEF*NtoN2O*kgtoGg</f>
        <v>6.0636721011886427</v>
      </c>
      <c r="BA113" s="22">
        <f>'Activity data'!BA72*UDSOEF*NtoN2O*kgtoGg</f>
        <v>6.0750968830888565</v>
      </c>
      <c r="BB113" s="22">
        <f>'Activity data'!BB72*UDSOEF*NtoN2O*kgtoGg</f>
        <v>6.0822414799839599</v>
      </c>
      <c r="BC113" s="22">
        <f>'Activity data'!BC72*UDSOEF*NtoN2O*kgtoGg</f>
        <v>6.0900030919794315</v>
      </c>
      <c r="BD113" s="22">
        <f>'Activity data'!BD72*UDSOEF*NtoN2O*kgtoGg</f>
        <v>6.098435322074903</v>
      </c>
      <c r="BE113" s="22">
        <f>'Activity data'!BE72*UDSOEF*NtoN2O*kgtoGg</f>
        <v>6.1074385237949294</v>
      </c>
      <c r="BF113" s="22">
        <f>'Activity data'!BF72*UDSOEF*NtoN2O*kgtoGg</f>
        <v>6.1170284220378957</v>
      </c>
      <c r="BG113" s="22">
        <f>'Activity data'!BG72*UDSOEF*NtoN2O*kgtoGg</f>
        <v>6.1226215156316028</v>
      </c>
      <c r="BH113" s="22">
        <f>'Activity data'!BH72*UDSOEF*NtoN2O*kgtoGg</f>
        <v>6.1287133223644137</v>
      </c>
      <c r="BI113" s="22">
        <f>'Activity data'!BI72*UDSOEF*NtoN2O*kgtoGg</f>
        <v>6.1353399008057359</v>
      </c>
      <c r="BJ113" s="22">
        <f>'Activity data'!BJ72*UDSOEF*NtoN2O*kgtoGg</f>
        <v>6.1424366828953483</v>
      </c>
      <c r="BK113" s="22">
        <f>'Activity data'!BK72*UDSOEF*NtoN2O*kgtoGg</f>
        <v>6.1501486642195697</v>
      </c>
      <c r="BL113" s="22">
        <f>'Activity data'!BL72*UDSOEF*NtoN2O*kgtoGg</f>
        <v>6.1535789459912342</v>
      </c>
      <c r="BM113" s="22">
        <f>'Activity data'!BM72*UDSOEF*NtoN2O*kgtoGg</f>
        <v>6.1575493682654052</v>
      </c>
      <c r="BN113" s="22">
        <f>'Activity data'!BN72*UDSOEF*NtoN2O*kgtoGg</f>
        <v>6.1619064456840498</v>
      </c>
      <c r="BO113" s="22">
        <f>'Activity data'!BO72*UDSOEF*NtoN2O*kgtoGg</f>
        <v>6.1666720128366519</v>
      </c>
      <c r="BP113" s="22">
        <f>'Activity data'!BP72*UDSOEF*NtoN2O*kgtoGg</f>
        <v>6.1719577865894042</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0.64751914836803237</v>
      </c>
      <c r="AE114" s="22">
        <f>'Activity data'!AE73*UDSOEF*NtoN2O*kgtoGg</f>
        <v>0.64787855070725731</v>
      </c>
      <c r="AF114" s="22">
        <f>'Activity data'!AF73*UDSOEF*NtoN2O*kgtoGg</f>
        <v>0.64867721272059986</v>
      </c>
      <c r="AG114" s="22">
        <f>'Activity data'!AG73*UDSOEF*NtoN2O*kgtoGg</f>
        <v>0.64988527511191319</v>
      </c>
      <c r="AH114" s="22">
        <f>'Activity data'!AH73*UDSOEF*NtoN2O*kgtoGg</f>
        <v>0.65149257130353355</v>
      </c>
      <c r="AI114" s="22">
        <f>'Activity data'!AI73*UDSOEF*NtoN2O*kgtoGg</f>
        <v>0.65351318348913978</v>
      </c>
      <c r="AJ114" s="22">
        <f>'Activity data'!AJ73*UDSOEF*NtoN2O*kgtoGg</f>
        <v>0.65575118110050168</v>
      </c>
      <c r="AK114" s="22">
        <f>'Activity data'!AK73*UDSOEF*NtoN2O*kgtoGg</f>
        <v>0.6582123746509867</v>
      </c>
      <c r="AL114" s="22">
        <f>'Activity data'!AL73*UDSOEF*NtoN2O*kgtoGg</f>
        <v>0.66050374455024119</v>
      </c>
      <c r="AM114" s="22">
        <f>'Activity data'!AM73*UDSOEF*NtoN2O*kgtoGg</f>
        <v>0.66145231828888373</v>
      </c>
      <c r="AN114" s="22">
        <f>'Activity data'!AN73*UDSOEF*NtoN2O*kgtoGg</f>
        <v>0.66255368941549897</v>
      </c>
      <c r="AO114" s="22">
        <f>'Activity data'!AO73*UDSOEF*NtoN2O*kgtoGg</f>
        <v>0.66381652861064344</v>
      </c>
      <c r="AP114" s="22">
        <f>'Activity data'!AP73*UDSOEF*NtoN2O*kgtoGg</f>
        <v>0.66522013400565772</v>
      </c>
      <c r="AQ114" s="22">
        <f>'Activity data'!AQ73*UDSOEF*NtoN2O*kgtoGg</f>
        <v>0.66676332376026404</v>
      </c>
      <c r="AR114" s="22">
        <f>'Activity data'!AR73*UDSOEF*NtoN2O*kgtoGg</f>
        <v>0.66771594624410902</v>
      </c>
      <c r="AS114" s="22">
        <f>'Activity data'!AS73*UDSOEF*NtoN2O*kgtoGg</f>
        <v>0.66878949594166337</v>
      </c>
      <c r="AT114" s="22">
        <f>'Activity data'!AT73*UDSOEF*NtoN2O*kgtoGg</f>
        <v>0.66997005694188849</v>
      </c>
      <c r="AU114" s="22">
        <f>'Activity data'!AU73*UDSOEF*NtoN2O*kgtoGg</f>
        <v>0.67126447923227672</v>
      </c>
      <c r="AV114" s="22">
        <f>'Activity data'!AV73*UDSOEF*NtoN2O*kgtoGg</f>
        <v>0.67266102811232831</v>
      </c>
      <c r="AW114" s="22">
        <f>'Activity data'!AW73*UDSOEF*NtoN2O*kgtoGg</f>
        <v>0.67358626138053579</v>
      </c>
      <c r="AX114" s="22">
        <f>'Activity data'!AX73*UDSOEF*NtoN2O*kgtoGg</f>
        <v>0.67459233031607146</v>
      </c>
      <c r="AY114" s="22">
        <f>'Activity data'!AY73*UDSOEF*NtoN2O*kgtoGg</f>
        <v>0.67569010575246713</v>
      </c>
      <c r="AZ114" s="22">
        <f>'Activity data'!AZ73*UDSOEF*NtoN2O*kgtoGg</f>
        <v>0.67688484801992854</v>
      </c>
      <c r="BA114" s="22">
        <f>'Activity data'!BA73*UDSOEF*NtoN2O*kgtoGg</f>
        <v>0.67816019101855007</v>
      </c>
      <c r="BB114" s="22">
        <f>'Activity data'!BB73*UDSOEF*NtoN2O*kgtoGg</f>
        <v>0.67895773898994449</v>
      </c>
      <c r="BC114" s="22">
        <f>'Activity data'!BC73*UDSOEF*NtoN2O*kgtoGg</f>
        <v>0.6798241640650925</v>
      </c>
      <c r="BD114" s="22">
        <f>'Activity data'!BD73*UDSOEF*NtoN2O*kgtoGg</f>
        <v>0.68076544992148358</v>
      </c>
      <c r="BE114" s="22">
        <f>'Activity data'!BE73*UDSOEF*NtoN2O*kgtoGg</f>
        <v>0.68177047307020544</v>
      </c>
      <c r="BF114" s="22">
        <f>'Activity data'!BF73*UDSOEF*NtoN2O*kgtoGg</f>
        <v>0.6828409888742254</v>
      </c>
      <c r="BG114" s="22">
        <f>'Activity data'!BG73*UDSOEF*NtoN2O*kgtoGg</f>
        <v>0.68346534326607888</v>
      </c>
      <c r="BH114" s="22">
        <f>'Activity data'!BH73*UDSOEF*NtoN2O*kgtoGg</f>
        <v>0.68414536876971666</v>
      </c>
      <c r="BI114" s="22">
        <f>'Activity data'!BI73*UDSOEF*NtoN2O*kgtoGg</f>
        <v>0.68488509058618285</v>
      </c>
      <c r="BJ114" s="22">
        <f>'Activity data'!BJ73*UDSOEF*NtoN2O*kgtoGg</f>
        <v>0.68567730101346125</v>
      </c>
      <c r="BK114" s="22">
        <f>'Activity data'!BK73*UDSOEF*NtoN2O*kgtoGg</f>
        <v>0.68653818584025705</v>
      </c>
      <c r="BL114" s="22">
        <f>'Activity data'!BL73*UDSOEF*NtoN2O*kgtoGg</f>
        <v>0.68692110657161121</v>
      </c>
      <c r="BM114" s="22">
        <f>'Activity data'!BM73*UDSOEF*NtoN2O*kgtoGg</f>
        <v>0.68736432293172722</v>
      </c>
      <c r="BN114" s="22">
        <f>'Activity data'!BN73*UDSOEF*NtoN2O*kgtoGg</f>
        <v>0.68785070142269999</v>
      </c>
      <c r="BO114" s="22">
        <f>'Activity data'!BO73*UDSOEF*NtoN2O*kgtoGg</f>
        <v>0.68838267942942399</v>
      </c>
      <c r="BP114" s="22">
        <f>'Activity data'!BP73*UDSOEF*NtoN2O*kgtoGg</f>
        <v>0.68897272785282049</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0.71702150725998992</v>
      </c>
      <c r="AE115" s="22">
        <f>'Activity data'!AE74*UDSOEF*NtoN2O*kgtoGg</f>
        <v>0.71890192899887073</v>
      </c>
      <c r="AF115" s="22">
        <f>'Activity data'!AF74*UDSOEF*NtoN2O*kgtoGg</f>
        <v>0.72140615827378685</v>
      </c>
      <c r="AG115" s="22">
        <f>'Activity data'!AG74*UDSOEF*NtoN2O*kgtoGg</f>
        <v>0.72449323766985785</v>
      </c>
      <c r="AH115" s="22">
        <f>'Activity data'!AH74*UDSOEF*NtoN2O*kgtoGg</f>
        <v>0.72815444962920461</v>
      </c>
      <c r="AI115" s="22">
        <f>'Activity data'!AI74*UDSOEF*NtoN2O*kgtoGg</f>
        <v>0.73242122659663356</v>
      </c>
      <c r="AJ115" s="22">
        <f>'Activity data'!AJ74*UDSOEF*NtoN2O*kgtoGg</f>
        <v>0.73696064610372058</v>
      </c>
      <c r="AK115" s="22">
        <f>'Activity data'!AK74*UDSOEF*NtoN2O*kgtoGg</f>
        <v>0.74178949424199392</v>
      </c>
      <c r="AL115" s="22">
        <f>'Activity data'!AL74*UDSOEF*NtoN2O*kgtoGg</f>
        <v>0.74623862536209828</v>
      </c>
      <c r="AM115" s="22">
        <f>'Activity data'!AM74*UDSOEF*NtoN2O*kgtoGg</f>
        <v>0.74830952671060724</v>
      </c>
      <c r="AN115" s="22">
        <f>'Activity data'!AN74*UDSOEF*NtoN2O*kgtoGg</f>
        <v>0.75058039760792761</v>
      </c>
      <c r="AO115" s="22">
        <f>'Activity data'!AO74*UDSOEF*NtoN2O*kgtoGg</f>
        <v>0.75306931790265719</v>
      </c>
      <c r="AP115" s="22">
        <f>'Activity data'!AP74*UDSOEF*NtoN2O*kgtoGg</f>
        <v>0.75574377677087223</v>
      </c>
      <c r="AQ115" s="22">
        <f>'Activity data'!AQ74*UDSOEF*NtoN2O*kgtoGg</f>
        <v>0.75860425265756204</v>
      </c>
      <c r="AR115" s="22">
        <f>'Activity data'!AR74*UDSOEF*NtoN2O*kgtoGg</f>
        <v>0.7604176856240884</v>
      </c>
      <c r="AS115" s="22">
        <f>'Activity data'!AS74*UDSOEF*NtoN2O*kgtoGg</f>
        <v>0.76239509249472459</v>
      </c>
      <c r="AT115" s="22">
        <f>'Activity data'!AT74*UDSOEF*NtoN2O*kgtoGg</f>
        <v>0.76451456364673021</v>
      </c>
      <c r="AU115" s="22">
        <f>'Activity data'!AU74*UDSOEF*NtoN2O*kgtoGg</f>
        <v>0.76678905596474911</v>
      </c>
      <c r="AV115" s="22">
        <f>'Activity data'!AV74*UDSOEF*NtoN2O*kgtoGg</f>
        <v>0.76920005550037507</v>
      </c>
      <c r="AW115" s="22">
        <f>'Activity data'!AW74*UDSOEF*NtoN2O*kgtoGg</f>
        <v>0.77078901234984531</v>
      </c>
      <c r="AX115" s="22">
        <f>'Activity data'!AX74*UDSOEF*NtoN2O*kgtoGg</f>
        <v>0.77248488701049622</v>
      </c>
      <c r="AY115" s="22">
        <f>'Activity data'!AY74*UDSOEF*NtoN2O*kgtoGg</f>
        <v>0.77430671158586728</v>
      </c>
      <c r="AZ115" s="22">
        <f>'Activity data'!AZ74*UDSOEF*NtoN2O*kgtoGg</f>
        <v>0.77626392108135822</v>
      </c>
      <c r="BA115" s="22">
        <f>'Activity data'!BA74*UDSOEF*NtoN2O*kgtoGg</f>
        <v>0.77832987398875875</v>
      </c>
      <c r="BB115" s="22">
        <f>'Activity data'!BB74*UDSOEF*NtoN2O*kgtoGg</f>
        <v>0.77957983950803533</v>
      </c>
      <c r="BC115" s="22">
        <f>'Activity data'!BC74*UDSOEF*NtoN2O*kgtoGg</f>
        <v>0.78092373165345086</v>
      </c>
      <c r="BD115" s="22">
        <f>'Activity data'!BD74*UDSOEF*NtoN2O*kgtoGg</f>
        <v>0.78237188707194527</v>
      </c>
      <c r="BE115" s="22">
        <f>'Activity data'!BE74*UDSOEF*NtoN2O*kgtoGg</f>
        <v>0.78390631401539967</v>
      </c>
      <c r="BF115" s="22">
        <f>'Activity data'!BF74*UDSOEF*NtoN2O*kgtoGg</f>
        <v>0.78553028217935572</v>
      </c>
      <c r="BG115" s="22">
        <f>'Activity data'!BG74*UDSOEF*NtoN2O*kgtoGg</f>
        <v>0.78640391195503023</v>
      </c>
      <c r="BH115" s="22">
        <f>'Activity data'!BH74*UDSOEF*NtoN2O*kgtoGg</f>
        <v>0.78735449047497241</v>
      </c>
      <c r="BI115" s="22">
        <f>'Activity data'!BI74*UDSOEF*NtoN2O*kgtoGg</f>
        <v>0.78838884717754909</v>
      </c>
      <c r="BJ115" s="22">
        <f>'Activity data'!BJ74*UDSOEF*NtoN2O*kgtoGg</f>
        <v>0.78949537923569812</v>
      </c>
      <c r="BK115" s="22">
        <f>'Activity data'!BK74*UDSOEF*NtoN2O*kgtoGg</f>
        <v>0.79070068353619116</v>
      </c>
      <c r="BL115" s="22">
        <f>'Activity data'!BL74*UDSOEF*NtoN2O*kgtoGg</f>
        <v>0.79111474615334099</v>
      </c>
      <c r="BM115" s="22">
        <f>'Activity data'!BM74*UDSOEF*NtoN2O*kgtoGg</f>
        <v>0.79161692065993072</v>
      </c>
      <c r="BN115" s="22">
        <f>'Activity data'!BN74*UDSOEF*NtoN2O*kgtoGg</f>
        <v>0.79217939972409857</v>
      </c>
      <c r="BO115" s="22">
        <f>'Activity data'!BO74*UDSOEF*NtoN2O*kgtoGg</f>
        <v>0.79280624667039312</v>
      </c>
      <c r="BP115" s="22">
        <f>'Activity data'!BP74*UDSOEF*NtoN2O*kgtoGg</f>
        <v>0.79351771188279929</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1.1866560299272755</v>
      </c>
      <c r="AE116" s="22">
        <f>'Activity data'!AE75*UDSOEF*NtoN2O*kgtoGg</f>
        <v>1.1897680897088243</v>
      </c>
      <c r="AF116" s="22">
        <f>'Activity data'!AF75*UDSOEF*NtoN2O*kgtoGg</f>
        <v>1.1939125382913434</v>
      </c>
      <c r="AG116" s="22">
        <f>'Activity data'!AG75*UDSOEF*NtoN2O*kgtoGg</f>
        <v>1.1990215919851592</v>
      </c>
      <c r="AH116" s="22">
        <f>'Activity data'!AH75*UDSOEF*NtoN2O*kgtoGg</f>
        <v>1.2050808234090578</v>
      </c>
      <c r="AI116" s="22">
        <f>'Activity data'!AI75*UDSOEF*NtoN2O*kgtoGg</f>
        <v>1.212142252620718</v>
      </c>
      <c r="AJ116" s="22">
        <f>'Activity data'!AJ75*UDSOEF*NtoN2O*kgtoGg</f>
        <v>1.2196548996974268</v>
      </c>
      <c r="AK116" s="22">
        <f>'Activity data'!AK75*UDSOEF*NtoN2O*kgtoGg</f>
        <v>1.2276465452796945</v>
      </c>
      <c r="AL116" s="22">
        <f>'Activity data'!AL75*UDSOEF*NtoN2O*kgtoGg</f>
        <v>1.2350097669099418</v>
      </c>
      <c r="AM116" s="22">
        <f>'Activity data'!AM75*UDSOEF*NtoN2O*kgtoGg</f>
        <v>1.2384370665762838</v>
      </c>
      <c r="AN116" s="22">
        <f>'Activity data'!AN75*UDSOEF*NtoN2O*kgtoGg</f>
        <v>1.2421953117840034</v>
      </c>
      <c r="AO116" s="22">
        <f>'Activity data'!AO75*UDSOEF*NtoN2O*kgtoGg</f>
        <v>1.2463144243152793</v>
      </c>
      <c r="AP116" s="22">
        <f>'Activity data'!AP75*UDSOEF*NtoN2O*kgtoGg</f>
        <v>1.2507405994168994</v>
      </c>
      <c r="AQ116" s="22">
        <f>'Activity data'!AQ75*UDSOEF*NtoN2O*kgtoGg</f>
        <v>1.2554746289056009</v>
      </c>
      <c r="AR116" s="22">
        <f>'Activity data'!AR75*UDSOEF*NtoN2O*kgtoGg</f>
        <v>1.2584758236296207</v>
      </c>
      <c r="AS116" s="22">
        <f>'Activity data'!AS75*UDSOEF*NtoN2O*kgtoGg</f>
        <v>1.2617483918342027</v>
      </c>
      <c r="AT116" s="22">
        <f>'Activity data'!AT75*UDSOEF*NtoN2O*kgtoGg</f>
        <v>1.2652560735387515</v>
      </c>
      <c r="AU116" s="22">
        <f>'Activity data'!AU75*UDSOEF*NtoN2O*kgtoGg</f>
        <v>1.2690203121241663</v>
      </c>
      <c r="AV116" s="22">
        <f>'Activity data'!AV75*UDSOEF*NtoN2O*kgtoGg</f>
        <v>1.2730104673819007</v>
      </c>
      <c r="AW116" s="22">
        <f>'Activity data'!AW75*UDSOEF*NtoN2O*kgtoGg</f>
        <v>1.2756401586918926</v>
      </c>
      <c r="AX116" s="22">
        <f>'Activity data'!AX75*UDSOEF*NtoN2O*kgtoGg</f>
        <v>1.2784467968076056</v>
      </c>
      <c r="AY116" s="22">
        <f>'Activity data'!AY75*UDSOEF*NtoN2O*kgtoGg</f>
        <v>1.281461879473808</v>
      </c>
      <c r="AZ116" s="22">
        <f>'Activity data'!AZ75*UDSOEF*NtoN2O*kgtoGg</f>
        <v>1.2847010214327854</v>
      </c>
      <c r="BA116" s="22">
        <f>'Activity data'!BA75*UDSOEF*NtoN2O*kgtoGg</f>
        <v>1.2881201315296094</v>
      </c>
      <c r="BB116" s="22">
        <f>'Activity data'!BB75*UDSOEF*NtoN2O*kgtoGg</f>
        <v>1.2901887990739331</v>
      </c>
      <c r="BC116" s="22">
        <f>'Activity data'!BC75*UDSOEF*NtoN2O*kgtoGg</f>
        <v>1.2924129132766204</v>
      </c>
      <c r="BD116" s="22">
        <f>'Activity data'!BD75*UDSOEF*NtoN2O*kgtoGg</f>
        <v>1.2948095810783928</v>
      </c>
      <c r="BE116" s="22">
        <f>'Activity data'!BE75*UDSOEF*NtoN2O*kgtoGg</f>
        <v>1.2973490265015724</v>
      </c>
      <c r="BF116" s="22">
        <f>'Activity data'!BF75*UDSOEF*NtoN2O*kgtoGg</f>
        <v>1.300036660825866</v>
      </c>
      <c r="BG116" s="22">
        <f>'Activity data'!BG75*UDSOEF*NtoN2O*kgtoGg</f>
        <v>1.3014825003588946</v>
      </c>
      <c r="BH116" s="22">
        <f>'Activity data'!BH75*UDSOEF*NtoN2O*kgtoGg</f>
        <v>1.3030556885006552</v>
      </c>
      <c r="BI116" s="22">
        <f>'Activity data'!BI75*UDSOEF*NtoN2O*kgtoGg</f>
        <v>1.3047675278329209</v>
      </c>
      <c r="BJ116" s="22">
        <f>'Activity data'!BJ75*UDSOEF*NtoN2O*kgtoGg</f>
        <v>1.3065988159125885</v>
      </c>
      <c r="BK116" s="22">
        <f>'Activity data'!BK75*UDSOEF*NtoN2O*kgtoGg</f>
        <v>1.3085935700470119</v>
      </c>
      <c r="BL116" s="22">
        <f>'Activity data'!BL75*UDSOEF*NtoN2O*kgtoGg</f>
        <v>1.3092788352676969</v>
      </c>
      <c r="BM116" s="22">
        <f>'Activity data'!BM75*UDSOEF*NtoN2O*kgtoGg</f>
        <v>1.3101099238756209</v>
      </c>
      <c r="BN116" s="22">
        <f>'Activity data'!BN75*UDSOEF*NtoN2O*kgtoGg</f>
        <v>1.3110408153013933</v>
      </c>
      <c r="BO116" s="22">
        <f>'Activity data'!BO75*UDSOEF*NtoN2O*kgtoGg</f>
        <v>1.3120782342646045</v>
      </c>
      <c r="BP116" s="22">
        <f>'Activity data'!BP75*UDSOEF*NtoN2O*kgtoGg</f>
        <v>1.3132556947394121</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0.1918541199226261</v>
      </c>
      <c r="AE117" s="22">
        <f>'Activity data'!AE76*UDSOEF*NtoN2O*kgtoGg</f>
        <v>0.19313520495691355</v>
      </c>
      <c r="AF117" s="22">
        <f>'Activity data'!AF76*UDSOEF*NtoN2O*kgtoGg</f>
        <v>0.19360148548841827</v>
      </c>
      <c r="AG117" s="22">
        <f>'Activity data'!AG76*UDSOEF*NtoN2O*kgtoGg</f>
        <v>0.19323375256011111</v>
      </c>
      <c r="AH117" s="22">
        <f>'Activity data'!AH76*UDSOEF*NtoN2O*kgtoGg</f>
        <v>0.19220150936144875</v>
      </c>
      <c r="AI117" s="22">
        <f>'Activity data'!AI76*UDSOEF*NtoN2O*kgtoGg</f>
        <v>0.19163811334115305</v>
      </c>
      <c r="AJ117" s="22">
        <f>'Activity data'!AJ76*UDSOEF*NtoN2O*kgtoGg</f>
        <v>0.19086142278961771</v>
      </c>
      <c r="AK117" s="22">
        <f>'Activity data'!AK76*UDSOEF*NtoN2O*kgtoGg</f>
        <v>0.18988628028431365</v>
      </c>
      <c r="AL117" s="22">
        <f>'Activity data'!AL76*UDSOEF*NtoN2O*kgtoGg</f>
        <v>0.17858890698455326</v>
      </c>
      <c r="AM117" s="22">
        <f>'Activity data'!AM76*UDSOEF*NtoN2O*kgtoGg</f>
        <v>0.17983741534982561</v>
      </c>
      <c r="AN117" s="22">
        <f>'Activity data'!AN76*UDSOEF*NtoN2O*kgtoGg</f>
        <v>0.18094044686949218</v>
      </c>
      <c r="AO117" s="22">
        <f>'Activity data'!AO76*UDSOEF*NtoN2O*kgtoGg</f>
        <v>0.1820236933922382</v>
      </c>
      <c r="AP117" s="22">
        <f>'Activity data'!AP76*UDSOEF*NtoN2O*kgtoGg</f>
        <v>0.18298056599709384</v>
      </c>
      <c r="AQ117" s="22">
        <f>'Activity data'!AQ76*UDSOEF*NtoN2O*kgtoGg</f>
        <v>0.18399897006739513</v>
      </c>
      <c r="AR117" s="22">
        <f>'Activity data'!AR76*UDSOEF*NtoN2O*kgtoGg</f>
        <v>0.18563384190022786</v>
      </c>
      <c r="AS117" s="22">
        <f>'Activity data'!AS76*UDSOEF*NtoN2O*kgtoGg</f>
        <v>0.18719581944893715</v>
      </c>
      <c r="AT117" s="22">
        <f>'Activity data'!AT76*UDSOEF*NtoN2O*kgtoGg</f>
        <v>0.18885003394212738</v>
      </c>
      <c r="AU117" s="22">
        <f>'Activity data'!AU76*UDSOEF*NtoN2O*kgtoGg</f>
        <v>0.19055304265794226</v>
      </c>
      <c r="AV117" s="22">
        <f>'Activity data'!AV76*UDSOEF*NtoN2O*kgtoGg</f>
        <v>0.19231354225356356</v>
      </c>
      <c r="AW117" s="22">
        <f>'Activity data'!AW76*UDSOEF*NtoN2O*kgtoGg</f>
        <v>0.19480384520129582</v>
      </c>
      <c r="AX117" s="22">
        <f>'Activity data'!AX76*UDSOEF*NtoN2O*kgtoGg</f>
        <v>0.19707414500157464</v>
      </c>
      <c r="AY117" s="22">
        <f>'Activity data'!AY76*UDSOEF*NtoN2O*kgtoGg</f>
        <v>0.19967203544985229</v>
      </c>
      <c r="AZ117" s="22">
        <f>'Activity data'!AZ76*UDSOEF*NtoN2O*kgtoGg</f>
        <v>0.2024717526080205</v>
      </c>
      <c r="BA117" s="22">
        <f>'Activity data'!BA76*UDSOEF*NtoN2O*kgtoGg</f>
        <v>0.20548758948331461</v>
      </c>
      <c r="BB117" s="22">
        <f>'Activity data'!BB76*UDSOEF*NtoN2O*kgtoGg</f>
        <v>0.20874329245591228</v>
      </c>
      <c r="BC117" s="22">
        <f>'Activity data'!BC76*UDSOEF*NtoN2O*kgtoGg</f>
        <v>0.21212765642942372</v>
      </c>
      <c r="BD117" s="22">
        <f>'Activity data'!BD76*UDSOEF*NtoN2O*kgtoGg</f>
        <v>0.2155198115541723</v>
      </c>
      <c r="BE117" s="22">
        <f>'Activity data'!BE76*UDSOEF*NtoN2O*kgtoGg</f>
        <v>0.21903978993660184</v>
      </c>
      <c r="BF117" s="22">
        <f>'Activity data'!BF76*UDSOEF*NtoN2O*kgtoGg</f>
        <v>0.22278465514170634</v>
      </c>
      <c r="BG117" s="22">
        <f>'Activity data'!BG76*UDSOEF*NtoN2O*kgtoGg</f>
        <v>0.22684701450621397</v>
      </c>
      <c r="BH117" s="22">
        <f>'Activity data'!BH76*UDSOEF*NtoN2O*kgtoGg</f>
        <v>0.23106959460298848</v>
      </c>
      <c r="BI117" s="22">
        <f>'Activity data'!BI76*UDSOEF*NtoN2O*kgtoGg</f>
        <v>0.23543361078595332</v>
      </c>
      <c r="BJ117" s="22">
        <f>'Activity data'!BJ76*UDSOEF*NtoN2O*kgtoGg</f>
        <v>0.23996730057142884</v>
      </c>
      <c r="BK117" s="22">
        <f>'Activity data'!BK76*UDSOEF*NtoN2O*kgtoGg</f>
        <v>0.24478167119387653</v>
      </c>
      <c r="BL117" s="22">
        <f>'Activity data'!BL76*UDSOEF*NtoN2O*kgtoGg</f>
        <v>0.25003288068027618</v>
      </c>
      <c r="BM117" s="22">
        <f>'Activity data'!BM76*UDSOEF*NtoN2O*kgtoGg</f>
        <v>0.25551708479102475</v>
      </c>
      <c r="BN117" s="22">
        <f>'Activity data'!BN76*UDSOEF*NtoN2O*kgtoGg</f>
        <v>0.26101425273061191</v>
      </c>
      <c r="BO117" s="22">
        <f>'Activity data'!BO76*UDSOEF*NtoN2O*kgtoGg</f>
        <v>0.26677144063846581</v>
      </c>
      <c r="BP117" s="22">
        <f>'Activity data'!BP76*UDSOEF*NtoN2O*kgtoGg</f>
        <v>0.27280404733934493</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5"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data'!#REF!*(1/Constants!$H$135))*ttokg*FSOMEF*NtoN2O*kgtoGg,"NO")</f>
        <v>NO</v>
      </c>
      <c r="J124" s="22" t="str">
        <f>IFERROR(('Activity data'!#REF!*(1/Constants!$H$135))*ttokg*FSOMEF*NtoN2O*kgtoGg,"NO")</f>
        <v>NO</v>
      </c>
      <c r="K124" s="22" t="str">
        <f>IFERROR(('Activity data'!#REF!*(1/Constants!$H$135))*ttokg*FSOMEF*NtoN2O*kgtoGg,"NO")</f>
        <v>NO</v>
      </c>
      <c r="L124" s="22" t="str">
        <f>IFERROR(('Activity data'!#REF!*(1/Constants!$H$135))*ttokg*FSOMEF*NtoN2O*kgtoGg,"NO")</f>
        <v>NO</v>
      </c>
      <c r="M124" s="22" t="str">
        <f>IFERROR(('Activity data'!#REF!*(1/Constants!$H$135))*ttokg*FSOMEF*NtoN2O*kgtoGg,"NO")</f>
        <v>NO</v>
      </c>
      <c r="N124" s="22" t="str">
        <f>IFERROR(('Activity data'!#REF!*(1/Constants!$H$135))*ttokg*FSOMEF*NtoN2O*kgtoGg,"NO")</f>
        <v>NO</v>
      </c>
      <c r="O124" s="22" t="str">
        <f>IFERROR(('Activity data'!#REF!*(1/Constants!$H$135))*ttokg*FSOMEF*NtoN2O*kgtoGg,"NO")</f>
        <v>NO</v>
      </c>
      <c r="P124" s="22" t="str">
        <f>IFERROR(('Activity data'!#REF!*(1/Constants!$H$135))*ttokg*FSOMEF*NtoN2O*kgtoGg,"NO")</f>
        <v>NO</v>
      </c>
      <c r="Q124" s="22" t="str">
        <f>IFERROR(('Activity data'!#REF!*(1/Constants!$H$135))*ttokg*FSOMEF*NtoN2O*kgtoGg,"NO")</f>
        <v>NO</v>
      </c>
      <c r="R124" s="22" t="str">
        <f>IFERROR(('Activity data'!#REF!*(1/Constants!$H$135))*ttokg*FSOMEF*NtoN2O*kgtoGg,"NO")</f>
        <v>NO</v>
      </c>
      <c r="S124" s="22" t="str">
        <f>IFERROR(('Activity data'!#REF!*(1/Constants!$H$135))*ttokg*FSOMEF*NtoN2O*kgtoGg,"NO")</f>
        <v>NO</v>
      </c>
      <c r="T124" s="22" t="str">
        <f>IFERROR(('Activity data'!#REF!*(1/Constants!$H$135))*ttokg*FSOMEF*NtoN2O*kgtoGg,"NO")</f>
        <v>NO</v>
      </c>
      <c r="U124" s="22" t="str">
        <f>IFERROR(('Activity data'!#REF!*(1/Constants!$H$135))*ttokg*FSOMEF*NtoN2O*kgtoGg,"NO")</f>
        <v>NO</v>
      </c>
      <c r="V124" s="22" t="str">
        <f>IFERROR(('Activity data'!#REF!*(1/Constants!$H$135))*ttokg*FSOMEF*NtoN2O*kgtoGg,"NO")</f>
        <v>NO</v>
      </c>
      <c r="W124" s="22" t="str">
        <f>IFERROR(('Activity data'!#REF!*(1/Constants!$H$135))*ttokg*FSOMEF*NtoN2O*kgtoGg,"NO")</f>
        <v>NO</v>
      </c>
      <c r="X124" s="22" t="str">
        <f>IFERROR(('Activity data'!#REF!*(1/Constants!$H$135))*ttokg*FSOMEF*NtoN2O*kgtoGg,"NO")</f>
        <v>NO</v>
      </c>
      <c r="Y124" s="22" t="str">
        <f>IFERROR(('Activity data'!#REF!*(1/Constants!$H$135))*ttokg*FSOMEF*NtoN2O*kgtoGg,"NO")</f>
        <v>NO</v>
      </c>
      <c r="Z124" s="22" t="str">
        <f>IFERROR(('Activity data'!#REF!*(1/Constants!$H$135))*ttokg*FSOMEF*NtoN2O*kgtoGg,"NO")</f>
        <v>NO</v>
      </c>
      <c r="AA124" s="22" t="str">
        <f>IFERROR(('Activity data'!#REF!*(1/Constants!$H$135))*ttokg*FSOMEF*NtoN2O*kgtoGg,"NO")</f>
        <v>NO</v>
      </c>
      <c r="AB124" s="22" t="str">
        <f>IFERROR(('Activity data'!#REF!*(1/Constants!$H$135))*ttokg*FSOMEF*NtoN2O*kgtoGg,"NO")</f>
        <v>NO</v>
      </c>
      <c r="AC124" s="22" t="str">
        <f>IFERROR(('Activity data'!#REF!*(1/Constants!$H$135))*ttokg*FSOMEF*NtoN2O*kgtoGg,"NO")</f>
        <v>NO</v>
      </c>
      <c r="AD124" s="22" t="str">
        <f>IFERROR(('Activity data'!#REF!*(1/Constants!$H$135))*ttokg*FSOMEF*NtoN2O*kgtoGg,"NO")</f>
        <v>NO</v>
      </c>
      <c r="AE124" s="22" t="str">
        <f>IFERROR(('Activity data'!#REF!*(1/Constants!$H$135))*ttokg*FSOMEF*NtoN2O*kgtoGg,"NO")</f>
        <v>NO</v>
      </c>
      <c r="AF124" s="22" t="str">
        <f>IFERROR(('Activity data'!#REF!*(1/Constants!$H$135))*ttokg*FSOMEF*NtoN2O*kgtoGg,"NO")</f>
        <v>NO</v>
      </c>
      <c r="AG124" s="22" t="str">
        <f>IFERROR(('Activity data'!#REF!*(1/Constants!$H$135))*ttokg*FSOMEF*NtoN2O*kgtoGg,"NO")</f>
        <v>NO</v>
      </c>
      <c r="AH124" s="22" t="str">
        <f>IFERROR(('Activity data'!#REF!*(1/Constants!$H$135))*ttokg*FSOMEF*NtoN2O*kgtoGg,"NO")</f>
        <v>NO</v>
      </c>
      <c r="AI124" s="22" t="str">
        <f>IFERROR(('Activity data'!#REF!*(1/Constants!$H$135))*ttokg*FSOMEF*NtoN2O*kgtoGg,"NO")</f>
        <v>NO</v>
      </c>
      <c r="AJ124" s="22" t="str">
        <f>IFERROR(('Activity data'!#REF!*(1/Constants!$H$135))*ttokg*FSOMEF*NtoN2O*kgtoGg,"NO")</f>
        <v>NO</v>
      </c>
      <c r="AK124" s="22" t="str">
        <f>IFERROR(('Activity data'!#REF!*(1/Constants!$H$135))*ttokg*FSOMEF*NtoN2O*kgtoGg,"NO")</f>
        <v>NO</v>
      </c>
      <c r="AL124" s="22" t="str">
        <f>IFERROR(('Activity data'!#REF!*(1/Constants!$H$135))*ttokg*FSOMEF*NtoN2O*kgtoGg,"NO")</f>
        <v>NO</v>
      </c>
      <c r="AM124" s="22" t="str">
        <f>IFERROR(('Activity data'!#REF!*(1/Constants!$H$135))*ttokg*FSOMEF*NtoN2O*kgtoGg,"NO")</f>
        <v>NO</v>
      </c>
      <c r="AN124" s="22" t="str">
        <f>IFERROR(('Activity data'!#REF!*(1/Constants!$H$135))*ttokg*FSOMEF*NtoN2O*kgtoGg,"NO")</f>
        <v>NO</v>
      </c>
      <c r="AO124" s="22" t="str">
        <f>IFERROR(('Activity data'!#REF!*(1/Constants!$H$135))*ttokg*FSOMEF*NtoN2O*kgtoGg,"NO")</f>
        <v>NO</v>
      </c>
      <c r="AP124" s="22" t="str">
        <f>IFERROR(('Activity data'!#REF!*(1/Constants!$H$135))*ttokg*FSOMEF*NtoN2O*kgtoGg,"NO")</f>
        <v>NO</v>
      </c>
      <c r="AQ124" s="22" t="str">
        <f>IFERROR(('Activity data'!#REF!*(1/Constants!$H$135))*ttokg*FSOMEF*NtoN2O*kgtoGg,"NO")</f>
        <v>NO</v>
      </c>
      <c r="AR124" s="22" t="str">
        <f>IFERROR(('Activity data'!#REF!*(1/Constants!$H$135))*ttokg*FSOMEF*NtoN2O*kgtoGg,"NO")</f>
        <v>NO</v>
      </c>
      <c r="AS124" s="22" t="str">
        <f>IFERROR(('Activity data'!#REF!*(1/Constants!$H$135))*ttokg*FSOMEF*NtoN2O*kgtoGg,"NO")</f>
        <v>NO</v>
      </c>
      <c r="AT124" s="22" t="str">
        <f>IFERROR(('Activity data'!#REF!*(1/Constants!$H$135))*ttokg*FSOMEF*NtoN2O*kgtoGg,"NO")</f>
        <v>NO</v>
      </c>
      <c r="AU124" s="22" t="str">
        <f>IFERROR(('Activity data'!#REF!*(1/Constants!$H$135))*ttokg*FSOMEF*NtoN2O*kgtoGg,"NO")</f>
        <v>NO</v>
      </c>
      <c r="AV124" s="22" t="str">
        <f>IFERROR(('Activity data'!#REF!*(1/Constants!$H$135))*ttokg*FSOMEF*NtoN2O*kgtoGg,"NO")</f>
        <v>NO</v>
      </c>
      <c r="AW124" s="22" t="str">
        <f>IFERROR(('Activity data'!#REF!*(1/Constants!$H$135))*ttokg*FSOMEF*NtoN2O*kgtoGg,"NO")</f>
        <v>NO</v>
      </c>
      <c r="AX124" s="22" t="str">
        <f>IFERROR(('Activity data'!#REF!*(1/Constants!$H$135))*ttokg*FSOMEF*NtoN2O*kgtoGg,"NO")</f>
        <v>NO</v>
      </c>
      <c r="AY124" s="22" t="str">
        <f>IFERROR(('Activity data'!#REF!*(1/Constants!$H$135))*ttokg*FSOMEF*NtoN2O*kgtoGg,"NO")</f>
        <v>NO</v>
      </c>
      <c r="AZ124" s="22" t="str">
        <f>IFERROR(('Activity data'!#REF!*(1/Constants!$H$135))*ttokg*FSOMEF*NtoN2O*kgtoGg,"NO")</f>
        <v>NO</v>
      </c>
      <c r="BA124" s="22" t="str">
        <f>IFERROR(('Activity data'!#REF!*(1/Constants!$H$135))*ttokg*FSOMEF*NtoN2O*kgtoGg,"NO")</f>
        <v>NO</v>
      </c>
      <c r="BB124" s="22" t="str">
        <f>IFERROR(('Activity data'!#REF!*(1/Constants!$H$135))*ttokg*FSOMEF*NtoN2O*kgtoGg,"NO")</f>
        <v>NO</v>
      </c>
      <c r="BC124" s="22" t="str">
        <f>IFERROR(('Activity data'!#REF!*(1/Constants!$H$135))*ttokg*FSOMEF*NtoN2O*kgtoGg,"NO")</f>
        <v>NO</v>
      </c>
      <c r="BD124" s="22" t="str">
        <f>IFERROR(('Activity data'!#REF!*(1/Constants!$H$135))*ttokg*FSOMEF*NtoN2O*kgtoGg,"NO")</f>
        <v>NO</v>
      </c>
      <c r="BE124" s="22" t="str">
        <f>IFERROR(('Activity data'!#REF!*(1/Constants!$H$135))*ttokg*FSOMEF*NtoN2O*kgtoGg,"NO")</f>
        <v>NO</v>
      </c>
      <c r="BF124" s="22" t="str">
        <f>IFERROR(('Activity data'!#REF!*(1/Constants!$H$135))*ttokg*FSOMEF*NtoN2O*kgtoGg,"NO")</f>
        <v>NO</v>
      </c>
      <c r="BG124" s="22" t="str">
        <f>IFERROR(('Activity data'!#REF!*(1/Constants!$H$135))*ttokg*FSOMEF*NtoN2O*kgtoGg,"NO")</f>
        <v>NO</v>
      </c>
      <c r="BH124" s="22" t="str">
        <f>IFERROR(('Activity data'!#REF!*(1/Constants!$H$135))*ttokg*FSOMEF*NtoN2O*kgtoGg,"NO")</f>
        <v>NO</v>
      </c>
      <c r="BI124" s="22" t="str">
        <f>IFERROR(('Activity data'!#REF!*(1/Constants!$H$135))*ttokg*FSOMEF*NtoN2O*kgtoGg,"NO")</f>
        <v>NO</v>
      </c>
      <c r="BJ124" s="22" t="str">
        <f>IFERROR(('Activity data'!#REF!*(1/Constants!$H$135))*ttokg*FSOMEF*NtoN2O*kgtoGg,"NO")</f>
        <v>NO</v>
      </c>
      <c r="BK124" s="22" t="str">
        <f>IFERROR(('Activity data'!#REF!*(1/Constants!$H$135))*ttokg*FSOMEF*NtoN2O*kgtoGg,"NO")</f>
        <v>NO</v>
      </c>
      <c r="BL124" s="22" t="str">
        <f>IFERROR(('Activity data'!#REF!*(1/Constants!$H$135))*ttokg*FSOMEF*NtoN2O*kgtoGg,"NO")</f>
        <v>NO</v>
      </c>
      <c r="BM124" s="22" t="str">
        <f>IFERROR(('Activity data'!#REF!*(1/Constants!$H$135))*ttokg*FSOMEF*NtoN2O*kgtoGg,"NO")</f>
        <v>NO</v>
      </c>
      <c r="BN124" s="22" t="str">
        <f>IFERROR(('Activity data'!#REF!*(1/Constants!$H$135))*ttokg*FSOMEF*NtoN2O*kgtoGg,"NO")</f>
        <v>NO</v>
      </c>
      <c r="BO124" s="22" t="str">
        <f>IFERROR(('Activity data'!#REF!*(1/Constants!$H$135))*ttokg*FSOMEF*NtoN2O*kgtoGg,"NO")</f>
        <v>NO</v>
      </c>
      <c r="BP124" s="22" t="str">
        <f>IFERROR(('Activity data'!#REF!*(1/Constants!$H$135))*ttokg*FSOMEF*NtoN2O*kgtoGg,"NO")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t="str">
        <f>IFERROR(('Activity data'!#REF!*(1/Constants!$H$135))*ttokg*FSOMEF*NtoN2O*kgtoGg,"NO")</f>
        <v>NO</v>
      </c>
      <c r="J125" s="22" t="str">
        <f>IFERROR(('Activity data'!#REF!*(1/Constants!$H$135))*ttokg*FSOMEF*NtoN2O*kgtoGg,"NO")</f>
        <v>NO</v>
      </c>
      <c r="K125" s="22" t="str">
        <f>IFERROR(('Activity data'!#REF!*(1/Constants!$H$135))*ttokg*FSOMEF*NtoN2O*kgtoGg,"NO")</f>
        <v>NO</v>
      </c>
      <c r="L125" s="22" t="str">
        <f>IFERROR(('Activity data'!#REF!*(1/Constants!$H$135))*ttokg*FSOMEF*NtoN2O*kgtoGg,"NO")</f>
        <v>NO</v>
      </c>
      <c r="M125" s="22" t="str">
        <f>IFERROR(('Activity data'!#REF!*(1/Constants!$H$135))*ttokg*FSOMEF*NtoN2O*kgtoGg,"NO")</f>
        <v>NO</v>
      </c>
      <c r="N125" s="22" t="str">
        <f>IFERROR(('Activity data'!#REF!*(1/Constants!$H$135))*ttokg*FSOMEF*NtoN2O*kgtoGg,"NO")</f>
        <v>NO</v>
      </c>
      <c r="O125" s="22" t="str">
        <f>IFERROR(('Activity data'!#REF!*(1/Constants!$H$135))*ttokg*FSOMEF*NtoN2O*kgtoGg,"NO")</f>
        <v>NO</v>
      </c>
      <c r="P125" s="22" t="str">
        <f>IFERROR(('Activity data'!#REF!*(1/Constants!$H$135))*ttokg*FSOMEF*NtoN2O*kgtoGg,"NO")</f>
        <v>NO</v>
      </c>
      <c r="Q125" s="22" t="str">
        <f>IFERROR(('Activity data'!#REF!*(1/Constants!$H$135))*ttokg*FSOMEF*NtoN2O*kgtoGg,"NO")</f>
        <v>NO</v>
      </c>
      <c r="R125" s="22" t="str">
        <f>IFERROR(('Activity data'!#REF!*(1/Constants!$H$135))*ttokg*FSOMEF*NtoN2O*kgtoGg,"NO")</f>
        <v>NO</v>
      </c>
      <c r="S125" s="22" t="str">
        <f>IFERROR(('Activity data'!#REF!*(1/Constants!$H$135))*ttokg*FSOMEF*NtoN2O*kgtoGg,"NO")</f>
        <v>NO</v>
      </c>
      <c r="T125" s="22" t="str">
        <f>IFERROR(('Activity data'!#REF!*(1/Constants!$H$135))*ttokg*FSOMEF*NtoN2O*kgtoGg,"NO")</f>
        <v>NO</v>
      </c>
      <c r="U125" s="22" t="str">
        <f>IFERROR(('Activity data'!#REF!*(1/Constants!$H$135))*ttokg*FSOMEF*NtoN2O*kgtoGg,"NO")</f>
        <v>NO</v>
      </c>
      <c r="V125" s="22" t="str">
        <f>IFERROR(('Activity data'!#REF!*(1/Constants!$H$135))*ttokg*FSOMEF*NtoN2O*kgtoGg,"NO")</f>
        <v>NO</v>
      </c>
      <c r="W125" s="22" t="str">
        <f>IFERROR(('Activity data'!#REF!*(1/Constants!$H$135))*ttokg*FSOMEF*NtoN2O*kgtoGg,"NO")</f>
        <v>NO</v>
      </c>
      <c r="X125" s="22" t="str">
        <f>IFERROR(('Activity data'!#REF!*(1/Constants!$H$135))*ttokg*FSOMEF*NtoN2O*kgtoGg,"NO")</f>
        <v>NO</v>
      </c>
      <c r="Y125" s="22" t="str">
        <f>IFERROR(('Activity data'!#REF!*(1/Constants!$H$135))*ttokg*FSOMEF*NtoN2O*kgtoGg,"NO")</f>
        <v>NO</v>
      </c>
      <c r="Z125" s="22" t="str">
        <f>IFERROR(('Activity data'!#REF!*(1/Constants!$H$135))*ttokg*FSOMEF*NtoN2O*kgtoGg,"NO")</f>
        <v>NO</v>
      </c>
      <c r="AA125" s="22" t="str">
        <f>IFERROR(('Activity data'!#REF!*(1/Constants!$H$135))*ttokg*FSOMEF*NtoN2O*kgtoGg,"NO")</f>
        <v>NO</v>
      </c>
      <c r="AB125" s="22" t="str">
        <f>IFERROR(('Activity data'!#REF!*(1/Constants!$H$135))*ttokg*FSOMEF*NtoN2O*kgtoGg,"NO")</f>
        <v>NO</v>
      </c>
      <c r="AC125" s="22" t="str">
        <f>IFERROR(('Activity data'!#REF!*(1/Constants!$H$135))*ttokg*FSOMEF*NtoN2O*kgtoGg,"NO")</f>
        <v>NO</v>
      </c>
      <c r="AD125" s="22" t="str">
        <f>IFERROR(('Activity data'!#REF!*(1/Constants!$H$135))*ttokg*FSOMEF*NtoN2O*kgtoGg,"NO")</f>
        <v>NO</v>
      </c>
      <c r="AE125" s="22" t="str">
        <f>IFERROR(('Activity data'!#REF!*(1/Constants!$H$135))*ttokg*FSOMEF*NtoN2O*kgtoGg,"NO")</f>
        <v>NO</v>
      </c>
      <c r="AF125" s="22" t="str">
        <f>IFERROR(('Activity data'!#REF!*(1/Constants!$H$135))*ttokg*FSOMEF*NtoN2O*kgtoGg,"NO")</f>
        <v>NO</v>
      </c>
      <c r="AG125" s="22" t="str">
        <f>IFERROR(('Activity data'!#REF!*(1/Constants!$H$135))*ttokg*FSOMEF*NtoN2O*kgtoGg,"NO")</f>
        <v>NO</v>
      </c>
      <c r="AH125" s="22" t="str">
        <f>IFERROR(('Activity data'!#REF!*(1/Constants!$H$135))*ttokg*FSOMEF*NtoN2O*kgtoGg,"NO")</f>
        <v>NO</v>
      </c>
      <c r="AI125" s="22" t="str">
        <f>IFERROR(('Activity data'!#REF!*(1/Constants!$H$135))*ttokg*FSOMEF*NtoN2O*kgtoGg,"NO")</f>
        <v>NO</v>
      </c>
      <c r="AJ125" s="22" t="str">
        <f>IFERROR(('Activity data'!#REF!*(1/Constants!$H$135))*ttokg*FSOMEF*NtoN2O*kgtoGg,"NO")</f>
        <v>NO</v>
      </c>
      <c r="AK125" s="22" t="str">
        <f>IFERROR(('Activity data'!#REF!*(1/Constants!$H$135))*ttokg*FSOMEF*NtoN2O*kgtoGg,"NO")</f>
        <v>NO</v>
      </c>
      <c r="AL125" s="22" t="str">
        <f>IFERROR(('Activity data'!#REF!*(1/Constants!$H$135))*ttokg*FSOMEF*NtoN2O*kgtoGg,"NO")</f>
        <v>NO</v>
      </c>
      <c r="AM125" s="22" t="str">
        <f>IFERROR(('Activity data'!#REF!*(1/Constants!$H$135))*ttokg*FSOMEF*NtoN2O*kgtoGg,"NO")</f>
        <v>NO</v>
      </c>
      <c r="AN125" s="22" t="str">
        <f>IFERROR(('Activity data'!#REF!*(1/Constants!$H$135))*ttokg*FSOMEF*NtoN2O*kgtoGg,"NO")</f>
        <v>NO</v>
      </c>
      <c r="AO125" s="22" t="str">
        <f>IFERROR(('Activity data'!#REF!*(1/Constants!$H$135))*ttokg*FSOMEF*NtoN2O*kgtoGg,"NO")</f>
        <v>NO</v>
      </c>
      <c r="AP125" s="22" t="str">
        <f>IFERROR(('Activity data'!#REF!*(1/Constants!$H$135))*ttokg*FSOMEF*NtoN2O*kgtoGg,"NO")</f>
        <v>NO</v>
      </c>
      <c r="AQ125" s="22" t="str">
        <f>IFERROR(('Activity data'!#REF!*(1/Constants!$H$135))*ttokg*FSOMEF*NtoN2O*kgtoGg,"NO")</f>
        <v>NO</v>
      </c>
      <c r="AR125" s="22" t="str">
        <f>IFERROR(('Activity data'!#REF!*(1/Constants!$H$135))*ttokg*FSOMEF*NtoN2O*kgtoGg,"NO")</f>
        <v>NO</v>
      </c>
      <c r="AS125" s="22" t="str">
        <f>IFERROR(('Activity data'!#REF!*(1/Constants!$H$135))*ttokg*FSOMEF*NtoN2O*kgtoGg,"NO")</f>
        <v>NO</v>
      </c>
      <c r="AT125" s="22" t="str">
        <f>IFERROR(('Activity data'!#REF!*(1/Constants!$H$135))*ttokg*FSOMEF*NtoN2O*kgtoGg,"NO")</f>
        <v>NO</v>
      </c>
      <c r="AU125" s="22" t="str">
        <f>IFERROR(('Activity data'!#REF!*(1/Constants!$H$135))*ttokg*FSOMEF*NtoN2O*kgtoGg,"NO")</f>
        <v>NO</v>
      </c>
      <c r="AV125" s="22" t="str">
        <f>IFERROR(('Activity data'!#REF!*(1/Constants!$H$135))*ttokg*FSOMEF*NtoN2O*kgtoGg,"NO")</f>
        <v>NO</v>
      </c>
      <c r="AW125" s="22" t="str">
        <f>IFERROR(('Activity data'!#REF!*(1/Constants!$H$135))*ttokg*FSOMEF*NtoN2O*kgtoGg,"NO")</f>
        <v>NO</v>
      </c>
      <c r="AX125" s="22" t="str">
        <f>IFERROR(('Activity data'!#REF!*(1/Constants!$H$135))*ttokg*FSOMEF*NtoN2O*kgtoGg,"NO")</f>
        <v>NO</v>
      </c>
      <c r="AY125" s="22" t="str">
        <f>IFERROR(('Activity data'!#REF!*(1/Constants!$H$135))*ttokg*FSOMEF*NtoN2O*kgtoGg,"NO")</f>
        <v>NO</v>
      </c>
      <c r="AZ125" s="22" t="str">
        <f>IFERROR(('Activity data'!#REF!*(1/Constants!$H$135))*ttokg*FSOMEF*NtoN2O*kgtoGg,"NO")</f>
        <v>NO</v>
      </c>
      <c r="BA125" s="22" t="str">
        <f>IFERROR(('Activity data'!#REF!*(1/Constants!$H$135))*ttokg*FSOMEF*NtoN2O*kgtoGg,"NO")</f>
        <v>NO</v>
      </c>
      <c r="BB125" s="22" t="str">
        <f>IFERROR(('Activity data'!#REF!*(1/Constants!$H$135))*ttokg*FSOMEF*NtoN2O*kgtoGg,"NO")</f>
        <v>NO</v>
      </c>
      <c r="BC125" s="22" t="str">
        <f>IFERROR(('Activity data'!#REF!*(1/Constants!$H$135))*ttokg*FSOMEF*NtoN2O*kgtoGg,"NO")</f>
        <v>NO</v>
      </c>
      <c r="BD125" s="22" t="str">
        <f>IFERROR(('Activity data'!#REF!*(1/Constants!$H$135))*ttokg*FSOMEF*NtoN2O*kgtoGg,"NO")</f>
        <v>NO</v>
      </c>
      <c r="BE125" s="22" t="str">
        <f>IFERROR(('Activity data'!#REF!*(1/Constants!$H$135))*ttokg*FSOMEF*NtoN2O*kgtoGg,"NO")</f>
        <v>NO</v>
      </c>
      <c r="BF125" s="22" t="str">
        <f>IFERROR(('Activity data'!#REF!*(1/Constants!$H$135))*ttokg*FSOMEF*NtoN2O*kgtoGg,"NO")</f>
        <v>NO</v>
      </c>
      <c r="BG125" s="22" t="str">
        <f>IFERROR(('Activity data'!#REF!*(1/Constants!$H$135))*ttokg*FSOMEF*NtoN2O*kgtoGg,"NO")</f>
        <v>NO</v>
      </c>
      <c r="BH125" s="22" t="str">
        <f>IFERROR(('Activity data'!#REF!*(1/Constants!$H$135))*ttokg*FSOMEF*NtoN2O*kgtoGg,"NO")</f>
        <v>NO</v>
      </c>
      <c r="BI125" s="22" t="str">
        <f>IFERROR(('Activity data'!#REF!*(1/Constants!$H$135))*ttokg*FSOMEF*NtoN2O*kgtoGg,"NO")</f>
        <v>NO</v>
      </c>
      <c r="BJ125" s="22" t="str">
        <f>IFERROR(('Activity data'!#REF!*(1/Constants!$H$135))*ttokg*FSOMEF*NtoN2O*kgtoGg,"NO")</f>
        <v>NO</v>
      </c>
      <c r="BK125" s="22" t="str">
        <f>IFERROR(('Activity data'!#REF!*(1/Constants!$H$135))*ttokg*FSOMEF*NtoN2O*kgtoGg,"NO")</f>
        <v>NO</v>
      </c>
      <c r="BL125" s="22" t="str">
        <f>IFERROR(('Activity data'!#REF!*(1/Constants!$H$135))*ttokg*FSOMEF*NtoN2O*kgtoGg,"NO")</f>
        <v>NO</v>
      </c>
      <c r="BM125" s="22" t="str">
        <f>IFERROR(('Activity data'!#REF!*(1/Constants!$H$135))*ttokg*FSOMEF*NtoN2O*kgtoGg,"NO")</f>
        <v>NO</v>
      </c>
      <c r="BN125" s="22" t="str">
        <f>IFERROR(('Activity data'!#REF!*(1/Constants!$H$135))*ttokg*FSOMEF*NtoN2O*kgtoGg,"NO")</f>
        <v>NO</v>
      </c>
      <c r="BO125" s="22" t="str">
        <f>IFERROR(('Activity data'!#REF!*(1/Constants!$H$135))*ttokg*FSOMEF*NtoN2O*kgtoGg,"NO")</f>
        <v>NO</v>
      </c>
      <c r="BP125" s="22" t="str">
        <f>IFERROR(('Activity data'!#REF!*(1/Constants!$H$135))*ttokg*FSOMEF*NtoN2O*kgtoGg,"NO")</f>
        <v>NO</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t="str">
        <f>IFERROR(('Activity data'!#REF!*(1/Constants!$H$135))*ttokg*FSOMEF*NtoN2O*kgtoGg,"NO")</f>
        <v>NO</v>
      </c>
      <c r="J126" s="22" t="str">
        <f>IFERROR(('Activity data'!#REF!*(1/Constants!$H$135))*ttokg*FSOMEF*NtoN2O*kgtoGg,"NO")</f>
        <v>NO</v>
      </c>
      <c r="K126" s="22" t="str">
        <f>IFERROR(('Activity data'!#REF!*(1/Constants!$H$135))*ttokg*FSOMEF*NtoN2O*kgtoGg,"NO")</f>
        <v>NO</v>
      </c>
      <c r="L126" s="22" t="str">
        <f>IFERROR(('Activity data'!#REF!*(1/Constants!$H$135))*ttokg*FSOMEF*NtoN2O*kgtoGg,"NO")</f>
        <v>NO</v>
      </c>
      <c r="M126" s="22" t="str">
        <f>IFERROR(('Activity data'!#REF!*(1/Constants!$H$135))*ttokg*FSOMEF*NtoN2O*kgtoGg,"NO")</f>
        <v>NO</v>
      </c>
      <c r="N126" s="22" t="str">
        <f>IFERROR(('Activity data'!#REF!*(1/Constants!$H$135))*ttokg*FSOMEF*NtoN2O*kgtoGg,"NO")</f>
        <v>NO</v>
      </c>
      <c r="O126" s="22" t="str">
        <f>IFERROR(('Activity data'!#REF!*(1/Constants!$H$135))*ttokg*FSOMEF*NtoN2O*kgtoGg,"NO")</f>
        <v>NO</v>
      </c>
      <c r="P126" s="22" t="str">
        <f>IFERROR(('Activity data'!#REF!*(1/Constants!$H$135))*ttokg*FSOMEF*NtoN2O*kgtoGg,"NO")</f>
        <v>NO</v>
      </c>
      <c r="Q126" s="22" t="str">
        <f>IFERROR(('Activity data'!#REF!*(1/Constants!$H$135))*ttokg*FSOMEF*NtoN2O*kgtoGg,"NO")</f>
        <v>NO</v>
      </c>
      <c r="R126" s="22" t="str">
        <f>IFERROR(('Activity data'!#REF!*(1/Constants!$H$135))*ttokg*FSOMEF*NtoN2O*kgtoGg,"NO")</f>
        <v>NO</v>
      </c>
      <c r="S126" s="22" t="str">
        <f>IFERROR(('Activity data'!#REF!*(1/Constants!$H$135))*ttokg*FSOMEF*NtoN2O*kgtoGg,"NO")</f>
        <v>NO</v>
      </c>
      <c r="T126" s="22" t="str">
        <f>IFERROR(('Activity data'!#REF!*(1/Constants!$H$135))*ttokg*FSOMEF*NtoN2O*kgtoGg,"NO")</f>
        <v>NO</v>
      </c>
      <c r="U126" s="22" t="str">
        <f>IFERROR(('Activity data'!#REF!*(1/Constants!$H$135))*ttokg*FSOMEF*NtoN2O*kgtoGg,"NO")</f>
        <v>NO</v>
      </c>
      <c r="V126" s="22" t="str">
        <f>IFERROR(('Activity data'!#REF!*(1/Constants!$H$135))*ttokg*FSOMEF*NtoN2O*kgtoGg,"NO")</f>
        <v>NO</v>
      </c>
      <c r="W126" s="22" t="str">
        <f>IFERROR(('Activity data'!#REF!*(1/Constants!$H$135))*ttokg*FSOMEF*NtoN2O*kgtoGg,"NO")</f>
        <v>NO</v>
      </c>
      <c r="X126" s="22" t="str">
        <f>IFERROR(('Activity data'!#REF!*(1/Constants!$H$135))*ttokg*FSOMEF*NtoN2O*kgtoGg,"NO")</f>
        <v>NO</v>
      </c>
      <c r="Y126" s="22" t="str">
        <f>IFERROR(('Activity data'!#REF!*(1/Constants!$H$135))*ttokg*FSOMEF*NtoN2O*kgtoGg,"NO")</f>
        <v>NO</v>
      </c>
      <c r="Z126" s="22" t="str">
        <f>IFERROR(('Activity data'!#REF!*(1/Constants!$H$135))*ttokg*FSOMEF*NtoN2O*kgtoGg,"NO")</f>
        <v>NO</v>
      </c>
      <c r="AA126" s="22" t="str">
        <f>IFERROR(('Activity data'!#REF!*(1/Constants!$H$135))*ttokg*FSOMEF*NtoN2O*kgtoGg,"NO")</f>
        <v>NO</v>
      </c>
      <c r="AB126" s="22" t="str">
        <f>IFERROR(('Activity data'!#REF!*(1/Constants!$H$135))*ttokg*FSOMEF*NtoN2O*kgtoGg,"NO")</f>
        <v>NO</v>
      </c>
      <c r="AC126" s="22" t="str">
        <f>IFERROR(('Activity data'!#REF!*(1/Constants!$H$135))*ttokg*FSOMEF*NtoN2O*kgtoGg,"NO")</f>
        <v>NO</v>
      </c>
      <c r="AD126" s="22" t="str">
        <f>IFERROR(('Activity data'!#REF!*(1/Constants!$H$135))*ttokg*FSOMEF*NtoN2O*kgtoGg,"NO")</f>
        <v>NO</v>
      </c>
      <c r="AE126" s="22" t="str">
        <f>IFERROR(('Activity data'!#REF!*(1/Constants!$H$135))*ttokg*FSOMEF*NtoN2O*kgtoGg,"NO")</f>
        <v>NO</v>
      </c>
      <c r="AF126" s="22" t="str">
        <f>IFERROR(('Activity data'!#REF!*(1/Constants!$H$135))*ttokg*FSOMEF*NtoN2O*kgtoGg,"NO")</f>
        <v>NO</v>
      </c>
      <c r="AG126" s="22" t="str">
        <f>IFERROR(('Activity data'!#REF!*(1/Constants!$H$135))*ttokg*FSOMEF*NtoN2O*kgtoGg,"NO")</f>
        <v>NO</v>
      </c>
      <c r="AH126" s="22" t="str">
        <f>IFERROR(('Activity data'!#REF!*(1/Constants!$H$135))*ttokg*FSOMEF*NtoN2O*kgtoGg,"NO")</f>
        <v>NO</v>
      </c>
      <c r="AI126" s="22" t="str">
        <f>IFERROR(('Activity data'!#REF!*(1/Constants!$H$135))*ttokg*FSOMEF*NtoN2O*kgtoGg,"NO")</f>
        <v>NO</v>
      </c>
      <c r="AJ126" s="22" t="str">
        <f>IFERROR(('Activity data'!#REF!*(1/Constants!$H$135))*ttokg*FSOMEF*NtoN2O*kgtoGg,"NO")</f>
        <v>NO</v>
      </c>
      <c r="AK126" s="22" t="str">
        <f>IFERROR(('Activity data'!#REF!*(1/Constants!$H$135))*ttokg*FSOMEF*NtoN2O*kgtoGg,"NO")</f>
        <v>NO</v>
      </c>
      <c r="AL126" s="22" t="str">
        <f>IFERROR(('Activity data'!#REF!*(1/Constants!$H$135))*ttokg*FSOMEF*NtoN2O*kgtoGg,"NO")</f>
        <v>NO</v>
      </c>
      <c r="AM126" s="22" t="str">
        <f>IFERROR(('Activity data'!#REF!*(1/Constants!$H$135))*ttokg*FSOMEF*NtoN2O*kgtoGg,"NO")</f>
        <v>NO</v>
      </c>
      <c r="AN126" s="22" t="str">
        <f>IFERROR(('Activity data'!#REF!*(1/Constants!$H$135))*ttokg*FSOMEF*NtoN2O*kgtoGg,"NO")</f>
        <v>NO</v>
      </c>
      <c r="AO126" s="22" t="str">
        <f>IFERROR(('Activity data'!#REF!*(1/Constants!$H$135))*ttokg*FSOMEF*NtoN2O*kgtoGg,"NO")</f>
        <v>NO</v>
      </c>
      <c r="AP126" s="22" t="str">
        <f>IFERROR(('Activity data'!#REF!*(1/Constants!$H$135))*ttokg*FSOMEF*NtoN2O*kgtoGg,"NO")</f>
        <v>NO</v>
      </c>
      <c r="AQ126" s="22" t="str">
        <f>IFERROR(('Activity data'!#REF!*(1/Constants!$H$135))*ttokg*FSOMEF*NtoN2O*kgtoGg,"NO")</f>
        <v>NO</v>
      </c>
      <c r="AR126" s="22" t="str">
        <f>IFERROR(('Activity data'!#REF!*(1/Constants!$H$135))*ttokg*FSOMEF*NtoN2O*kgtoGg,"NO")</f>
        <v>NO</v>
      </c>
      <c r="AS126" s="22" t="str">
        <f>IFERROR(('Activity data'!#REF!*(1/Constants!$H$135))*ttokg*FSOMEF*NtoN2O*kgtoGg,"NO")</f>
        <v>NO</v>
      </c>
      <c r="AT126" s="22" t="str">
        <f>IFERROR(('Activity data'!#REF!*(1/Constants!$H$135))*ttokg*FSOMEF*NtoN2O*kgtoGg,"NO")</f>
        <v>NO</v>
      </c>
      <c r="AU126" s="22" t="str">
        <f>IFERROR(('Activity data'!#REF!*(1/Constants!$H$135))*ttokg*FSOMEF*NtoN2O*kgtoGg,"NO")</f>
        <v>NO</v>
      </c>
      <c r="AV126" s="22" t="str">
        <f>IFERROR(('Activity data'!#REF!*(1/Constants!$H$135))*ttokg*FSOMEF*NtoN2O*kgtoGg,"NO")</f>
        <v>NO</v>
      </c>
      <c r="AW126" s="22" t="str">
        <f>IFERROR(('Activity data'!#REF!*(1/Constants!$H$135))*ttokg*FSOMEF*NtoN2O*kgtoGg,"NO")</f>
        <v>NO</v>
      </c>
      <c r="AX126" s="22" t="str">
        <f>IFERROR(('Activity data'!#REF!*(1/Constants!$H$135))*ttokg*FSOMEF*NtoN2O*kgtoGg,"NO")</f>
        <v>NO</v>
      </c>
      <c r="AY126" s="22" t="str">
        <f>IFERROR(('Activity data'!#REF!*(1/Constants!$H$135))*ttokg*FSOMEF*NtoN2O*kgtoGg,"NO")</f>
        <v>NO</v>
      </c>
      <c r="AZ126" s="22" t="str">
        <f>IFERROR(('Activity data'!#REF!*(1/Constants!$H$135))*ttokg*FSOMEF*NtoN2O*kgtoGg,"NO")</f>
        <v>NO</v>
      </c>
      <c r="BA126" s="22" t="str">
        <f>IFERROR(('Activity data'!#REF!*(1/Constants!$H$135))*ttokg*FSOMEF*NtoN2O*kgtoGg,"NO")</f>
        <v>NO</v>
      </c>
      <c r="BB126" s="22" t="str">
        <f>IFERROR(('Activity data'!#REF!*(1/Constants!$H$135))*ttokg*FSOMEF*NtoN2O*kgtoGg,"NO")</f>
        <v>NO</v>
      </c>
      <c r="BC126" s="22" t="str">
        <f>IFERROR(('Activity data'!#REF!*(1/Constants!$H$135))*ttokg*FSOMEF*NtoN2O*kgtoGg,"NO")</f>
        <v>NO</v>
      </c>
      <c r="BD126" s="22" t="str">
        <f>IFERROR(('Activity data'!#REF!*(1/Constants!$H$135))*ttokg*FSOMEF*NtoN2O*kgtoGg,"NO")</f>
        <v>NO</v>
      </c>
      <c r="BE126" s="22" t="str">
        <f>IFERROR(('Activity data'!#REF!*(1/Constants!$H$135))*ttokg*FSOMEF*NtoN2O*kgtoGg,"NO")</f>
        <v>NO</v>
      </c>
      <c r="BF126" s="22" t="str">
        <f>IFERROR(('Activity data'!#REF!*(1/Constants!$H$135))*ttokg*FSOMEF*NtoN2O*kgtoGg,"NO")</f>
        <v>NO</v>
      </c>
      <c r="BG126" s="22" t="str">
        <f>IFERROR(('Activity data'!#REF!*(1/Constants!$H$135))*ttokg*FSOMEF*NtoN2O*kgtoGg,"NO")</f>
        <v>NO</v>
      </c>
      <c r="BH126" s="22" t="str">
        <f>IFERROR(('Activity data'!#REF!*(1/Constants!$H$135))*ttokg*FSOMEF*NtoN2O*kgtoGg,"NO")</f>
        <v>NO</v>
      </c>
      <c r="BI126" s="22" t="str">
        <f>IFERROR(('Activity data'!#REF!*(1/Constants!$H$135))*ttokg*FSOMEF*NtoN2O*kgtoGg,"NO")</f>
        <v>NO</v>
      </c>
      <c r="BJ126" s="22" t="str">
        <f>IFERROR(('Activity data'!#REF!*(1/Constants!$H$135))*ttokg*FSOMEF*NtoN2O*kgtoGg,"NO")</f>
        <v>NO</v>
      </c>
      <c r="BK126" s="22" t="str">
        <f>IFERROR(('Activity data'!#REF!*(1/Constants!$H$135))*ttokg*FSOMEF*NtoN2O*kgtoGg,"NO")</f>
        <v>NO</v>
      </c>
      <c r="BL126" s="22" t="str">
        <f>IFERROR(('Activity data'!#REF!*(1/Constants!$H$135))*ttokg*FSOMEF*NtoN2O*kgtoGg,"NO")</f>
        <v>NO</v>
      </c>
      <c r="BM126" s="22" t="str">
        <f>IFERROR(('Activity data'!#REF!*(1/Constants!$H$135))*ttokg*FSOMEF*NtoN2O*kgtoGg,"NO")</f>
        <v>NO</v>
      </c>
      <c r="BN126" s="22" t="str">
        <f>IFERROR(('Activity data'!#REF!*(1/Constants!$H$135))*ttokg*FSOMEF*NtoN2O*kgtoGg,"NO")</f>
        <v>NO</v>
      </c>
      <c r="BO126" s="22" t="str">
        <f>IFERROR(('Activity data'!#REF!*(1/Constants!$H$135))*ttokg*FSOMEF*NtoN2O*kgtoGg,"NO")</f>
        <v>NO</v>
      </c>
      <c r="BP126" s="22" t="str">
        <f>IFERROR(('Activity data'!#REF!*(1/Constants!$H$135))*ttokg*FSOMEF*NtoN2O*kgtoGg,"NO")</f>
        <v>NO</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t="str">
        <f>IFERROR(('Activity data'!#REF!*(1/Constants!$H$135))*ttokg*FSOMEF*NtoN2O*kgtoGg,"NO")</f>
        <v>NO</v>
      </c>
      <c r="J127" s="22" t="str">
        <f>IFERROR(('Activity data'!#REF!*(1/Constants!$H$135))*ttokg*FSOMEF*NtoN2O*kgtoGg,"NO")</f>
        <v>NO</v>
      </c>
      <c r="K127" s="22" t="str">
        <f>IFERROR(('Activity data'!#REF!*(1/Constants!$H$135))*ttokg*FSOMEF*NtoN2O*kgtoGg,"NO")</f>
        <v>NO</v>
      </c>
      <c r="L127" s="22" t="str">
        <f>IFERROR(('Activity data'!#REF!*(1/Constants!$H$135))*ttokg*FSOMEF*NtoN2O*kgtoGg,"NO")</f>
        <v>NO</v>
      </c>
      <c r="M127" s="22" t="str">
        <f>IFERROR(('Activity data'!#REF!*(1/Constants!$H$135))*ttokg*FSOMEF*NtoN2O*kgtoGg,"NO")</f>
        <v>NO</v>
      </c>
      <c r="N127" s="22" t="str">
        <f>IFERROR(('Activity data'!#REF!*(1/Constants!$H$135))*ttokg*FSOMEF*NtoN2O*kgtoGg,"NO")</f>
        <v>NO</v>
      </c>
      <c r="O127" s="22" t="str">
        <f>IFERROR(('Activity data'!#REF!*(1/Constants!$H$135))*ttokg*FSOMEF*NtoN2O*kgtoGg,"NO")</f>
        <v>NO</v>
      </c>
      <c r="P127" s="22" t="str">
        <f>IFERROR(('Activity data'!#REF!*(1/Constants!$H$135))*ttokg*FSOMEF*NtoN2O*kgtoGg,"NO")</f>
        <v>NO</v>
      </c>
      <c r="Q127" s="22" t="str">
        <f>IFERROR(('Activity data'!#REF!*(1/Constants!$H$135))*ttokg*FSOMEF*NtoN2O*kgtoGg,"NO")</f>
        <v>NO</v>
      </c>
      <c r="R127" s="22" t="str">
        <f>IFERROR(('Activity data'!#REF!*(1/Constants!$H$135))*ttokg*FSOMEF*NtoN2O*kgtoGg,"NO")</f>
        <v>NO</v>
      </c>
      <c r="S127" s="22" t="str">
        <f>IFERROR(('Activity data'!#REF!*(1/Constants!$H$135))*ttokg*FSOMEF*NtoN2O*kgtoGg,"NO")</f>
        <v>NO</v>
      </c>
      <c r="T127" s="22" t="str">
        <f>IFERROR(('Activity data'!#REF!*(1/Constants!$H$135))*ttokg*FSOMEF*NtoN2O*kgtoGg,"NO")</f>
        <v>NO</v>
      </c>
      <c r="U127" s="22" t="str">
        <f>IFERROR(('Activity data'!#REF!*(1/Constants!$H$135))*ttokg*FSOMEF*NtoN2O*kgtoGg,"NO")</f>
        <v>NO</v>
      </c>
      <c r="V127" s="22" t="str">
        <f>IFERROR(('Activity data'!#REF!*(1/Constants!$H$135))*ttokg*FSOMEF*NtoN2O*kgtoGg,"NO")</f>
        <v>NO</v>
      </c>
      <c r="W127" s="22" t="str">
        <f>IFERROR(('Activity data'!#REF!*(1/Constants!$H$135))*ttokg*FSOMEF*NtoN2O*kgtoGg,"NO")</f>
        <v>NO</v>
      </c>
      <c r="X127" s="22" t="str">
        <f>IFERROR(('Activity data'!#REF!*(1/Constants!$H$135))*ttokg*FSOMEF*NtoN2O*kgtoGg,"NO")</f>
        <v>NO</v>
      </c>
      <c r="Y127" s="22" t="str">
        <f>IFERROR(('Activity data'!#REF!*(1/Constants!$H$135))*ttokg*FSOMEF*NtoN2O*kgtoGg,"NO")</f>
        <v>NO</v>
      </c>
      <c r="Z127" s="22" t="str">
        <f>IFERROR(('Activity data'!#REF!*(1/Constants!$H$135))*ttokg*FSOMEF*NtoN2O*kgtoGg,"NO")</f>
        <v>NO</v>
      </c>
      <c r="AA127" s="22" t="str">
        <f>IFERROR(('Activity data'!#REF!*(1/Constants!$H$135))*ttokg*FSOMEF*NtoN2O*kgtoGg,"NO")</f>
        <v>NO</v>
      </c>
      <c r="AB127" s="22" t="str">
        <f>IFERROR(('Activity data'!#REF!*(1/Constants!$H$135))*ttokg*FSOMEF*NtoN2O*kgtoGg,"NO")</f>
        <v>NO</v>
      </c>
      <c r="AC127" s="22" t="str">
        <f>IFERROR(('Activity data'!#REF!*(1/Constants!$H$135))*ttokg*FSOMEF*NtoN2O*kgtoGg,"NO")</f>
        <v>NO</v>
      </c>
      <c r="AD127" s="22" t="str">
        <f>IFERROR(('Activity data'!#REF!*(1/Constants!$H$135))*ttokg*FSOMEF*NtoN2O*kgtoGg,"NO")</f>
        <v>NO</v>
      </c>
      <c r="AE127" s="22" t="str">
        <f>IFERROR(('Activity data'!#REF!*(1/Constants!$H$135))*ttokg*FSOMEF*NtoN2O*kgtoGg,"NO")</f>
        <v>NO</v>
      </c>
      <c r="AF127" s="22" t="str">
        <f>IFERROR(('Activity data'!#REF!*(1/Constants!$H$135))*ttokg*FSOMEF*NtoN2O*kgtoGg,"NO")</f>
        <v>NO</v>
      </c>
      <c r="AG127" s="22" t="str">
        <f>IFERROR(('Activity data'!#REF!*(1/Constants!$H$135))*ttokg*FSOMEF*NtoN2O*kgtoGg,"NO")</f>
        <v>NO</v>
      </c>
      <c r="AH127" s="22" t="str">
        <f>IFERROR(('Activity data'!#REF!*(1/Constants!$H$135))*ttokg*FSOMEF*NtoN2O*kgtoGg,"NO")</f>
        <v>NO</v>
      </c>
      <c r="AI127" s="22" t="str">
        <f>IFERROR(('Activity data'!#REF!*(1/Constants!$H$135))*ttokg*FSOMEF*NtoN2O*kgtoGg,"NO")</f>
        <v>NO</v>
      </c>
      <c r="AJ127" s="22" t="str">
        <f>IFERROR(('Activity data'!#REF!*(1/Constants!$H$135))*ttokg*FSOMEF*NtoN2O*kgtoGg,"NO")</f>
        <v>NO</v>
      </c>
      <c r="AK127" s="22" t="str">
        <f>IFERROR(('Activity data'!#REF!*(1/Constants!$H$135))*ttokg*FSOMEF*NtoN2O*kgtoGg,"NO")</f>
        <v>NO</v>
      </c>
      <c r="AL127" s="22" t="str">
        <f>IFERROR(('Activity data'!#REF!*(1/Constants!$H$135))*ttokg*FSOMEF*NtoN2O*kgtoGg,"NO")</f>
        <v>NO</v>
      </c>
      <c r="AM127" s="22" t="str">
        <f>IFERROR(('Activity data'!#REF!*(1/Constants!$H$135))*ttokg*FSOMEF*NtoN2O*kgtoGg,"NO")</f>
        <v>NO</v>
      </c>
      <c r="AN127" s="22" t="str">
        <f>IFERROR(('Activity data'!#REF!*(1/Constants!$H$135))*ttokg*FSOMEF*NtoN2O*kgtoGg,"NO")</f>
        <v>NO</v>
      </c>
      <c r="AO127" s="22" t="str">
        <f>IFERROR(('Activity data'!#REF!*(1/Constants!$H$135))*ttokg*FSOMEF*NtoN2O*kgtoGg,"NO")</f>
        <v>NO</v>
      </c>
      <c r="AP127" s="22" t="str">
        <f>IFERROR(('Activity data'!#REF!*(1/Constants!$H$135))*ttokg*FSOMEF*NtoN2O*kgtoGg,"NO")</f>
        <v>NO</v>
      </c>
      <c r="AQ127" s="22" t="str">
        <f>IFERROR(('Activity data'!#REF!*(1/Constants!$H$135))*ttokg*FSOMEF*NtoN2O*kgtoGg,"NO")</f>
        <v>NO</v>
      </c>
      <c r="AR127" s="22" t="str">
        <f>IFERROR(('Activity data'!#REF!*(1/Constants!$H$135))*ttokg*FSOMEF*NtoN2O*kgtoGg,"NO")</f>
        <v>NO</v>
      </c>
      <c r="AS127" s="22" t="str">
        <f>IFERROR(('Activity data'!#REF!*(1/Constants!$H$135))*ttokg*FSOMEF*NtoN2O*kgtoGg,"NO")</f>
        <v>NO</v>
      </c>
      <c r="AT127" s="22" t="str">
        <f>IFERROR(('Activity data'!#REF!*(1/Constants!$H$135))*ttokg*FSOMEF*NtoN2O*kgtoGg,"NO")</f>
        <v>NO</v>
      </c>
      <c r="AU127" s="22" t="str">
        <f>IFERROR(('Activity data'!#REF!*(1/Constants!$H$135))*ttokg*FSOMEF*NtoN2O*kgtoGg,"NO")</f>
        <v>NO</v>
      </c>
      <c r="AV127" s="22" t="str">
        <f>IFERROR(('Activity data'!#REF!*(1/Constants!$H$135))*ttokg*FSOMEF*NtoN2O*kgtoGg,"NO")</f>
        <v>NO</v>
      </c>
      <c r="AW127" s="22" t="str">
        <f>IFERROR(('Activity data'!#REF!*(1/Constants!$H$135))*ttokg*FSOMEF*NtoN2O*kgtoGg,"NO")</f>
        <v>NO</v>
      </c>
      <c r="AX127" s="22" t="str">
        <f>IFERROR(('Activity data'!#REF!*(1/Constants!$H$135))*ttokg*FSOMEF*NtoN2O*kgtoGg,"NO")</f>
        <v>NO</v>
      </c>
      <c r="AY127" s="22" t="str">
        <f>IFERROR(('Activity data'!#REF!*(1/Constants!$H$135))*ttokg*FSOMEF*NtoN2O*kgtoGg,"NO")</f>
        <v>NO</v>
      </c>
      <c r="AZ127" s="22" t="str">
        <f>IFERROR(('Activity data'!#REF!*(1/Constants!$H$135))*ttokg*FSOMEF*NtoN2O*kgtoGg,"NO")</f>
        <v>NO</v>
      </c>
      <c r="BA127" s="22" t="str">
        <f>IFERROR(('Activity data'!#REF!*(1/Constants!$H$135))*ttokg*FSOMEF*NtoN2O*kgtoGg,"NO")</f>
        <v>NO</v>
      </c>
      <c r="BB127" s="22" t="str">
        <f>IFERROR(('Activity data'!#REF!*(1/Constants!$H$135))*ttokg*FSOMEF*NtoN2O*kgtoGg,"NO")</f>
        <v>NO</v>
      </c>
      <c r="BC127" s="22" t="str">
        <f>IFERROR(('Activity data'!#REF!*(1/Constants!$H$135))*ttokg*FSOMEF*NtoN2O*kgtoGg,"NO")</f>
        <v>NO</v>
      </c>
      <c r="BD127" s="22" t="str">
        <f>IFERROR(('Activity data'!#REF!*(1/Constants!$H$135))*ttokg*FSOMEF*NtoN2O*kgtoGg,"NO")</f>
        <v>NO</v>
      </c>
      <c r="BE127" s="22" t="str">
        <f>IFERROR(('Activity data'!#REF!*(1/Constants!$H$135))*ttokg*FSOMEF*NtoN2O*kgtoGg,"NO")</f>
        <v>NO</v>
      </c>
      <c r="BF127" s="22" t="str">
        <f>IFERROR(('Activity data'!#REF!*(1/Constants!$H$135))*ttokg*FSOMEF*NtoN2O*kgtoGg,"NO")</f>
        <v>NO</v>
      </c>
      <c r="BG127" s="22" t="str">
        <f>IFERROR(('Activity data'!#REF!*(1/Constants!$H$135))*ttokg*FSOMEF*NtoN2O*kgtoGg,"NO")</f>
        <v>NO</v>
      </c>
      <c r="BH127" s="22" t="str">
        <f>IFERROR(('Activity data'!#REF!*(1/Constants!$H$135))*ttokg*FSOMEF*NtoN2O*kgtoGg,"NO")</f>
        <v>NO</v>
      </c>
      <c r="BI127" s="22" t="str">
        <f>IFERROR(('Activity data'!#REF!*(1/Constants!$H$135))*ttokg*FSOMEF*NtoN2O*kgtoGg,"NO")</f>
        <v>NO</v>
      </c>
      <c r="BJ127" s="22" t="str">
        <f>IFERROR(('Activity data'!#REF!*(1/Constants!$H$135))*ttokg*FSOMEF*NtoN2O*kgtoGg,"NO")</f>
        <v>NO</v>
      </c>
      <c r="BK127" s="22" t="str">
        <f>IFERROR(('Activity data'!#REF!*(1/Constants!$H$135))*ttokg*FSOMEF*NtoN2O*kgtoGg,"NO")</f>
        <v>NO</v>
      </c>
      <c r="BL127" s="22" t="str">
        <f>IFERROR(('Activity data'!#REF!*(1/Constants!$H$135))*ttokg*FSOMEF*NtoN2O*kgtoGg,"NO")</f>
        <v>NO</v>
      </c>
      <c r="BM127" s="22" t="str">
        <f>IFERROR(('Activity data'!#REF!*(1/Constants!$H$135))*ttokg*FSOMEF*NtoN2O*kgtoGg,"NO")</f>
        <v>NO</v>
      </c>
      <c r="BN127" s="22" t="str">
        <f>IFERROR(('Activity data'!#REF!*(1/Constants!$H$135))*ttokg*FSOMEF*NtoN2O*kgtoGg,"NO")</f>
        <v>NO</v>
      </c>
      <c r="BO127" s="22" t="str">
        <f>IFERROR(('Activity data'!#REF!*(1/Constants!$H$135))*ttokg*FSOMEF*NtoN2O*kgtoGg,"NO")</f>
        <v>NO</v>
      </c>
      <c r="BP127" s="22" t="str">
        <f>IFERROR(('Activity data'!#REF!*(1/Constants!$H$135))*ttokg*FSOMEF*NtoN2O*kgtoGg,"NO")</f>
        <v>NO</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t="str">
        <f>IFERROR(('Activity data'!#REF!*(1/Constants!$H$135))*ttokg*FSOMEF*NtoN2O*kgtoGg,"NO")</f>
        <v>NO</v>
      </c>
      <c r="J128" s="22" t="str">
        <f>IFERROR(('Activity data'!#REF!*(1/Constants!$H$135))*ttokg*FSOMEF*NtoN2O*kgtoGg,"NO")</f>
        <v>NO</v>
      </c>
      <c r="K128" s="22" t="str">
        <f>IFERROR(('Activity data'!#REF!*(1/Constants!$H$135))*ttokg*FSOMEF*NtoN2O*kgtoGg,"NO")</f>
        <v>NO</v>
      </c>
      <c r="L128" s="22" t="str">
        <f>IFERROR(('Activity data'!#REF!*(1/Constants!$H$135))*ttokg*FSOMEF*NtoN2O*kgtoGg,"NO")</f>
        <v>NO</v>
      </c>
      <c r="M128" s="22" t="str">
        <f>IFERROR(('Activity data'!#REF!*(1/Constants!$H$135))*ttokg*FSOMEF*NtoN2O*kgtoGg,"NO")</f>
        <v>NO</v>
      </c>
      <c r="N128" s="22" t="str">
        <f>IFERROR(('Activity data'!#REF!*(1/Constants!$H$135))*ttokg*FSOMEF*NtoN2O*kgtoGg,"NO")</f>
        <v>NO</v>
      </c>
      <c r="O128" s="22" t="str">
        <f>IFERROR(('Activity data'!#REF!*(1/Constants!$H$135))*ttokg*FSOMEF*NtoN2O*kgtoGg,"NO")</f>
        <v>NO</v>
      </c>
      <c r="P128" s="22" t="str">
        <f>IFERROR(('Activity data'!#REF!*(1/Constants!$H$135))*ttokg*FSOMEF*NtoN2O*kgtoGg,"NO")</f>
        <v>NO</v>
      </c>
      <c r="Q128" s="22" t="str">
        <f>IFERROR(('Activity data'!#REF!*(1/Constants!$H$135))*ttokg*FSOMEF*NtoN2O*kgtoGg,"NO")</f>
        <v>NO</v>
      </c>
      <c r="R128" s="22" t="str">
        <f>IFERROR(('Activity data'!#REF!*(1/Constants!$H$135))*ttokg*FSOMEF*NtoN2O*kgtoGg,"NO")</f>
        <v>NO</v>
      </c>
      <c r="S128" s="22" t="str">
        <f>IFERROR(('Activity data'!#REF!*(1/Constants!$H$135))*ttokg*FSOMEF*NtoN2O*kgtoGg,"NO")</f>
        <v>NO</v>
      </c>
      <c r="T128" s="22" t="str">
        <f>IFERROR(('Activity data'!#REF!*(1/Constants!$H$135))*ttokg*FSOMEF*NtoN2O*kgtoGg,"NO")</f>
        <v>NO</v>
      </c>
      <c r="U128" s="22" t="str">
        <f>IFERROR(('Activity data'!#REF!*(1/Constants!$H$135))*ttokg*FSOMEF*NtoN2O*kgtoGg,"NO")</f>
        <v>NO</v>
      </c>
      <c r="V128" s="22" t="str">
        <f>IFERROR(('Activity data'!#REF!*(1/Constants!$H$135))*ttokg*FSOMEF*NtoN2O*kgtoGg,"NO")</f>
        <v>NO</v>
      </c>
      <c r="W128" s="22" t="str">
        <f>IFERROR(('Activity data'!#REF!*(1/Constants!$H$135))*ttokg*FSOMEF*NtoN2O*kgtoGg,"NO")</f>
        <v>NO</v>
      </c>
      <c r="X128" s="22" t="str">
        <f>IFERROR(('Activity data'!#REF!*(1/Constants!$H$135))*ttokg*FSOMEF*NtoN2O*kgtoGg,"NO")</f>
        <v>NO</v>
      </c>
      <c r="Y128" s="22" t="str">
        <f>IFERROR(('Activity data'!#REF!*(1/Constants!$H$135))*ttokg*FSOMEF*NtoN2O*kgtoGg,"NO")</f>
        <v>NO</v>
      </c>
      <c r="Z128" s="22" t="str">
        <f>IFERROR(('Activity data'!#REF!*(1/Constants!$H$135))*ttokg*FSOMEF*NtoN2O*kgtoGg,"NO")</f>
        <v>NO</v>
      </c>
      <c r="AA128" s="22" t="str">
        <f>IFERROR(('Activity data'!#REF!*(1/Constants!$H$135))*ttokg*FSOMEF*NtoN2O*kgtoGg,"NO")</f>
        <v>NO</v>
      </c>
      <c r="AB128" s="22" t="str">
        <f>IFERROR(('Activity data'!#REF!*(1/Constants!$H$135))*ttokg*FSOMEF*NtoN2O*kgtoGg,"NO")</f>
        <v>NO</v>
      </c>
      <c r="AC128" s="22" t="str">
        <f>IFERROR(('Activity data'!#REF!*(1/Constants!$H$135))*ttokg*FSOMEF*NtoN2O*kgtoGg,"NO")</f>
        <v>NO</v>
      </c>
      <c r="AD128" s="22" t="str">
        <f>IFERROR(('Activity data'!#REF!*(1/Constants!$H$135))*ttokg*FSOMEF*NtoN2O*kgtoGg,"NO")</f>
        <v>NO</v>
      </c>
      <c r="AE128" s="22" t="str">
        <f>IFERROR(('Activity data'!#REF!*(1/Constants!$H$135))*ttokg*FSOMEF*NtoN2O*kgtoGg,"NO")</f>
        <v>NO</v>
      </c>
      <c r="AF128" s="22" t="str">
        <f>IFERROR(('Activity data'!#REF!*(1/Constants!$H$135))*ttokg*FSOMEF*NtoN2O*kgtoGg,"NO")</f>
        <v>NO</v>
      </c>
      <c r="AG128" s="22" t="str">
        <f>IFERROR(('Activity data'!#REF!*(1/Constants!$H$135))*ttokg*FSOMEF*NtoN2O*kgtoGg,"NO")</f>
        <v>NO</v>
      </c>
      <c r="AH128" s="22" t="str">
        <f>IFERROR(('Activity data'!#REF!*(1/Constants!$H$135))*ttokg*FSOMEF*NtoN2O*kgtoGg,"NO")</f>
        <v>NO</v>
      </c>
      <c r="AI128" s="22" t="str">
        <f>IFERROR(('Activity data'!#REF!*(1/Constants!$H$135))*ttokg*FSOMEF*NtoN2O*kgtoGg,"NO")</f>
        <v>NO</v>
      </c>
      <c r="AJ128" s="22" t="str">
        <f>IFERROR(('Activity data'!#REF!*(1/Constants!$H$135))*ttokg*FSOMEF*NtoN2O*kgtoGg,"NO")</f>
        <v>NO</v>
      </c>
      <c r="AK128" s="22" t="str">
        <f>IFERROR(('Activity data'!#REF!*(1/Constants!$H$135))*ttokg*FSOMEF*NtoN2O*kgtoGg,"NO")</f>
        <v>NO</v>
      </c>
      <c r="AL128" s="22" t="str">
        <f>IFERROR(('Activity data'!#REF!*(1/Constants!$H$135))*ttokg*FSOMEF*NtoN2O*kgtoGg,"NO")</f>
        <v>NO</v>
      </c>
      <c r="AM128" s="22" t="str">
        <f>IFERROR(('Activity data'!#REF!*(1/Constants!$H$135))*ttokg*FSOMEF*NtoN2O*kgtoGg,"NO")</f>
        <v>NO</v>
      </c>
      <c r="AN128" s="22" t="str">
        <f>IFERROR(('Activity data'!#REF!*(1/Constants!$H$135))*ttokg*FSOMEF*NtoN2O*kgtoGg,"NO")</f>
        <v>NO</v>
      </c>
      <c r="AO128" s="22" t="str">
        <f>IFERROR(('Activity data'!#REF!*(1/Constants!$H$135))*ttokg*FSOMEF*NtoN2O*kgtoGg,"NO")</f>
        <v>NO</v>
      </c>
      <c r="AP128" s="22" t="str">
        <f>IFERROR(('Activity data'!#REF!*(1/Constants!$H$135))*ttokg*FSOMEF*NtoN2O*kgtoGg,"NO")</f>
        <v>NO</v>
      </c>
      <c r="AQ128" s="22" t="str">
        <f>IFERROR(('Activity data'!#REF!*(1/Constants!$H$135))*ttokg*FSOMEF*NtoN2O*kgtoGg,"NO")</f>
        <v>NO</v>
      </c>
      <c r="AR128" s="22" t="str">
        <f>IFERROR(('Activity data'!#REF!*(1/Constants!$H$135))*ttokg*FSOMEF*NtoN2O*kgtoGg,"NO")</f>
        <v>NO</v>
      </c>
      <c r="AS128" s="22" t="str">
        <f>IFERROR(('Activity data'!#REF!*(1/Constants!$H$135))*ttokg*FSOMEF*NtoN2O*kgtoGg,"NO")</f>
        <v>NO</v>
      </c>
      <c r="AT128" s="22" t="str">
        <f>IFERROR(('Activity data'!#REF!*(1/Constants!$H$135))*ttokg*FSOMEF*NtoN2O*kgtoGg,"NO")</f>
        <v>NO</v>
      </c>
      <c r="AU128" s="22" t="str">
        <f>IFERROR(('Activity data'!#REF!*(1/Constants!$H$135))*ttokg*FSOMEF*NtoN2O*kgtoGg,"NO")</f>
        <v>NO</v>
      </c>
      <c r="AV128" s="22" t="str">
        <f>IFERROR(('Activity data'!#REF!*(1/Constants!$H$135))*ttokg*FSOMEF*NtoN2O*kgtoGg,"NO")</f>
        <v>NO</v>
      </c>
      <c r="AW128" s="22" t="str">
        <f>IFERROR(('Activity data'!#REF!*(1/Constants!$H$135))*ttokg*FSOMEF*NtoN2O*kgtoGg,"NO")</f>
        <v>NO</v>
      </c>
      <c r="AX128" s="22" t="str">
        <f>IFERROR(('Activity data'!#REF!*(1/Constants!$H$135))*ttokg*FSOMEF*NtoN2O*kgtoGg,"NO")</f>
        <v>NO</v>
      </c>
      <c r="AY128" s="22" t="str">
        <f>IFERROR(('Activity data'!#REF!*(1/Constants!$H$135))*ttokg*FSOMEF*NtoN2O*kgtoGg,"NO")</f>
        <v>NO</v>
      </c>
      <c r="AZ128" s="22" t="str">
        <f>IFERROR(('Activity data'!#REF!*(1/Constants!$H$135))*ttokg*FSOMEF*NtoN2O*kgtoGg,"NO")</f>
        <v>NO</v>
      </c>
      <c r="BA128" s="22" t="str">
        <f>IFERROR(('Activity data'!#REF!*(1/Constants!$H$135))*ttokg*FSOMEF*NtoN2O*kgtoGg,"NO")</f>
        <v>NO</v>
      </c>
      <c r="BB128" s="22" t="str">
        <f>IFERROR(('Activity data'!#REF!*(1/Constants!$H$135))*ttokg*FSOMEF*NtoN2O*kgtoGg,"NO")</f>
        <v>NO</v>
      </c>
      <c r="BC128" s="22" t="str">
        <f>IFERROR(('Activity data'!#REF!*(1/Constants!$H$135))*ttokg*FSOMEF*NtoN2O*kgtoGg,"NO")</f>
        <v>NO</v>
      </c>
      <c r="BD128" s="22" t="str">
        <f>IFERROR(('Activity data'!#REF!*(1/Constants!$H$135))*ttokg*FSOMEF*NtoN2O*kgtoGg,"NO")</f>
        <v>NO</v>
      </c>
      <c r="BE128" s="22" t="str">
        <f>IFERROR(('Activity data'!#REF!*(1/Constants!$H$135))*ttokg*FSOMEF*NtoN2O*kgtoGg,"NO")</f>
        <v>NO</v>
      </c>
      <c r="BF128" s="22" t="str">
        <f>IFERROR(('Activity data'!#REF!*(1/Constants!$H$135))*ttokg*FSOMEF*NtoN2O*kgtoGg,"NO")</f>
        <v>NO</v>
      </c>
      <c r="BG128" s="22" t="str">
        <f>IFERROR(('Activity data'!#REF!*(1/Constants!$H$135))*ttokg*FSOMEF*NtoN2O*kgtoGg,"NO")</f>
        <v>NO</v>
      </c>
      <c r="BH128" s="22" t="str">
        <f>IFERROR(('Activity data'!#REF!*(1/Constants!$H$135))*ttokg*FSOMEF*NtoN2O*kgtoGg,"NO")</f>
        <v>NO</v>
      </c>
      <c r="BI128" s="22" t="str">
        <f>IFERROR(('Activity data'!#REF!*(1/Constants!$H$135))*ttokg*FSOMEF*NtoN2O*kgtoGg,"NO")</f>
        <v>NO</v>
      </c>
      <c r="BJ128" s="22" t="str">
        <f>IFERROR(('Activity data'!#REF!*(1/Constants!$H$135))*ttokg*FSOMEF*NtoN2O*kgtoGg,"NO")</f>
        <v>NO</v>
      </c>
      <c r="BK128" s="22" t="str">
        <f>IFERROR(('Activity data'!#REF!*(1/Constants!$H$135))*ttokg*FSOMEF*NtoN2O*kgtoGg,"NO")</f>
        <v>NO</v>
      </c>
      <c r="BL128" s="22" t="str">
        <f>IFERROR(('Activity data'!#REF!*(1/Constants!$H$135))*ttokg*FSOMEF*NtoN2O*kgtoGg,"NO")</f>
        <v>NO</v>
      </c>
      <c r="BM128" s="22" t="str">
        <f>IFERROR(('Activity data'!#REF!*(1/Constants!$H$135))*ttokg*FSOMEF*NtoN2O*kgtoGg,"NO")</f>
        <v>NO</v>
      </c>
      <c r="BN128" s="22" t="str">
        <f>IFERROR(('Activity data'!#REF!*(1/Constants!$H$135))*ttokg*FSOMEF*NtoN2O*kgtoGg,"NO")</f>
        <v>NO</v>
      </c>
      <c r="BO128" s="22" t="str">
        <f>IFERROR(('Activity data'!#REF!*(1/Constants!$H$135))*ttokg*FSOMEF*NtoN2O*kgtoGg,"NO")</f>
        <v>NO</v>
      </c>
      <c r="BP128" s="22" t="str">
        <f>IFERROR(('Activity data'!#REF!*(1/Constants!$H$135))*ttokg*FSOMEF*NtoN2O*kgtoGg,"NO")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data'!D89</f>
        <v xml:space="preserve"> - Cropland remaining cropland</v>
      </c>
      <c r="E129" t="str">
        <f t="shared" si="32"/>
        <v>FSOM - Cropland remaining cropland</v>
      </c>
      <c r="G129" t="str">
        <f t="shared" si="37"/>
        <v>Gg N2O</v>
      </c>
      <c r="H129" s="22" t="str">
        <f>IFERROR(('Activity data'!H93*(1/Constants!$H$135))*ttokg*FSOMEF*NtoN2O*kgtoGg,"NO")</f>
        <v>NO</v>
      </c>
      <c r="I129" s="22" t="str">
        <f>IFERROR(('Activity data'!I89*(1/Constants!$H$134))*ttokg*FSOMEF*NtoN2O*kgtoGg,"NO")</f>
        <v>NO</v>
      </c>
      <c r="J129" s="22" t="str">
        <f>IFERROR(('Activity data'!J89*(1/Constants!$H$134))*ttokg*FSOMEF*NtoN2O*kgtoGg,"NO")</f>
        <v>NO</v>
      </c>
      <c r="K129" s="22" t="str">
        <f>IFERROR(('Activity data'!K89*(1/Constants!$H$134))*ttokg*FSOMEF*NtoN2O*kgtoGg,"NO")</f>
        <v>NO</v>
      </c>
      <c r="L129" s="22" t="str">
        <f>IFERROR(('Activity data'!L89*(1/Constants!$H$134))*ttokg*FSOMEF*NtoN2O*kgtoGg,"NO")</f>
        <v>NO</v>
      </c>
      <c r="M129" s="22" t="str">
        <f>IFERROR(('Activity data'!M89*(1/Constants!$H$134))*ttokg*FSOMEF*NtoN2O*kgtoGg,"NO")</f>
        <v>NO</v>
      </c>
      <c r="N129" s="22" t="str">
        <f>IFERROR(('Activity data'!N89*(1/Constants!$H$134))*ttokg*FSOMEF*NtoN2O*kgtoGg,"NO")</f>
        <v>NO</v>
      </c>
      <c r="O129" s="22" t="str">
        <f>IFERROR(('Activity data'!O89*(1/Constants!$H$134))*ttokg*FSOMEF*NtoN2O*kgtoGg,"NO")</f>
        <v>NO</v>
      </c>
      <c r="P129" s="22" t="str">
        <f>IFERROR(('Activity data'!P89*(1/Constants!$H$134))*ttokg*FSOMEF*NtoN2O*kgtoGg,"NO")</f>
        <v>NO</v>
      </c>
      <c r="Q129" s="22" t="str">
        <f>IFERROR(('Activity data'!Q89*(1/Constants!$H$134))*ttokg*FSOMEF*NtoN2O*kgtoGg,"NO")</f>
        <v>NO</v>
      </c>
      <c r="R129" s="22" t="str">
        <f>IFERROR(('Activity data'!R89*(1/Constants!$H$134))*ttokg*FSOMEF*NtoN2O*kgtoGg,"NO")</f>
        <v>NO</v>
      </c>
      <c r="S129" s="22" t="str">
        <f>IFERROR(('Activity data'!S89*(1/Constants!$H$134))*ttokg*FSOMEF*NtoN2O*kgtoGg,"NO")</f>
        <v>NO</v>
      </c>
      <c r="T129" s="22" t="str">
        <f>IFERROR(('Activity data'!T89*(1/Constants!$H$134))*ttokg*FSOMEF*NtoN2O*kgtoGg,"NO")</f>
        <v>NO</v>
      </c>
      <c r="U129" s="22" t="str">
        <f>IFERROR(('Activity data'!U89*(1/Constants!$H$134))*ttokg*FSOMEF*NtoN2O*kgtoGg,"NO")</f>
        <v>NO</v>
      </c>
      <c r="V129" s="22" t="str">
        <f>IFERROR(('Activity data'!V89*(1/Constants!$H$134))*ttokg*FSOMEF*NtoN2O*kgtoGg,"NO")</f>
        <v>NO</v>
      </c>
      <c r="W129" s="22" t="str">
        <f>IFERROR(('Activity data'!W89*(1/Constants!$H$134))*ttokg*FSOMEF*NtoN2O*kgtoGg,"NO")</f>
        <v>NO</v>
      </c>
      <c r="X129" s="22" t="str">
        <f>IFERROR(('Activity data'!X89*(1/Constants!$H$134))*ttokg*FSOMEF*NtoN2O*kgtoGg,"NO")</f>
        <v>NO</v>
      </c>
      <c r="Y129" s="22" t="str">
        <f>IFERROR(('Activity data'!Y89*(1/Constants!$H$134))*ttokg*FSOMEF*NtoN2O*kgtoGg,"NO")</f>
        <v>NO</v>
      </c>
      <c r="Z129" s="22" t="str">
        <f>IFERROR(('Activity data'!Z89*(1/Constants!$H$134))*ttokg*FSOMEF*NtoN2O*kgtoGg,"NO")</f>
        <v>NO</v>
      </c>
      <c r="AA129" s="22" t="str">
        <f>IFERROR(('Activity data'!AA89*(1/Constants!$H$134))*ttokg*FSOMEF*NtoN2O*kgtoGg,"NO")</f>
        <v>NO</v>
      </c>
      <c r="AB129" s="22" t="str">
        <f>IFERROR(('Activity data'!AB89*(1/Constants!$H$134))*ttokg*FSOMEF*NtoN2O*kgtoGg,"NO")</f>
        <v>NO</v>
      </c>
      <c r="AC129" s="22" t="str">
        <f>IFERROR(('Activity data'!AC89*(1/Constants!$H$134))*ttokg*FSOMEF*NtoN2O*kgtoGg,"NO")</f>
        <v>NO</v>
      </c>
      <c r="AD129" s="22" t="str">
        <f>IFERROR(('Activity data'!AD89*(1/Constants!$H$134))*ttokg*FSOMEF*NtoN2O*kgtoGg,"NO")</f>
        <v>NO</v>
      </c>
      <c r="AE129" s="22" t="str">
        <f>IFERROR(('Activity data'!AE89*(1/Constants!$H$134))*ttokg*FSOMEF*NtoN2O*kgtoGg,"NO")</f>
        <v>NO</v>
      </c>
      <c r="AF129" s="22" t="str">
        <f>IFERROR(('Activity data'!AF89*(1/Constants!$H$134))*ttokg*FSOMEF*NtoN2O*kgtoGg,"NO")</f>
        <v>NO</v>
      </c>
      <c r="AG129" s="22" t="str">
        <f>IFERROR(('Activity data'!AG89*(1/Constants!$H$134))*ttokg*FSOMEF*NtoN2O*kgtoGg,"NO")</f>
        <v>NO</v>
      </c>
      <c r="AH129" s="22" t="str">
        <f>IFERROR(('Activity data'!AH89*(1/Constants!$H$134))*ttokg*FSOMEF*NtoN2O*kgtoGg,"NO")</f>
        <v>NO</v>
      </c>
      <c r="AI129" s="22" t="str">
        <f>IFERROR(('Activity data'!AI89*(1/Constants!$H$134))*ttokg*FSOMEF*NtoN2O*kgtoGg,"NO")</f>
        <v>NO</v>
      </c>
      <c r="AJ129" s="22" t="str">
        <f>IFERROR(('Activity data'!AJ89*(1/Constants!$H$134))*ttokg*FSOMEF*NtoN2O*kgtoGg,"NO")</f>
        <v>NO</v>
      </c>
      <c r="AK129" s="22" t="str">
        <f>IFERROR(('Activity data'!AK89*(1/Constants!$H$134))*ttokg*FSOMEF*NtoN2O*kgtoGg,"NO")</f>
        <v>NO</v>
      </c>
      <c r="AL129" s="22" t="str">
        <f>IFERROR(('Activity data'!AL89*(1/Constants!$H$134))*ttokg*FSOMEF*NtoN2O*kgtoGg,"NO")</f>
        <v>NO</v>
      </c>
      <c r="AM129" s="22" t="str">
        <f>IFERROR(('Activity data'!AM89*(1/Constants!$H$134))*ttokg*FSOMEF*NtoN2O*kgtoGg,"NO")</f>
        <v>NO</v>
      </c>
      <c r="AN129" s="22" t="str">
        <f>IFERROR(('Activity data'!AN89*(1/Constants!$H$134))*ttokg*FSOMEF*NtoN2O*kgtoGg,"NO")</f>
        <v>NO</v>
      </c>
      <c r="AO129" s="22" t="str">
        <f>IFERROR(('Activity data'!AO89*(1/Constants!$H$134))*ttokg*FSOMEF*NtoN2O*kgtoGg,"NO")</f>
        <v>NO</v>
      </c>
      <c r="AP129" s="22" t="str">
        <f>IFERROR(('Activity data'!AP89*(1/Constants!$H$134))*ttokg*FSOMEF*NtoN2O*kgtoGg,"NO")</f>
        <v>NO</v>
      </c>
      <c r="AQ129" s="22" t="str">
        <f>IFERROR(('Activity data'!AQ89*(1/Constants!$H$134))*ttokg*FSOMEF*NtoN2O*kgtoGg,"NO")</f>
        <v>NO</v>
      </c>
      <c r="AR129" s="22" t="str">
        <f>IFERROR(('Activity data'!AR89*(1/Constants!$H$134))*ttokg*FSOMEF*NtoN2O*kgtoGg,"NO")</f>
        <v>NO</v>
      </c>
      <c r="AS129" s="22" t="str">
        <f>IFERROR(('Activity data'!AS89*(1/Constants!$H$134))*ttokg*FSOMEF*NtoN2O*kgtoGg,"NO")</f>
        <v>NO</v>
      </c>
      <c r="AT129" s="22" t="str">
        <f>IFERROR(('Activity data'!AT89*(1/Constants!$H$134))*ttokg*FSOMEF*NtoN2O*kgtoGg,"NO")</f>
        <v>NO</v>
      </c>
      <c r="AU129" s="22" t="str">
        <f>IFERROR(('Activity data'!AU89*(1/Constants!$H$134))*ttokg*FSOMEF*NtoN2O*kgtoGg,"NO")</f>
        <v>NO</v>
      </c>
      <c r="AV129" s="22" t="str">
        <f>IFERROR(('Activity data'!AV89*(1/Constants!$H$134))*ttokg*FSOMEF*NtoN2O*kgtoGg,"NO")</f>
        <v>NO</v>
      </c>
      <c r="AW129" s="22" t="str">
        <f>IFERROR(('Activity data'!AW89*(1/Constants!$H$134))*ttokg*FSOMEF*NtoN2O*kgtoGg,"NO")</f>
        <v>NO</v>
      </c>
      <c r="AX129" s="22" t="str">
        <f>IFERROR(('Activity data'!AX89*(1/Constants!$H$134))*ttokg*FSOMEF*NtoN2O*kgtoGg,"NO")</f>
        <v>NO</v>
      </c>
      <c r="AY129" s="22" t="str">
        <f>IFERROR(('Activity data'!AY89*(1/Constants!$H$134))*ttokg*FSOMEF*NtoN2O*kgtoGg,"NO")</f>
        <v>NO</v>
      </c>
      <c r="AZ129" s="22" t="str">
        <f>IFERROR(('Activity data'!AZ89*(1/Constants!$H$134))*ttokg*FSOMEF*NtoN2O*kgtoGg,"NO")</f>
        <v>NO</v>
      </c>
      <c r="BA129" s="22" t="str">
        <f>IFERROR(('Activity data'!BA89*(1/Constants!$H$134))*ttokg*FSOMEF*NtoN2O*kgtoGg,"NO")</f>
        <v>NO</v>
      </c>
      <c r="BB129" s="22" t="str">
        <f>IFERROR(('Activity data'!BB89*(1/Constants!$H$134))*ttokg*FSOMEF*NtoN2O*kgtoGg,"NO")</f>
        <v>NO</v>
      </c>
      <c r="BC129" s="22" t="str">
        <f>IFERROR(('Activity data'!BC89*(1/Constants!$H$134))*ttokg*FSOMEF*NtoN2O*kgtoGg,"NO")</f>
        <v>NO</v>
      </c>
      <c r="BD129" s="22" t="str">
        <f>IFERROR(('Activity data'!BD89*(1/Constants!$H$134))*ttokg*FSOMEF*NtoN2O*kgtoGg,"NO")</f>
        <v>NO</v>
      </c>
      <c r="BE129" s="22" t="str">
        <f>IFERROR(('Activity data'!BE89*(1/Constants!$H$134))*ttokg*FSOMEF*NtoN2O*kgtoGg,"NO")</f>
        <v>NO</v>
      </c>
      <c r="BF129" s="22" t="str">
        <f>IFERROR(('Activity data'!BF89*(1/Constants!$H$134))*ttokg*FSOMEF*NtoN2O*kgtoGg,"NO")</f>
        <v>NO</v>
      </c>
      <c r="BG129" s="22" t="str">
        <f>IFERROR(('Activity data'!BG89*(1/Constants!$H$134))*ttokg*FSOMEF*NtoN2O*kgtoGg,"NO")</f>
        <v>NO</v>
      </c>
      <c r="BH129" s="22" t="str">
        <f>IFERROR(('Activity data'!BH89*(1/Constants!$H$134))*ttokg*FSOMEF*NtoN2O*kgtoGg,"NO")</f>
        <v>NO</v>
      </c>
      <c r="BI129" s="22" t="str">
        <f>IFERROR(('Activity data'!BI89*(1/Constants!$H$134))*ttokg*FSOMEF*NtoN2O*kgtoGg,"NO")</f>
        <v>NO</v>
      </c>
      <c r="BJ129" s="22" t="str">
        <f>IFERROR(('Activity data'!BJ89*(1/Constants!$H$134))*ttokg*FSOMEF*NtoN2O*kgtoGg,"NO")</f>
        <v>NO</v>
      </c>
      <c r="BK129" s="22" t="str">
        <f>IFERROR(('Activity data'!BK89*(1/Constants!$H$134))*ttokg*FSOMEF*NtoN2O*kgtoGg,"NO")</f>
        <v>NO</v>
      </c>
      <c r="BL129" s="22" t="str">
        <f>IFERROR(('Activity data'!BL89*(1/Constants!$H$134))*ttokg*FSOMEF*NtoN2O*kgtoGg,"NO")</f>
        <v>NO</v>
      </c>
      <c r="BM129" s="22" t="str">
        <f>IFERROR(('Activity data'!BM89*(1/Constants!$H$134))*ttokg*FSOMEF*NtoN2O*kgtoGg,"NO")</f>
        <v>NO</v>
      </c>
      <c r="BN129" s="22" t="str">
        <f>IFERROR(('Activity data'!BN89*(1/Constants!$H$134))*ttokg*FSOMEF*NtoN2O*kgtoGg,"NO")</f>
        <v>NO</v>
      </c>
      <c r="BO129" s="22" t="str">
        <f>IFERROR(('Activity data'!BO89*(1/Constants!$H$134))*ttokg*FSOMEF*NtoN2O*kgtoGg,"NO")</f>
        <v>NO</v>
      </c>
      <c r="BP129" s="22" t="str">
        <f>IFERROR(('Activity data'!BP89*(1/Constants!$H$134))*ttokg*FSOMEF*NtoN2O*kgtoGg,"NO")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data'!D90</f>
        <v xml:space="preserve"> - Land converted to cropland</v>
      </c>
      <c r="E130" t="str">
        <f t="shared" ref="E130:E134" si="41">C130&amp;D130</f>
        <v>FSOM - Land converted to cropland</v>
      </c>
      <c r="G130" t="str">
        <f t="shared" si="37"/>
        <v>Gg N2O</v>
      </c>
      <c r="H130" s="22" t="str">
        <f>IFERROR(('Activity data'!H94*(1/Constants!$H$135))*ttokg*FSOMEF*NtoN2O*kgtoGg,"NO")</f>
        <v>NO</v>
      </c>
      <c r="I130" s="22" t="str">
        <f>IFERROR(('Activity data'!#REF!*(1/Constants!$H$132))*ttokg*FSOMEF*NtoN2O*kgtoGg,"NO")</f>
        <v>NO</v>
      </c>
      <c r="J130" s="22" t="str">
        <f>IFERROR(('Activity data'!#REF!*(1/Constants!$H$132))*ttokg*FSOMEF*NtoN2O*kgtoGg,"NO")</f>
        <v>NO</v>
      </c>
      <c r="K130" s="22" t="str">
        <f>IFERROR(('Activity data'!#REF!*(1/Constants!$H$132))*ttokg*FSOMEF*NtoN2O*kgtoGg,"NO")</f>
        <v>NO</v>
      </c>
      <c r="L130" s="22" t="str">
        <f>IFERROR(('Activity data'!#REF!*(1/Constants!$H$132))*ttokg*FSOMEF*NtoN2O*kgtoGg,"NO")</f>
        <v>NO</v>
      </c>
      <c r="M130" s="22" t="str">
        <f>IFERROR(('Activity data'!#REF!*(1/Constants!$H$132))*ttokg*FSOMEF*NtoN2O*kgtoGg,"NO")</f>
        <v>NO</v>
      </c>
      <c r="N130" s="22" t="str">
        <f>IFERROR(('Activity data'!#REF!*(1/Constants!$H$132))*ttokg*FSOMEF*NtoN2O*kgtoGg,"NO")</f>
        <v>NO</v>
      </c>
      <c r="O130" s="22" t="str">
        <f>IFERROR(('Activity data'!#REF!*(1/Constants!$H$132))*ttokg*FSOMEF*NtoN2O*kgtoGg,"NO")</f>
        <v>NO</v>
      </c>
      <c r="P130" s="22" t="str">
        <f>IFERROR(('Activity data'!#REF!*(1/Constants!$H$132))*ttokg*FSOMEF*NtoN2O*kgtoGg,"NO")</f>
        <v>NO</v>
      </c>
      <c r="Q130" s="22" t="str">
        <f>IFERROR(('Activity data'!#REF!*(1/Constants!$H$132))*ttokg*FSOMEF*NtoN2O*kgtoGg,"NO")</f>
        <v>NO</v>
      </c>
      <c r="R130" s="22" t="str">
        <f>IFERROR(('Activity data'!#REF!*(1/Constants!$H$132))*ttokg*FSOMEF*NtoN2O*kgtoGg,"NO")</f>
        <v>NO</v>
      </c>
      <c r="S130" s="22" t="str">
        <f>IFERROR(('Activity data'!#REF!*(1/Constants!$H$132))*ttokg*FSOMEF*NtoN2O*kgtoGg,"NO")</f>
        <v>NO</v>
      </c>
      <c r="T130" s="22" t="str">
        <f>IFERROR(('Activity data'!#REF!*(1/Constants!$H$132))*ttokg*FSOMEF*NtoN2O*kgtoGg,"NO")</f>
        <v>NO</v>
      </c>
      <c r="U130" s="22" t="str">
        <f>IFERROR(('Activity data'!#REF!*(1/Constants!$H$132))*ttokg*FSOMEF*NtoN2O*kgtoGg,"NO")</f>
        <v>NO</v>
      </c>
      <c r="V130" s="22" t="str">
        <f>IFERROR(('Activity data'!#REF!*(1/Constants!$H$132))*ttokg*FSOMEF*NtoN2O*kgtoGg,"NO")</f>
        <v>NO</v>
      </c>
      <c r="W130" s="22" t="str">
        <f>IFERROR(('Activity data'!#REF!*(1/Constants!$H$132))*ttokg*FSOMEF*NtoN2O*kgtoGg,"NO")</f>
        <v>NO</v>
      </c>
      <c r="X130" s="22" t="str">
        <f>IFERROR(('Activity data'!#REF!*(1/Constants!$H$132))*ttokg*FSOMEF*NtoN2O*kgtoGg,"NO")</f>
        <v>NO</v>
      </c>
      <c r="Y130" s="22" t="str">
        <f>IFERROR(('Activity data'!#REF!*(1/Constants!$H$132))*ttokg*FSOMEF*NtoN2O*kgtoGg,"NO")</f>
        <v>NO</v>
      </c>
      <c r="Z130" s="22" t="str">
        <f>IFERROR(('Activity data'!#REF!*(1/Constants!$H$132))*ttokg*FSOMEF*NtoN2O*kgtoGg,"NO")</f>
        <v>NO</v>
      </c>
      <c r="AA130" s="22" t="str">
        <f>IFERROR(('Activity data'!#REF!*(1/Constants!$H$132))*ttokg*FSOMEF*NtoN2O*kgtoGg,"NO")</f>
        <v>NO</v>
      </c>
      <c r="AB130" s="22" t="str">
        <f>IFERROR(('Activity data'!#REF!*(1/Constants!$H$132))*ttokg*FSOMEF*NtoN2O*kgtoGg,"NO")</f>
        <v>NO</v>
      </c>
      <c r="AC130" s="22" t="str">
        <f>IFERROR(('Activity data'!#REF!*(1/Constants!$H$132))*ttokg*FSOMEF*NtoN2O*kgtoGg,"NO")</f>
        <v>NO</v>
      </c>
      <c r="AD130" s="22" t="str">
        <f>IFERROR(('Activity data'!#REF!*(1/Constants!$H$132))*ttokg*FSOMEF*NtoN2O*kgtoGg,"NO")</f>
        <v>NO</v>
      </c>
      <c r="AE130" s="22" t="str">
        <f>IFERROR(('Activity data'!#REF!*(1/Constants!$H$132))*ttokg*FSOMEF*NtoN2O*kgtoGg,"NO")</f>
        <v>NO</v>
      </c>
      <c r="AF130" s="22" t="str">
        <f>IFERROR(('Activity data'!#REF!*(1/Constants!$H$132))*ttokg*FSOMEF*NtoN2O*kgtoGg,"NO")</f>
        <v>NO</v>
      </c>
      <c r="AG130" s="22" t="str">
        <f>IFERROR(('Activity data'!#REF!*(1/Constants!$H$132))*ttokg*FSOMEF*NtoN2O*kgtoGg,"NO")</f>
        <v>NO</v>
      </c>
      <c r="AH130" s="22" t="str">
        <f>IFERROR(('Activity data'!#REF!*(1/Constants!$H$132))*ttokg*FSOMEF*NtoN2O*kgtoGg,"NO")</f>
        <v>NO</v>
      </c>
      <c r="AI130" s="22" t="str">
        <f>IFERROR(('Activity data'!#REF!*(1/Constants!$H$132))*ttokg*FSOMEF*NtoN2O*kgtoGg,"NO")</f>
        <v>NO</v>
      </c>
      <c r="AJ130" s="22" t="str">
        <f>IFERROR(('Activity data'!#REF!*(1/Constants!$H$132))*ttokg*FSOMEF*NtoN2O*kgtoGg,"NO")</f>
        <v>NO</v>
      </c>
      <c r="AK130" s="22" t="str">
        <f>IFERROR(('Activity data'!#REF!*(1/Constants!$H$132))*ttokg*FSOMEF*NtoN2O*kgtoGg,"NO")</f>
        <v>NO</v>
      </c>
      <c r="AL130" s="22" t="str">
        <f>IFERROR(('Activity data'!#REF!*(1/Constants!$H$132))*ttokg*FSOMEF*NtoN2O*kgtoGg,"NO")</f>
        <v>NO</v>
      </c>
      <c r="AM130" s="22" t="str">
        <f>IFERROR(('Activity data'!#REF!*(1/Constants!$H$132))*ttokg*FSOMEF*NtoN2O*kgtoGg,"NO")</f>
        <v>NO</v>
      </c>
      <c r="AN130" s="22" t="str">
        <f>IFERROR(('Activity data'!#REF!*(1/Constants!$H$132))*ttokg*FSOMEF*NtoN2O*kgtoGg,"NO")</f>
        <v>NO</v>
      </c>
      <c r="AO130" s="22" t="str">
        <f>IFERROR(('Activity data'!#REF!*(1/Constants!$H$132))*ttokg*FSOMEF*NtoN2O*kgtoGg,"NO")</f>
        <v>NO</v>
      </c>
      <c r="AP130" s="22" t="str">
        <f>IFERROR(('Activity data'!#REF!*(1/Constants!$H$132))*ttokg*FSOMEF*NtoN2O*kgtoGg,"NO")</f>
        <v>NO</v>
      </c>
      <c r="AQ130" s="22" t="str">
        <f>IFERROR(('Activity data'!#REF!*(1/Constants!$H$132))*ttokg*FSOMEF*NtoN2O*kgtoGg,"NO")</f>
        <v>NO</v>
      </c>
      <c r="AR130" s="22" t="str">
        <f>IFERROR(('Activity data'!#REF!*(1/Constants!$H$132))*ttokg*FSOMEF*NtoN2O*kgtoGg,"NO")</f>
        <v>NO</v>
      </c>
      <c r="AS130" s="22" t="str">
        <f>IFERROR(('Activity data'!#REF!*(1/Constants!$H$132))*ttokg*FSOMEF*NtoN2O*kgtoGg,"NO")</f>
        <v>NO</v>
      </c>
      <c r="AT130" s="22" t="str">
        <f>IFERROR(('Activity data'!#REF!*(1/Constants!$H$132))*ttokg*FSOMEF*NtoN2O*kgtoGg,"NO")</f>
        <v>NO</v>
      </c>
      <c r="AU130" s="22" t="str">
        <f>IFERROR(('Activity data'!#REF!*(1/Constants!$H$132))*ttokg*FSOMEF*NtoN2O*kgtoGg,"NO")</f>
        <v>NO</v>
      </c>
      <c r="AV130" s="22" t="str">
        <f>IFERROR(('Activity data'!#REF!*(1/Constants!$H$132))*ttokg*FSOMEF*NtoN2O*kgtoGg,"NO")</f>
        <v>NO</v>
      </c>
      <c r="AW130" s="22" t="str">
        <f>IFERROR(('Activity data'!#REF!*(1/Constants!$H$132))*ttokg*FSOMEF*NtoN2O*kgtoGg,"NO")</f>
        <v>NO</v>
      </c>
      <c r="AX130" s="22" t="str">
        <f>IFERROR(('Activity data'!#REF!*(1/Constants!$H$132))*ttokg*FSOMEF*NtoN2O*kgtoGg,"NO")</f>
        <v>NO</v>
      </c>
      <c r="AY130" s="22" t="str">
        <f>IFERROR(('Activity data'!#REF!*(1/Constants!$H$132))*ttokg*FSOMEF*NtoN2O*kgtoGg,"NO")</f>
        <v>NO</v>
      </c>
      <c r="AZ130" s="22" t="str">
        <f>IFERROR(('Activity data'!#REF!*(1/Constants!$H$132))*ttokg*FSOMEF*NtoN2O*kgtoGg,"NO")</f>
        <v>NO</v>
      </c>
      <c r="BA130" s="22" t="str">
        <f>IFERROR(('Activity data'!#REF!*(1/Constants!$H$132))*ttokg*FSOMEF*NtoN2O*kgtoGg,"NO")</f>
        <v>NO</v>
      </c>
      <c r="BB130" s="22" t="str">
        <f>IFERROR(('Activity data'!#REF!*(1/Constants!$H$132))*ttokg*FSOMEF*NtoN2O*kgtoGg,"NO")</f>
        <v>NO</v>
      </c>
      <c r="BC130" s="22" t="str">
        <f>IFERROR(('Activity data'!#REF!*(1/Constants!$H$132))*ttokg*FSOMEF*NtoN2O*kgtoGg,"NO")</f>
        <v>NO</v>
      </c>
      <c r="BD130" s="22" t="str">
        <f>IFERROR(('Activity data'!#REF!*(1/Constants!$H$132))*ttokg*FSOMEF*NtoN2O*kgtoGg,"NO")</f>
        <v>NO</v>
      </c>
      <c r="BE130" s="22" t="str">
        <f>IFERROR(('Activity data'!#REF!*(1/Constants!$H$132))*ttokg*FSOMEF*NtoN2O*kgtoGg,"NO")</f>
        <v>NO</v>
      </c>
      <c r="BF130" s="22" t="str">
        <f>IFERROR(('Activity data'!#REF!*(1/Constants!$H$132))*ttokg*FSOMEF*NtoN2O*kgtoGg,"NO")</f>
        <v>NO</v>
      </c>
      <c r="BG130" s="22" t="str">
        <f>IFERROR(('Activity data'!#REF!*(1/Constants!$H$132))*ttokg*FSOMEF*NtoN2O*kgtoGg,"NO")</f>
        <v>NO</v>
      </c>
      <c r="BH130" s="22" t="str">
        <f>IFERROR(('Activity data'!#REF!*(1/Constants!$H$132))*ttokg*FSOMEF*NtoN2O*kgtoGg,"NO")</f>
        <v>NO</v>
      </c>
      <c r="BI130" s="22" t="str">
        <f>IFERROR(('Activity data'!#REF!*(1/Constants!$H$132))*ttokg*FSOMEF*NtoN2O*kgtoGg,"NO")</f>
        <v>NO</v>
      </c>
      <c r="BJ130" s="22" t="str">
        <f>IFERROR(('Activity data'!#REF!*(1/Constants!$H$132))*ttokg*FSOMEF*NtoN2O*kgtoGg,"NO")</f>
        <v>NO</v>
      </c>
      <c r="BK130" s="22" t="str">
        <f>IFERROR(('Activity data'!#REF!*(1/Constants!$H$132))*ttokg*FSOMEF*NtoN2O*kgtoGg,"NO")</f>
        <v>NO</v>
      </c>
      <c r="BL130" s="22" t="str">
        <f>IFERROR(('Activity data'!#REF!*(1/Constants!$H$132))*ttokg*FSOMEF*NtoN2O*kgtoGg,"NO")</f>
        <v>NO</v>
      </c>
      <c r="BM130" s="22" t="str">
        <f>IFERROR(('Activity data'!#REF!*(1/Constants!$H$132))*ttokg*FSOMEF*NtoN2O*kgtoGg,"NO")</f>
        <v>NO</v>
      </c>
      <c r="BN130" s="22" t="str">
        <f>IFERROR(('Activity data'!#REF!*(1/Constants!$H$132))*ttokg*FSOMEF*NtoN2O*kgtoGg,"NO")</f>
        <v>NO</v>
      </c>
      <c r="BO130" s="22" t="str">
        <f>IFERROR(('Activity data'!#REF!*(1/Constants!$H$132))*ttokg*FSOMEF*NtoN2O*kgtoGg,"NO")</f>
        <v>NO</v>
      </c>
      <c r="BP130" s="22" t="str">
        <f>IFERROR(('Activity data'!#REF!*(1/Constants!$H$132))*ttokg*FSOMEF*NtoN2O*kgtoGg,"NO")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data'!D91</f>
        <v xml:space="preserve"> - Grassland remaining grassland</v>
      </c>
      <c r="E131" t="str">
        <f t="shared" si="41"/>
        <v>FSOM - Grassland remaining grassland</v>
      </c>
      <c r="G131" t="str">
        <f t="shared" si="37"/>
        <v>Gg N2O</v>
      </c>
      <c r="H131" s="22" t="str">
        <f>IFERROR(('Activity data'!H95*(1/Constants!$H$135))*ttokg*FSOMEF*NtoN2O*kgtoGg,"NO")</f>
        <v>NO</v>
      </c>
      <c r="I131" s="22" t="str">
        <f>IFERROR(('Activity data'!#REF!*(1/Constants!$H$133))*ttokg*FSOMEF*NtoN2O*kgtoGg,"NO")</f>
        <v>NO</v>
      </c>
      <c r="J131" s="22" t="str">
        <f>IFERROR(('Activity data'!#REF!*(1/Constants!$H$133))*ttokg*FSOMEF*NtoN2O*kgtoGg,"NO")</f>
        <v>NO</v>
      </c>
      <c r="K131" s="22" t="str">
        <f>IFERROR(('Activity data'!#REF!*(1/Constants!$H$133))*ttokg*FSOMEF*NtoN2O*kgtoGg,"NO")</f>
        <v>NO</v>
      </c>
      <c r="L131" s="22" t="str">
        <f>IFERROR(('Activity data'!#REF!*(1/Constants!$H$133))*ttokg*FSOMEF*NtoN2O*kgtoGg,"NO")</f>
        <v>NO</v>
      </c>
      <c r="M131" s="22" t="str">
        <f>IFERROR(('Activity data'!#REF!*(1/Constants!$H$133))*ttokg*FSOMEF*NtoN2O*kgtoGg,"NO")</f>
        <v>NO</v>
      </c>
      <c r="N131" s="22" t="str">
        <f>IFERROR(('Activity data'!#REF!*(1/Constants!$H$133))*ttokg*FSOMEF*NtoN2O*kgtoGg,"NO")</f>
        <v>NO</v>
      </c>
      <c r="O131" s="22" t="str">
        <f>IFERROR(('Activity data'!#REF!*(1/Constants!$H$133))*ttokg*FSOMEF*NtoN2O*kgtoGg,"NO")</f>
        <v>NO</v>
      </c>
      <c r="P131" s="22" t="str">
        <f>IFERROR(('Activity data'!#REF!*(1/Constants!$H$133))*ttokg*FSOMEF*NtoN2O*kgtoGg,"NO")</f>
        <v>NO</v>
      </c>
      <c r="Q131" s="22" t="str">
        <f>IFERROR(('Activity data'!#REF!*(1/Constants!$H$133))*ttokg*FSOMEF*NtoN2O*kgtoGg,"NO")</f>
        <v>NO</v>
      </c>
      <c r="R131" s="22" t="str">
        <f>IFERROR(('Activity data'!#REF!*(1/Constants!$H$133))*ttokg*FSOMEF*NtoN2O*kgtoGg,"NO")</f>
        <v>NO</v>
      </c>
      <c r="S131" s="22" t="str">
        <f>IFERROR(('Activity data'!#REF!*(1/Constants!$H$133))*ttokg*FSOMEF*NtoN2O*kgtoGg,"NO")</f>
        <v>NO</v>
      </c>
      <c r="T131" s="22" t="str">
        <f>IFERROR(('Activity data'!#REF!*(1/Constants!$H$133))*ttokg*FSOMEF*NtoN2O*kgtoGg,"NO")</f>
        <v>NO</v>
      </c>
      <c r="U131" s="22" t="str">
        <f>IFERROR(('Activity data'!#REF!*(1/Constants!$H$133))*ttokg*FSOMEF*NtoN2O*kgtoGg,"NO")</f>
        <v>NO</v>
      </c>
      <c r="V131" s="22" t="str">
        <f>IFERROR(('Activity data'!#REF!*(1/Constants!$H$133))*ttokg*FSOMEF*NtoN2O*kgtoGg,"NO")</f>
        <v>NO</v>
      </c>
      <c r="W131" s="22" t="str">
        <f>IFERROR(('Activity data'!#REF!*(1/Constants!$H$133))*ttokg*FSOMEF*NtoN2O*kgtoGg,"NO")</f>
        <v>NO</v>
      </c>
      <c r="X131" s="22" t="str">
        <f>IFERROR(('Activity data'!#REF!*(1/Constants!$H$133))*ttokg*FSOMEF*NtoN2O*kgtoGg,"NO")</f>
        <v>NO</v>
      </c>
      <c r="Y131" s="22" t="str">
        <f>IFERROR(('Activity data'!#REF!*(1/Constants!$H$133))*ttokg*FSOMEF*NtoN2O*kgtoGg,"NO")</f>
        <v>NO</v>
      </c>
      <c r="Z131" s="22" t="str">
        <f>IFERROR(('Activity data'!#REF!*(1/Constants!$H$133))*ttokg*FSOMEF*NtoN2O*kgtoGg,"NO")</f>
        <v>NO</v>
      </c>
      <c r="AA131" s="22" t="str">
        <f>IFERROR(('Activity data'!#REF!*(1/Constants!$H$133))*ttokg*FSOMEF*NtoN2O*kgtoGg,"NO")</f>
        <v>NO</v>
      </c>
      <c r="AB131" s="22" t="str">
        <f>IFERROR(('Activity data'!#REF!*(1/Constants!$H$133))*ttokg*FSOMEF*NtoN2O*kgtoGg,"NO")</f>
        <v>NO</v>
      </c>
      <c r="AC131" s="22" t="str">
        <f>IFERROR(('Activity data'!#REF!*(1/Constants!$H$133))*ttokg*FSOMEF*NtoN2O*kgtoGg,"NO")</f>
        <v>NO</v>
      </c>
      <c r="AD131" s="22" t="str">
        <f>IFERROR(('Activity data'!#REF!*(1/Constants!$H$133))*ttokg*FSOMEF*NtoN2O*kgtoGg,"NO")</f>
        <v>NO</v>
      </c>
      <c r="AE131" s="22" t="str">
        <f>IFERROR(('Activity data'!#REF!*(1/Constants!$H$133))*ttokg*FSOMEF*NtoN2O*kgtoGg,"NO")</f>
        <v>NO</v>
      </c>
      <c r="AF131" s="22" t="str">
        <f>IFERROR(('Activity data'!#REF!*(1/Constants!$H$133))*ttokg*FSOMEF*NtoN2O*kgtoGg,"NO")</f>
        <v>NO</v>
      </c>
      <c r="AG131" s="22" t="str">
        <f>IFERROR(('Activity data'!#REF!*(1/Constants!$H$133))*ttokg*FSOMEF*NtoN2O*kgtoGg,"NO")</f>
        <v>NO</v>
      </c>
      <c r="AH131" s="22" t="str">
        <f>IFERROR(('Activity data'!#REF!*(1/Constants!$H$133))*ttokg*FSOMEF*NtoN2O*kgtoGg,"NO")</f>
        <v>NO</v>
      </c>
      <c r="AI131" s="22" t="str">
        <f>IFERROR(('Activity data'!#REF!*(1/Constants!$H$133))*ttokg*FSOMEF*NtoN2O*kgtoGg,"NO")</f>
        <v>NO</v>
      </c>
      <c r="AJ131" s="22" t="str">
        <f>IFERROR(('Activity data'!#REF!*(1/Constants!$H$133))*ttokg*FSOMEF*NtoN2O*kgtoGg,"NO")</f>
        <v>NO</v>
      </c>
      <c r="AK131" s="22" t="str">
        <f>IFERROR(('Activity data'!#REF!*(1/Constants!$H$133))*ttokg*FSOMEF*NtoN2O*kgtoGg,"NO")</f>
        <v>NO</v>
      </c>
      <c r="AL131" s="22" t="str">
        <f>IFERROR(('Activity data'!#REF!*(1/Constants!$H$133))*ttokg*FSOMEF*NtoN2O*kgtoGg,"NO")</f>
        <v>NO</v>
      </c>
      <c r="AM131" s="22" t="str">
        <f>IFERROR(('Activity data'!#REF!*(1/Constants!$H$133))*ttokg*FSOMEF*NtoN2O*kgtoGg,"NO")</f>
        <v>NO</v>
      </c>
      <c r="AN131" s="22" t="str">
        <f>IFERROR(('Activity data'!#REF!*(1/Constants!$H$133))*ttokg*FSOMEF*NtoN2O*kgtoGg,"NO")</f>
        <v>NO</v>
      </c>
      <c r="AO131" s="22" t="str">
        <f>IFERROR(('Activity data'!#REF!*(1/Constants!$H$133))*ttokg*FSOMEF*NtoN2O*kgtoGg,"NO")</f>
        <v>NO</v>
      </c>
      <c r="AP131" s="22" t="str">
        <f>IFERROR(('Activity data'!#REF!*(1/Constants!$H$133))*ttokg*FSOMEF*NtoN2O*kgtoGg,"NO")</f>
        <v>NO</v>
      </c>
      <c r="AQ131" s="22" t="str">
        <f>IFERROR(('Activity data'!#REF!*(1/Constants!$H$133))*ttokg*FSOMEF*NtoN2O*kgtoGg,"NO")</f>
        <v>NO</v>
      </c>
      <c r="AR131" s="22" t="str">
        <f>IFERROR(('Activity data'!#REF!*(1/Constants!$H$133))*ttokg*FSOMEF*NtoN2O*kgtoGg,"NO")</f>
        <v>NO</v>
      </c>
      <c r="AS131" s="22" t="str">
        <f>IFERROR(('Activity data'!#REF!*(1/Constants!$H$133))*ttokg*FSOMEF*NtoN2O*kgtoGg,"NO")</f>
        <v>NO</v>
      </c>
      <c r="AT131" s="22" t="str">
        <f>IFERROR(('Activity data'!#REF!*(1/Constants!$H$133))*ttokg*FSOMEF*NtoN2O*kgtoGg,"NO")</f>
        <v>NO</v>
      </c>
      <c r="AU131" s="22" t="str">
        <f>IFERROR(('Activity data'!#REF!*(1/Constants!$H$133))*ttokg*FSOMEF*NtoN2O*kgtoGg,"NO")</f>
        <v>NO</v>
      </c>
      <c r="AV131" s="22" t="str">
        <f>IFERROR(('Activity data'!#REF!*(1/Constants!$H$133))*ttokg*FSOMEF*NtoN2O*kgtoGg,"NO")</f>
        <v>NO</v>
      </c>
      <c r="AW131" s="22" t="str">
        <f>IFERROR(('Activity data'!#REF!*(1/Constants!$H$133))*ttokg*FSOMEF*NtoN2O*kgtoGg,"NO")</f>
        <v>NO</v>
      </c>
      <c r="AX131" s="22" t="str">
        <f>IFERROR(('Activity data'!#REF!*(1/Constants!$H$133))*ttokg*FSOMEF*NtoN2O*kgtoGg,"NO")</f>
        <v>NO</v>
      </c>
      <c r="AY131" s="22" t="str">
        <f>IFERROR(('Activity data'!#REF!*(1/Constants!$H$133))*ttokg*FSOMEF*NtoN2O*kgtoGg,"NO")</f>
        <v>NO</v>
      </c>
      <c r="AZ131" s="22" t="str">
        <f>IFERROR(('Activity data'!#REF!*(1/Constants!$H$133))*ttokg*FSOMEF*NtoN2O*kgtoGg,"NO")</f>
        <v>NO</v>
      </c>
      <c r="BA131" s="22" t="str">
        <f>IFERROR(('Activity data'!#REF!*(1/Constants!$H$133))*ttokg*FSOMEF*NtoN2O*kgtoGg,"NO")</f>
        <v>NO</v>
      </c>
      <c r="BB131" s="22" t="str">
        <f>IFERROR(('Activity data'!#REF!*(1/Constants!$H$133))*ttokg*FSOMEF*NtoN2O*kgtoGg,"NO")</f>
        <v>NO</v>
      </c>
      <c r="BC131" s="22" t="str">
        <f>IFERROR(('Activity data'!#REF!*(1/Constants!$H$133))*ttokg*FSOMEF*NtoN2O*kgtoGg,"NO")</f>
        <v>NO</v>
      </c>
      <c r="BD131" s="22" t="str">
        <f>IFERROR(('Activity data'!#REF!*(1/Constants!$H$133))*ttokg*FSOMEF*NtoN2O*kgtoGg,"NO")</f>
        <v>NO</v>
      </c>
      <c r="BE131" s="22" t="str">
        <f>IFERROR(('Activity data'!#REF!*(1/Constants!$H$133))*ttokg*FSOMEF*NtoN2O*kgtoGg,"NO")</f>
        <v>NO</v>
      </c>
      <c r="BF131" s="22" t="str">
        <f>IFERROR(('Activity data'!#REF!*(1/Constants!$H$133))*ttokg*FSOMEF*NtoN2O*kgtoGg,"NO")</f>
        <v>NO</v>
      </c>
      <c r="BG131" s="22" t="str">
        <f>IFERROR(('Activity data'!#REF!*(1/Constants!$H$133))*ttokg*FSOMEF*NtoN2O*kgtoGg,"NO")</f>
        <v>NO</v>
      </c>
      <c r="BH131" s="22" t="str">
        <f>IFERROR(('Activity data'!#REF!*(1/Constants!$H$133))*ttokg*FSOMEF*NtoN2O*kgtoGg,"NO")</f>
        <v>NO</v>
      </c>
      <c r="BI131" s="22" t="str">
        <f>IFERROR(('Activity data'!#REF!*(1/Constants!$H$133))*ttokg*FSOMEF*NtoN2O*kgtoGg,"NO")</f>
        <v>NO</v>
      </c>
      <c r="BJ131" s="22" t="str">
        <f>IFERROR(('Activity data'!#REF!*(1/Constants!$H$133))*ttokg*FSOMEF*NtoN2O*kgtoGg,"NO")</f>
        <v>NO</v>
      </c>
      <c r="BK131" s="22" t="str">
        <f>IFERROR(('Activity data'!#REF!*(1/Constants!$H$133))*ttokg*FSOMEF*NtoN2O*kgtoGg,"NO")</f>
        <v>NO</v>
      </c>
      <c r="BL131" s="22" t="str">
        <f>IFERROR(('Activity data'!#REF!*(1/Constants!$H$133))*ttokg*FSOMEF*NtoN2O*kgtoGg,"NO")</f>
        <v>NO</v>
      </c>
      <c r="BM131" s="22" t="str">
        <f>IFERROR(('Activity data'!#REF!*(1/Constants!$H$133))*ttokg*FSOMEF*NtoN2O*kgtoGg,"NO")</f>
        <v>NO</v>
      </c>
      <c r="BN131" s="22" t="str">
        <f>IFERROR(('Activity data'!#REF!*(1/Constants!$H$133))*ttokg*FSOMEF*NtoN2O*kgtoGg,"NO")</f>
        <v>NO</v>
      </c>
      <c r="BO131" s="22" t="str">
        <f>IFERROR(('Activity data'!#REF!*(1/Constants!$H$133))*ttokg*FSOMEF*NtoN2O*kgtoGg,"NO")</f>
        <v>NO</v>
      </c>
      <c r="BP131" s="22" t="str">
        <f>IFERROR(('Activity data'!#REF!*(1/Constants!$H$133))*ttokg*FSOMEF*NtoN2O*kgtoGg,"NO")</f>
        <v>NO</v>
      </c>
    </row>
    <row r="132" spans="1:68" x14ac:dyDescent="0.25">
      <c r="A132" t="str">
        <f t="shared" si="39"/>
        <v>3C Aggregated and non-CO2 emissions on land</v>
      </c>
      <c r="B132" t="str">
        <f t="shared" si="31"/>
        <v>3C4 Direct N2O from managed soils (N2O)</v>
      </c>
      <c r="C132" t="s">
        <v>60</v>
      </c>
      <c r="D132" t="str">
        <f>" - "&amp;'Activity data'!D92</f>
        <v xml:space="preserve"> - Land converted to grassland</v>
      </c>
      <c r="E132" t="str">
        <f t="shared" si="41"/>
        <v>FSOM - Land converted to grassland</v>
      </c>
      <c r="G132" t="str">
        <f t="shared" si="37"/>
        <v>Gg N2O</v>
      </c>
      <c r="H132" s="22">
        <f>IFERROR(('Activity data'!H96*(1/Constants!$H$135))*ttokg*FSOMEF*NtoN2O*kgtoGg,"NO")</f>
        <v>0</v>
      </c>
      <c r="I132" s="22" t="str">
        <f>IFERROR(('Activity data'!#REF!*(1/Constants!$H$135))*ttokg*FSOMEF*NtoN2O*kgtoGg,"NO")</f>
        <v>NO</v>
      </c>
      <c r="J132" s="22" t="str">
        <f>IFERROR(('Activity data'!#REF!*(1/Constants!$H$135))*ttokg*FSOMEF*NtoN2O*kgtoGg,"NO")</f>
        <v>NO</v>
      </c>
      <c r="K132" s="22" t="str">
        <f>IFERROR(('Activity data'!#REF!*(1/Constants!$H$135))*ttokg*FSOMEF*NtoN2O*kgtoGg,"NO")</f>
        <v>NO</v>
      </c>
      <c r="L132" s="22" t="str">
        <f>IFERROR(('Activity data'!#REF!*(1/Constants!$H$135))*ttokg*FSOMEF*NtoN2O*kgtoGg,"NO")</f>
        <v>NO</v>
      </c>
      <c r="M132" s="22" t="str">
        <f>IFERROR(('Activity data'!#REF!*(1/Constants!$H$135))*ttokg*FSOMEF*NtoN2O*kgtoGg,"NO")</f>
        <v>NO</v>
      </c>
      <c r="N132" s="22" t="str">
        <f>IFERROR(('Activity data'!#REF!*(1/Constants!$H$135))*ttokg*FSOMEF*NtoN2O*kgtoGg,"NO")</f>
        <v>NO</v>
      </c>
      <c r="O132" s="22" t="str">
        <f>IFERROR(('Activity data'!#REF!*(1/Constants!$H$135))*ttokg*FSOMEF*NtoN2O*kgtoGg,"NO")</f>
        <v>NO</v>
      </c>
      <c r="P132" s="22" t="str">
        <f>IFERROR(('Activity data'!#REF!*(1/Constants!$H$135))*ttokg*FSOMEF*NtoN2O*kgtoGg,"NO")</f>
        <v>NO</v>
      </c>
      <c r="Q132" s="22" t="str">
        <f>IFERROR(('Activity data'!#REF!*(1/Constants!$H$135))*ttokg*FSOMEF*NtoN2O*kgtoGg,"NO")</f>
        <v>NO</v>
      </c>
      <c r="R132" s="22" t="str">
        <f>IFERROR(('Activity data'!#REF!*(1/Constants!$H$135))*ttokg*FSOMEF*NtoN2O*kgtoGg,"NO")</f>
        <v>NO</v>
      </c>
      <c r="S132" s="22" t="str">
        <f>IFERROR(('Activity data'!#REF!*(1/Constants!$H$135))*ttokg*FSOMEF*NtoN2O*kgtoGg,"NO")</f>
        <v>NO</v>
      </c>
      <c r="T132" s="22" t="str">
        <f>IFERROR(('Activity data'!#REF!*(1/Constants!$H$135))*ttokg*FSOMEF*NtoN2O*kgtoGg,"NO")</f>
        <v>NO</v>
      </c>
      <c r="U132" s="22" t="str">
        <f>IFERROR(('Activity data'!#REF!*(1/Constants!$H$135))*ttokg*FSOMEF*NtoN2O*kgtoGg,"NO")</f>
        <v>NO</v>
      </c>
      <c r="V132" s="22" t="str">
        <f>IFERROR(('Activity data'!#REF!*(1/Constants!$H$135))*ttokg*FSOMEF*NtoN2O*kgtoGg,"NO")</f>
        <v>NO</v>
      </c>
      <c r="W132" s="22" t="str">
        <f>IFERROR(('Activity data'!#REF!*(1/Constants!$H$135))*ttokg*FSOMEF*NtoN2O*kgtoGg,"NO")</f>
        <v>NO</v>
      </c>
      <c r="X132" s="22" t="str">
        <f>IFERROR(('Activity data'!#REF!*(1/Constants!$H$135))*ttokg*FSOMEF*NtoN2O*kgtoGg,"NO")</f>
        <v>NO</v>
      </c>
      <c r="Y132" s="22" t="str">
        <f>IFERROR(('Activity data'!#REF!*(1/Constants!$H$135))*ttokg*FSOMEF*NtoN2O*kgtoGg,"NO")</f>
        <v>NO</v>
      </c>
      <c r="Z132" s="22" t="str">
        <f>IFERROR(('Activity data'!#REF!*(1/Constants!$H$135))*ttokg*FSOMEF*NtoN2O*kgtoGg,"NO")</f>
        <v>NO</v>
      </c>
      <c r="AA132" s="22" t="str">
        <f>IFERROR(('Activity data'!#REF!*(1/Constants!$H$135))*ttokg*FSOMEF*NtoN2O*kgtoGg,"NO")</f>
        <v>NO</v>
      </c>
      <c r="AB132" s="22" t="str">
        <f>IFERROR(('Activity data'!#REF!*(1/Constants!$H$135))*ttokg*FSOMEF*NtoN2O*kgtoGg,"NO")</f>
        <v>NO</v>
      </c>
      <c r="AC132" s="22" t="str">
        <f>IFERROR(('Activity data'!#REF!*(1/Constants!$H$135))*ttokg*FSOMEF*NtoN2O*kgtoGg,"NO")</f>
        <v>NO</v>
      </c>
      <c r="AD132" s="22" t="str">
        <f>IFERROR(('Activity data'!#REF!*(1/Constants!$H$135))*ttokg*FSOMEF*NtoN2O*kgtoGg,"NO")</f>
        <v>NO</v>
      </c>
      <c r="AE132" s="22" t="str">
        <f>IFERROR(('Activity data'!#REF!*(1/Constants!$H$135))*ttokg*FSOMEF*NtoN2O*kgtoGg,"NO")</f>
        <v>NO</v>
      </c>
      <c r="AF132" s="22" t="str">
        <f>IFERROR(('Activity data'!#REF!*(1/Constants!$H$135))*ttokg*FSOMEF*NtoN2O*kgtoGg,"NO")</f>
        <v>NO</v>
      </c>
      <c r="AG132" s="22" t="str">
        <f>IFERROR(('Activity data'!#REF!*(1/Constants!$H$135))*ttokg*FSOMEF*NtoN2O*kgtoGg,"NO")</f>
        <v>NO</v>
      </c>
      <c r="AH132" s="22" t="str">
        <f>IFERROR(('Activity data'!#REF!*(1/Constants!$H$135))*ttokg*FSOMEF*NtoN2O*kgtoGg,"NO")</f>
        <v>NO</v>
      </c>
      <c r="AI132" s="22" t="str">
        <f>IFERROR(('Activity data'!#REF!*(1/Constants!$H$135))*ttokg*FSOMEF*NtoN2O*kgtoGg,"NO")</f>
        <v>NO</v>
      </c>
      <c r="AJ132" s="22" t="str">
        <f>IFERROR(('Activity data'!#REF!*(1/Constants!$H$135))*ttokg*FSOMEF*NtoN2O*kgtoGg,"NO")</f>
        <v>NO</v>
      </c>
      <c r="AK132" s="22" t="str">
        <f>IFERROR(('Activity data'!#REF!*(1/Constants!$H$135))*ttokg*FSOMEF*NtoN2O*kgtoGg,"NO")</f>
        <v>NO</v>
      </c>
      <c r="AL132" s="22" t="str">
        <f>IFERROR(('Activity data'!#REF!*(1/Constants!$H$135))*ttokg*FSOMEF*NtoN2O*kgtoGg,"NO")</f>
        <v>NO</v>
      </c>
      <c r="AM132" s="22" t="str">
        <f>IFERROR(('Activity data'!#REF!*(1/Constants!$H$135))*ttokg*FSOMEF*NtoN2O*kgtoGg,"NO")</f>
        <v>NO</v>
      </c>
      <c r="AN132" s="22" t="str">
        <f>IFERROR(('Activity data'!#REF!*(1/Constants!$H$135))*ttokg*FSOMEF*NtoN2O*kgtoGg,"NO")</f>
        <v>NO</v>
      </c>
      <c r="AO132" s="22" t="str">
        <f>IFERROR(('Activity data'!#REF!*(1/Constants!$H$135))*ttokg*FSOMEF*NtoN2O*kgtoGg,"NO")</f>
        <v>NO</v>
      </c>
      <c r="AP132" s="22" t="str">
        <f>IFERROR(('Activity data'!#REF!*(1/Constants!$H$135))*ttokg*FSOMEF*NtoN2O*kgtoGg,"NO")</f>
        <v>NO</v>
      </c>
      <c r="AQ132" s="22" t="str">
        <f>IFERROR(('Activity data'!#REF!*(1/Constants!$H$135))*ttokg*FSOMEF*NtoN2O*kgtoGg,"NO")</f>
        <v>NO</v>
      </c>
      <c r="AR132" s="22" t="str">
        <f>IFERROR(('Activity data'!#REF!*(1/Constants!$H$135))*ttokg*FSOMEF*NtoN2O*kgtoGg,"NO")</f>
        <v>NO</v>
      </c>
      <c r="AS132" s="22" t="str">
        <f>IFERROR(('Activity data'!#REF!*(1/Constants!$H$135))*ttokg*FSOMEF*NtoN2O*kgtoGg,"NO")</f>
        <v>NO</v>
      </c>
      <c r="AT132" s="22" t="str">
        <f>IFERROR(('Activity data'!#REF!*(1/Constants!$H$135))*ttokg*FSOMEF*NtoN2O*kgtoGg,"NO")</f>
        <v>NO</v>
      </c>
      <c r="AU132" s="22" t="str">
        <f>IFERROR(('Activity data'!#REF!*(1/Constants!$H$135))*ttokg*FSOMEF*NtoN2O*kgtoGg,"NO")</f>
        <v>NO</v>
      </c>
      <c r="AV132" s="22" t="str">
        <f>IFERROR(('Activity data'!#REF!*(1/Constants!$H$135))*ttokg*FSOMEF*NtoN2O*kgtoGg,"NO")</f>
        <v>NO</v>
      </c>
      <c r="AW132" s="22" t="str">
        <f>IFERROR(('Activity data'!#REF!*(1/Constants!$H$135))*ttokg*FSOMEF*NtoN2O*kgtoGg,"NO")</f>
        <v>NO</v>
      </c>
      <c r="AX132" s="22" t="str">
        <f>IFERROR(('Activity data'!#REF!*(1/Constants!$H$135))*ttokg*FSOMEF*NtoN2O*kgtoGg,"NO")</f>
        <v>NO</v>
      </c>
      <c r="AY132" s="22" t="str">
        <f>IFERROR(('Activity data'!#REF!*(1/Constants!$H$135))*ttokg*FSOMEF*NtoN2O*kgtoGg,"NO")</f>
        <v>NO</v>
      </c>
      <c r="AZ132" s="22" t="str">
        <f>IFERROR(('Activity data'!#REF!*(1/Constants!$H$135))*ttokg*FSOMEF*NtoN2O*kgtoGg,"NO")</f>
        <v>NO</v>
      </c>
      <c r="BA132" s="22" t="str">
        <f>IFERROR(('Activity data'!#REF!*(1/Constants!$H$135))*ttokg*FSOMEF*NtoN2O*kgtoGg,"NO")</f>
        <v>NO</v>
      </c>
      <c r="BB132" s="22" t="str">
        <f>IFERROR(('Activity data'!#REF!*(1/Constants!$H$135))*ttokg*FSOMEF*NtoN2O*kgtoGg,"NO")</f>
        <v>NO</v>
      </c>
      <c r="BC132" s="22" t="str">
        <f>IFERROR(('Activity data'!#REF!*(1/Constants!$H$135))*ttokg*FSOMEF*NtoN2O*kgtoGg,"NO")</f>
        <v>NO</v>
      </c>
      <c r="BD132" s="22" t="str">
        <f>IFERROR(('Activity data'!#REF!*(1/Constants!$H$135))*ttokg*FSOMEF*NtoN2O*kgtoGg,"NO")</f>
        <v>NO</v>
      </c>
      <c r="BE132" s="22" t="str">
        <f>IFERROR(('Activity data'!#REF!*(1/Constants!$H$135))*ttokg*FSOMEF*NtoN2O*kgtoGg,"NO")</f>
        <v>NO</v>
      </c>
      <c r="BF132" s="22" t="str">
        <f>IFERROR(('Activity data'!#REF!*(1/Constants!$H$135))*ttokg*FSOMEF*NtoN2O*kgtoGg,"NO")</f>
        <v>NO</v>
      </c>
      <c r="BG132" s="22" t="str">
        <f>IFERROR(('Activity data'!#REF!*(1/Constants!$H$135))*ttokg*FSOMEF*NtoN2O*kgtoGg,"NO")</f>
        <v>NO</v>
      </c>
      <c r="BH132" s="22" t="str">
        <f>IFERROR(('Activity data'!#REF!*(1/Constants!$H$135))*ttokg*FSOMEF*NtoN2O*kgtoGg,"NO")</f>
        <v>NO</v>
      </c>
      <c r="BI132" s="22" t="str">
        <f>IFERROR(('Activity data'!#REF!*(1/Constants!$H$135))*ttokg*FSOMEF*NtoN2O*kgtoGg,"NO")</f>
        <v>NO</v>
      </c>
      <c r="BJ132" s="22" t="str">
        <f>IFERROR(('Activity data'!#REF!*(1/Constants!$H$135))*ttokg*FSOMEF*NtoN2O*kgtoGg,"NO")</f>
        <v>NO</v>
      </c>
      <c r="BK132" s="22" t="str">
        <f>IFERROR(('Activity data'!#REF!*(1/Constants!$H$135))*ttokg*FSOMEF*NtoN2O*kgtoGg,"NO")</f>
        <v>NO</v>
      </c>
      <c r="BL132" s="22" t="str">
        <f>IFERROR(('Activity data'!#REF!*(1/Constants!$H$135))*ttokg*FSOMEF*NtoN2O*kgtoGg,"NO")</f>
        <v>NO</v>
      </c>
      <c r="BM132" s="22" t="str">
        <f>IFERROR(('Activity data'!#REF!*(1/Constants!$H$135))*ttokg*FSOMEF*NtoN2O*kgtoGg,"NO")</f>
        <v>NO</v>
      </c>
      <c r="BN132" s="22" t="str">
        <f>IFERROR(('Activity data'!#REF!*(1/Constants!$H$135))*ttokg*FSOMEF*NtoN2O*kgtoGg,"NO")</f>
        <v>NO</v>
      </c>
      <c r="BO132" s="22" t="str">
        <f>IFERROR(('Activity data'!#REF!*(1/Constants!$H$135))*ttokg*FSOMEF*NtoN2O*kgtoGg,"NO")</f>
        <v>NO</v>
      </c>
      <c r="BP132" s="22" t="str">
        <f>IFERROR(('Activity data'!#REF!*(1/Constants!$H$135))*ttokg*FSOMEF*NtoN2O*kgtoGg,"NO")</f>
        <v>NO</v>
      </c>
    </row>
    <row r="133" spans="1:68" x14ac:dyDescent="0.25">
      <c r="A133" t="str">
        <f t="shared" si="39"/>
        <v>3C Aggregated and non-CO2 emissions on land</v>
      </c>
      <c r="B133" t="str">
        <f t="shared" si="31"/>
        <v>3C4 Direct N2O from managed soils (N2O)</v>
      </c>
      <c r="C133" t="s">
        <v>60</v>
      </c>
      <c r="D133" t="str">
        <f>" - "&amp;'Activity data'!D93</f>
        <v xml:space="preserve"> - Wetland remaining wetland</v>
      </c>
      <c r="E133" t="str">
        <f t="shared" si="41"/>
        <v>FSOM - Wetland remaining wetland</v>
      </c>
      <c r="G133" t="str">
        <f t="shared" si="37"/>
        <v>Gg N2O</v>
      </c>
      <c r="H133" s="22" t="str">
        <f>IFERROR(('Activity data'!H97*(1/Constants!$H$135))*ttokg*FSOMEF*NtoN2O*kgtoGg,"NO")</f>
        <v>NO</v>
      </c>
      <c r="I133" s="22" t="str">
        <f>IFERROR(('Activity data'!#REF!*(1/Constants!$H$135))*ttokg*FSOMEF*NtoN2O*kgtoGg,"NO")</f>
        <v>NO</v>
      </c>
      <c r="J133" s="22" t="str">
        <f>IFERROR(('Activity data'!#REF!*(1/Constants!$H$135))*ttokg*FSOMEF*NtoN2O*kgtoGg,"NO")</f>
        <v>NO</v>
      </c>
      <c r="K133" s="22" t="str">
        <f>IFERROR(('Activity data'!#REF!*(1/Constants!$H$135))*ttokg*FSOMEF*NtoN2O*kgtoGg,"NO")</f>
        <v>NO</v>
      </c>
      <c r="L133" s="22" t="str">
        <f>IFERROR(('Activity data'!#REF!*(1/Constants!$H$135))*ttokg*FSOMEF*NtoN2O*kgtoGg,"NO")</f>
        <v>NO</v>
      </c>
      <c r="M133" s="22" t="str">
        <f>IFERROR(('Activity data'!#REF!*(1/Constants!$H$135))*ttokg*FSOMEF*NtoN2O*kgtoGg,"NO")</f>
        <v>NO</v>
      </c>
      <c r="N133" s="22" t="str">
        <f>IFERROR(('Activity data'!#REF!*(1/Constants!$H$135))*ttokg*FSOMEF*NtoN2O*kgtoGg,"NO")</f>
        <v>NO</v>
      </c>
      <c r="O133" s="22" t="str">
        <f>IFERROR(('Activity data'!#REF!*(1/Constants!$H$135))*ttokg*FSOMEF*NtoN2O*kgtoGg,"NO")</f>
        <v>NO</v>
      </c>
      <c r="P133" s="22" t="str">
        <f>IFERROR(('Activity data'!#REF!*(1/Constants!$H$135))*ttokg*FSOMEF*NtoN2O*kgtoGg,"NO")</f>
        <v>NO</v>
      </c>
      <c r="Q133" s="22" t="str">
        <f>IFERROR(('Activity data'!#REF!*(1/Constants!$H$135))*ttokg*FSOMEF*NtoN2O*kgtoGg,"NO")</f>
        <v>NO</v>
      </c>
      <c r="R133" s="22" t="str">
        <f>IFERROR(('Activity data'!#REF!*(1/Constants!$H$135))*ttokg*FSOMEF*NtoN2O*kgtoGg,"NO")</f>
        <v>NO</v>
      </c>
      <c r="S133" s="22" t="str">
        <f>IFERROR(('Activity data'!#REF!*(1/Constants!$H$135))*ttokg*FSOMEF*NtoN2O*kgtoGg,"NO")</f>
        <v>NO</v>
      </c>
      <c r="T133" s="22" t="str">
        <f>IFERROR(('Activity data'!#REF!*(1/Constants!$H$135))*ttokg*FSOMEF*NtoN2O*kgtoGg,"NO")</f>
        <v>NO</v>
      </c>
      <c r="U133" s="22" t="str">
        <f>IFERROR(('Activity data'!#REF!*(1/Constants!$H$135))*ttokg*FSOMEF*NtoN2O*kgtoGg,"NO")</f>
        <v>NO</v>
      </c>
      <c r="V133" s="22" t="str">
        <f>IFERROR(('Activity data'!#REF!*(1/Constants!$H$135))*ttokg*FSOMEF*NtoN2O*kgtoGg,"NO")</f>
        <v>NO</v>
      </c>
      <c r="W133" s="22" t="str">
        <f>IFERROR(('Activity data'!#REF!*(1/Constants!$H$135))*ttokg*FSOMEF*NtoN2O*kgtoGg,"NO")</f>
        <v>NO</v>
      </c>
      <c r="X133" s="22" t="str">
        <f>IFERROR(('Activity data'!#REF!*(1/Constants!$H$135))*ttokg*FSOMEF*NtoN2O*kgtoGg,"NO")</f>
        <v>NO</v>
      </c>
      <c r="Y133" s="22" t="str">
        <f>IFERROR(('Activity data'!#REF!*(1/Constants!$H$135))*ttokg*FSOMEF*NtoN2O*kgtoGg,"NO")</f>
        <v>NO</v>
      </c>
      <c r="Z133" s="22" t="str">
        <f>IFERROR(('Activity data'!#REF!*(1/Constants!$H$135))*ttokg*FSOMEF*NtoN2O*kgtoGg,"NO")</f>
        <v>NO</v>
      </c>
      <c r="AA133" s="22" t="str">
        <f>IFERROR(('Activity data'!#REF!*(1/Constants!$H$135))*ttokg*FSOMEF*NtoN2O*kgtoGg,"NO")</f>
        <v>NO</v>
      </c>
      <c r="AB133" s="22" t="str">
        <f>IFERROR(('Activity data'!#REF!*(1/Constants!$H$135))*ttokg*FSOMEF*NtoN2O*kgtoGg,"NO")</f>
        <v>NO</v>
      </c>
      <c r="AC133" s="22" t="str">
        <f>IFERROR(('Activity data'!#REF!*(1/Constants!$H$135))*ttokg*FSOMEF*NtoN2O*kgtoGg,"NO")</f>
        <v>NO</v>
      </c>
      <c r="AD133" s="22" t="str">
        <f>IFERROR(('Activity data'!#REF!*(1/Constants!$H$135))*ttokg*FSOMEF*NtoN2O*kgtoGg,"NO")</f>
        <v>NO</v>
      </c>
      <c r="AE133" s="22" t="str">
        <f>IFERROR(('Activity data'!#REF!*(1/Constants!$H$135))*ttokg*FSOMEF*NtoN2O*kgtoGg,"NO")</f>
        <v>NO</v>
      </c>
      <c r="AF133" s="22" t="str">
        <f>IFERROR(('Activity data'!#REF!*(1/Constants!$H$135))*ttokg*FSOMEF*NtoN2O*kgtoGg,"NO")</f>
        <v>NO</v>
      </c>
      <c r="AG133" s="22" t="str">
        <f>IFERROR(('Activity data'!#REF!*(1/Constants!$H$135))*ttokg*FSOMEF*NtoN2O*kgtoGg,"NO")</f>
        <v>NO</v>
      </c>
      <c r="AH133" s="22" t="str">
        <f>IFERROR(('Activity data'!#REF!*(1/Constants!$H$135))*ttokg*FSOMEF*NtoN2O*kgtoGg,"NO")</f>
        <v>NO</v>
      </c>
      <c r="AI133" s="22" t="str">
        <f>IFERROR(('Activity data'!#REF!*(1/Constants!$H$135))*ttokg*FSOMEF*NtoN2O*kgtoGg,"NO")</f>
        <v>NO</v>
      </c>
      <c r="AJ133" s="22" t="str">
        <f>IFERROR(('Activity data'!#REF!*(1/Constants!$H$135))*ttokg*FSOMEF*NtoN2O*kgtoGg,"NO")</f>
        <v>NO</v>
      </c>
      <c r="AK133" s="22" t="str">
        <f>IFERROR(('Activity data'!#REF!*(1/Constants!$H$135))*ttokg*FSOMEF*NtoN2O*kgtoGg,"NO")</f>
        <v>NO</v>
      </c>
      <c r="AL133" s="22" t="str">
        <f>IFERROR(('Activity data'!#REF!*(1/Constants!$H$135))*ttokg*FSOMEF*NtoN2O*kgtoGg,"NO")</f>
        <v>NO</v>
      </c>
      <c r="AM133" s="22" t="str">
        <f>IFERROR(('Activity data'!#REF!*(1/Constants!$H$135))*ttokg*FSOMEF*NtoN2O*kgtoGg,"NO")</f>
        <v>NO</v>
      </c>
      <c r="AN133" s="22" t="str">
        <f>IFERROR(('Activity data'!#REF!*(1/Constants!$H$135))*ttokg*FSOMEF*NtoN2O*kgtoGg,"NO")</f>
        <v>NO</v>
      </c>
      <c r="AO133" s="22" t="str">
        <f>IFERROR(('Activity data'!#REF!*(1/Constants!$H$135))*ttokg*FSOMEF*NtoN2O*kgtoGg,"NO")</f>
        <v>NO</v>
      </c>
      <c r="AP133" s="22" t="str">
        <f>IFERROR(('Activity data'!#REF!*(1/Constants!$H$135))*ttokg*FSOMEF*NtoN2O*kgtoGg,"NO")</f>
        <v>NO</v>
      </c>
      <c r="AQ133" s="22" t="str">
        <f>IFERROR(('Activity data'!#REF!*(1/Constants!$H$135))*ttokg*FSOMEF*NtoN2O*kgtoGg,"NO")</f>
        <v>NO</v>
      </c>
      <c r="AR133" s="22" t="str">
        <f>IFERROR(('Activity data'!#REF!*(1/Constants!$H$135))*ttokg*FSOMEF*NtoN2O*kgtoGg,"NO")</f>
        <v>NO</v>
      </c>
      <c r="AS133" s="22" t="str">
        <f>IFERROR(('Activity data'!#REF!*(1/Constants!$H$135))*ttokg*FSOMEF*NtoN2O*kgtoGg,"NO")</f>
        <v>NO</v>
      </c>
      <c r="AT133" s="22" t="str">
        <f>IFERROR(('Activity data'!#REF!*(1/Constants!$H$135))*ttokg*FSOMEF*NtoN2O*kgtoGg,"NO")</f>
        <v>NO</v>
      </c>
      <c r="AU133" s="22" t="str">
        <f>IFERROR(('Activity data'!#REF!*(1/Constants!$H$135))*ttokg*FSOMEF*NtoN2O*kgtoGg,"NO")</f>
        <v>NO</v>
      </c>
      <c r="AV133" s="22" t="str">
        <f>IFERROR(('Activity data'!#REF!*(1/Constants!$H$135))*ttokg*FSOMEF*NtoN2O*kgtoGg,"NO")</f>
        <v>NO</v>
      </c>
      <c r="AW133" s="22" t="str">
        <f>IFERROR(('Activity data'!#REF!*(1/Constants!$H$135))*ttokg*FSOMEF*NtoN2O*kgtoGg,"NO")</f>
        <v>NO</v>
      </c>
      <c r="AX133" s="22" t="str">
        <f>IFERROR(('Activity data'!#REF!*(1/Constants!$H$135))*ttokg*FSOMEF*NtoN2O*kgtoGg,"NO")</f>
        <v>NO</v>
      </c>
      <c r="AY133" s="22" t="str">
        <f>IFERROR(('Activity data'!#REF!*(1/Constants!$H$135))*ttokg*FSOMEF*NtoN2O*kgtoGg,"NO")</f>
        <v>NO</v>
      </c>
      <c r="AZ133" s="22" t="str">
        <f>IFERROR(('Activity data'!#REF!*(1/Constants!$H$135))*ttokg*FSOMEF*NtoN2O*kgtoGg,"NO")</f>
        <v>NO</v>
      </c>
      <c r="BA133" s="22" t="str">
        <f>IFERROR(('Activity data'!#REF!*(1/Constants!$H$135))*ttokg*FSOMEF*NtoN2O*kgtoGg,"NO")</f>
        <v>NO</v>
      </c>
      <c r="BB133" s="22" t="str">
        <f>IFERROR(('Activity data'!#REF!*(1/Constants!$H$135))*ttokg*FSOMEF*NtoN2O*kgtoGg,"NO")</f>
        <v>NO</v>
      </c>
      <c r="BC133" s="22" t="str">
        <f>IFERROR(('Activity data'!#REF!*(1/Constants!$H$135))*ttokg*FSOMEF*NtoN2O*kgtoGg,"NO")</f>
        <v>NO</v>
      </c>
      <c r="BD133" s="22" t="str">
        <f>IFERROR(('Activity data'!#REF!*(1/Constants!$H$135))*ttokg*FSOMEF*NtoN2O*kgtoGg,"NO")</f>
        <v>NO</v>
      </c>
      <c r="BE133" s="22" t="str">
        <f>IFERROR(('Activity data'!#REF!*(1/Constants!$H$135))*ttokg*FSOMEF*NtoN2O*kgtoGg,"NO")</f>
        <v>NO</v>
      </c>
      <c r="BF133" s="22" t="str">
        <f>IFERROR(('Activity data'!#REF!*(1/Constants!$H$135))*ttokg*FSOMEF*NtoN2O*kgtoGg,"NO")</f>
        <v>NO</v>
      </c>
      <c r="BG133" s="22" t="str">
        <f>IFERROR(('Activity data'!#REF!*(1/Constants!$H$135))*ttokg*FSOMEF*NtoN2O*kgtoGg,"NO")</f>
        <v>NO</v>
      </c>
      <c r="BH133" s="22" t="str">
        <f>IFERROR(('Activity data'!#REF!*(1/Constants!$H$135))*ttokg*FSOMEF*NtoN2O*kgtoGg,"NO")</f>
        <v>NO</v>
      </c>
      <c r="BI133" s="22" t="str">
        <f>IFERROR(('Activity data'!#REF!*(1/Constants!$H$135))*ttokg*FSOMEF*NtoN2O*kgtoGg,"NO")</f>
        <v>NO</v>
      </c>
      <c r="BJ133" s="22" t="str">
        <f>IFERROR(('Activity data'!#REF!*(1/Constants!$H$135))*ttokg*FSOMEF*NtoN2O*kgtoGg,"NO")</f>
        <v>NO</v>
      </c>
      <c r="BK133" s="22" t="str">
        <f>IFERROR(('Activity data'!#REF!*(1/Constants!$H$135))*ttokg*FSOMEF*NtoN2O*kgtoGg,"NO")</f>
        <v>NO</v>
      </c>
      <c r="BL133" s="22" t="str">
        <f>IFERROR(('Activity data'!#REF!*(1/Constants!$H$135))*ttokg*FSOMEF*NtoN2O*kgtoGg,"NO")</f>
        <v>NO</v>
      </c>
      <c r="BM133" s="22" t="str">
        <f>IFERROR(('Activity data'!#REF!*(1/Constants!$H$135))*ttokg*FSOMEF*NtoN2O*kgtoGg,"NO")</f>
        <v>NO</v>
      </c>
      <c r="BN133" s="22" t="str">
        <f>IFERROR(('Activity data'!#REF!*(1/Constants!$H$135))*ttokg*FSOMEF*NtoN2O*kgtoGg,"NO")</f>
        <v>NO</v>
      </c>
      <c r="BO133" s="22" t="str">
        <f>IFERROR(('Activity data'!#REF!*(1/Constants!$H$135))*ttokg*FSOMEF*NtoN2O*kgtoGg,"NO")</f>
        <v>NO</v>
      </c>
      <c r="BP133" s="22" t="str">
        <f>IFERROR(('Activity data'!#REF!*(1/Constants!$H$135))*ttokg*FSOMEF*NtoN2O*kgtoGg,"NO")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data'!D94</f>
        <v xml:space="preserve"> - Land converted to wetland</v>
      </c>
      <c r="E134" t="str">
        <f t="shared" si="41"/>
        <v>FSOM - Land converted to wetland</v>
      </c>
      <c r="G134" t="str">
        <f t="shared" si="37"/>
        <v>Gg N2O</v>
      </c>
      <c r="H134" s="22">
        <f>IFERROR(('Activity data'!H98*(1/Constants!$H$135))*ttokg*FSOMEF*NtoN2O*kgtoGg,"NO")</f>
        <v>0</v>
      </c>
      <c r="I134" s="22" t="str">
        <f>IFERROR(('Activity data'!#REF!*(1/Constants!$H$135))*ttokg*FSOMEF*NtoN2O*kgtoGg,"NO")</f>
        <v>NO</v>
      </c>
      <c r="J134" s="22" t="str">
        <f>IFERROR(('Activity data'!#REF!*(1/Constants!$H$135))*ttokg*FSOMEF*NtoN2O*kgtoGg,"NO")</f>
        <v>NO</v>
      </c>
      <c r="K134" s="22" t="str">
        <f>IFERROR(('Activity data'!#REF!*(1/Constants!$H$135))*ttokg*FSOMEF*NtoN2O*kgtoGg,"NO")</f>
        <v>NO</v>
      </c>
      <c r="L134" s="22" t="str">
        <f>IFERROR(('Activity data'!#REF!*(1/Constants!$H$135))*ttokg*FSOMEF*NtoN2O*kgtoGg,"NO")</f>
        <v>NO</v>
      </c>
      <c r="M134" s="22" t="str">
        <f>IFERROR(('Activity data'!#REF!*(1/Constants!$H$135))*ttokg*FSOMEF*NtoN2O*kgtoGg,"NO")</f>
        <v>NO</v>
      </c>
      <c r="N134" s="22" t="str">
        <f>IFERROR(('Activity data'!#REF!*(1/Constants!$H$135))*ttokg*FSOMEF*NtoN2O*kgtoGg,"NO")</f>
        <v>NO</v>
      </c>
      <c r="O134" s="22" t="str">
        <f>IFERROR(('Activity data'!#REF!*(1/Constants!$H$135))*ttokg*FSOMEF*NtoN2O*kgtoGg,"NO")</f>
        <v>NO</v>
      </c>
      <c r="P134" s="22" t="str">
        <f>IFERROR(('Activity data'!#REF!*(1/Constants!$H$135))*ttokg*FSOMEF*NtoN2O*kgtoGg,"NO")</f>
        <v>NO</v>
      </c>
      <c r="Q134" s="22" t="str">
        <f>IFERROR(('Activity data'!#REF!*(1/Constants!$H$135))*ttokg*FSOMEF*NtoN2O*kgtoGg,"NO")</f>
        <v>NO</v>
      </c>
      <c r="R134" s="22" t="str">
        <f>IFERROR(('Activity data'!#REF!*(1/Constants!$H$135))*ttokg*FSOMEF*NtoN2O*kgtoGg,"NO")</f>
        <v>NO</v>
      </c>
      <c r="S134" s="22" t="str">
        <f>IFERROR(('Activity data'!#REF!*(1/Constants!$H$135))*ttokg*FSOMEF*NtoN2O*kgtoGg,"NO")</f>
        <v>NO</v>
      </c>
      <c r="T134" s="22" t="str">
        <f>IFERROR(('Activity data'!#REF!*(1/Constants!$H$135))*ttokg*FSOMEF*NtoN2O*kgtoGg,"NO")</f>
        <v>NO</v>
      </c>
      <c r="U134" s="22" t="str">
        <f>IFERROR(('Activity data'!#REF!*(1/Constants!$H$135))*ttokg*FSOMEF*NtoN2O*kgtoGg,"NO")</f>
        <v>NO</v>
      </c>
      <c r="V134" s="22" t="str">
        <f>IFERROR(('Activity data'!#REF!*(1/Constants!$H$135))*ttokg*FSOMEF*NtoN2O*kgtoGg,"NO")</f>
        <v>NO</v>
      </c>
      <c r="W134" s="22" t="str">
        <f>IFERROR(('Activity data'!#REF!*(1/Constants!$H$135))*ttokg*FSOMEF*NtoN2O*kgtoGg,"NO")</f>
        <v>NO</v>
      </c>
      <c r="X134" s="22" t="str">
        <f>IFERROR(('Activity data'!#REF!*(1/Constants!$H$135))*ttokg*FSOMEF*NtoN2O*kgtoGg,"NO")</f>
        <v>NO</v>
      </c>
      <c r="Y134" s="22" t="str">
        <f>IFERROR(('Activity data'!#REF!*(1/Constants!$H$135))*ttokg*FSOMEF*NtoN2O*kgtoGg,"NO")</f>
        <v>NO</v>
      </c>
      <c r="Z134" s="22" t="str">
        <f>IFERROR(('Activity data'!#REF!*(1/Constants!$H$135))*ttokg*FSOMEF*NtoN2O*kgtoGg,"NO")</f>
        <v>NO</v>
      </c>
      <c r="AA134" s="22" t="str">
        <f>IFERROR(('Activity data'!#REF!*(1/Constants!$H$135))*ttokg*FSOMEF*NtoN2O*kgtoGg,"NO")</f>
        <v>NO</v>
      </c>
      <c r="AB134" s="22" t="str">
        <f>IFERROR(('Activity data'!#REF!*(1/Constants!$H$135))*ttokg*FSOMEF*NtoN2O*kgtoGg,"NO")</f>
        <v>NO</v>
      </c>
      <c r="AC134" s="22" t="str">
        <f>IFERROR(('Activity data'!#REF!*(1/Constants!$H$135))*ttokg*FSOMEF*NtoN2O*kgtoGg,"NO")</f>
        <v>NO</v>
      </c>
      <c r="AD134" s="22" t="str">
        <f>IFERROR(('Activity data'!#REF!*(1/Constants!$H$135))*ttokg*FSOMEF*NtoN2O*kgtoGg,"NO")</f>
        <v>NO</v>
      </c>
      <c r="AE134" s="22" t="str">
        <f>IFERROR(('Activity data'!#REF!*(1/Constants!$H$135))*ttokg*FSOMEF*NtoN2O*kgtoGg,"NO")</f>
        <v>NO</v>
      </c>
      <c r="AF134" s="22" t="str">
        <f>IFERROR(('Activity data'!#REF!*(1/Constants!$H$135))*ttokg*FSOMEF*NtoN2O*kgtoGg,"NO")</f>
        <v>NO</v>
      </c>
      <c r="AG134" s="22" t="str">
        <f>IFERROR(('Activity data'!#REF!*(1/Constants!$H$135))*ttokg*FSOMEF*NtoN2O*kgtoGg,"NO")</f>
        <v>NO</v>
      </c>
      <c r="AH134" s="22" t="str">
        <f>IFERROR(('Activity data'!#REF!*(1/Constants!$H$135))*ttokg*FSOMEF*NtoN2O*kgtoGg,"NO")</f>
        <v>NO</v>
      </c>
      <c r="AI134" s="22" t="str">
        <f>IFERROR(('Activity data'!#REF!*(1/Constants!$H$135))*ttokg*FSOMEF*NtoN2O*kgtoGg,"NO")</f>
        <v>NO</v>
      </c>
      <c r="AJ134" s="22" t="str">
        <f>IFERROR(('Activity data'!#REF!*(1/Constants!$H$135))*ttokg*FSOMEF*NtoN2O*kgtoGg,"NO")</f>
        <v>NO</v>
      </c>
      <c r="AK134" s="22" t="str">
        <f>IFERROR(('Activity data'!#REF!*(1/Constants!$H$135))*ttokg*FSOMEF*NtoN2O*kgtoGg,"NO")</f>
        <v>NO</v>
      </c>
      <c r="AL134" s="22" t="str">
        <f>IFERROR(('Activity data'!#REF!*(1/Constants!$H$135))*ttokg*FSOMEF*NtoN2O*kgtoGg,"NO")</f>
        <v>NO</v>
      </c>
      <c r="AM134" s="22" t="str">
        <f>IFERROR(('Activity data'!#REF!*(1/Constants!$H$135))*ttokg*FSOMEF*NtoN2O*kgtoGg,"NO")</f>
        <v>NO</v>
      </c>
      <c r="AN134" s="22" t="str">
        <f>IFERROR(('Activity data'!#REF!*(1/Constants!$H$135))*ttokg*FSOMEF*NtoN2O*kgtoGg,"NO")</f>
        <v>NO</v>
      </c>
      <c r="AO134" s="22" t="str">
        <f>IFERROR(('Activity data'!#REF!*(1/Constants!$H$135))*ttokg*FSOMEF*NtoN2O*kgtoGg,"NO")</f>
        <v>NO</v>
      </c>
      <c r="AP134" s="22" t="str">
        <f>IFERROR(('Activity data'!#REF!*(1/Constants!$H$135))*ttokg*FSOMEF*NtoN2O*kgtoGg,"NO")</f>
        <v>NO</v>
      </c>
      <c r="AQ134" s="22" t="str">
        <f>IFERROR(('Activity data'!#REF!*(1/Constants!$H$135))*ttokg*FSOMEF*NtoN2O*kgtoGg,"NO")</f>
        <v>NO</v>
      </c>
      <c r="AR134" s="22" t="str">
        <f>IFERROR(('Activity data'!#REF!*(1/Constants!$H$135))*ttokg*FSOMEF*NtoN2O*kgtoGg,"NO")</f>
        <v>NO</v>
      </c>
      <c r="AS134" s="22" t="str">
        <f>IFERROR(('Activity data'!#REF!*(1/Constants!$H$135))*ttokg*FSOMEF*NtoN2O*kgtoGg,"NO")</f>
        <v>NO</v>
      </c>
      <c r="AT134" s="22" t="str">
        <f>IFERROR(('Activity data'!#REF!*(1/Constants!$H$135))*ttokg*FSOMEF*NtoN2O*kgtoGg,"NO")</f>
        <v>NO</v>
      </c>
      <c r="AU134" s="22" t="str">
        <f>IFERROR(('Activity data'!#REF!*(1/Constants!$H$135))*ttokg*FSOMEF*NtoN2O*kgtoGg,"NO")</f>
        <v>NO</v>
      </c>
      <c r="AV134" s="22" t="str">
        <f>IFERROR(('Activity data'!#REF!*(1/Constants!$H$135))*ttokg*FSOMEF*NtoN2O*kgtoGg,"NO")</f>
        <v>NO</v>
      </c>
      <c r="AW134" s="22" t="str">
        <f>IFERROR(('Activity data'!#REF!*(1/Constants!$H$135))*ttokg*FSOMEF*NtoN2O*kgtoGg,"NO")</f>
        <v>NO</v>
      </c>
      <c r="AX134" s="22" t="str">
        <f>IFERROR(('Activity data'!#REF!*(1/Constants!$H$135))*ttokg*FSOMEF*NtoN2O*kgtoGg,"NO")</f>
        <v>NO</v>
      </c>
      <c r="AY134" s="22" t="str">
        <f>IFERROR(('Activity data'!#REF!*(1/Constants!$H$135))*ttokg*FSOMEF*NtoN2O*kgtoGg,"NO")</f>
        <v>NO</v>
      </c>
      <c r="AZ134" s="22" t="str">
        <f>IFERROR(('Activity data'!#REF!*(1/Constants!$H$135))*ttokg*FSOMEF*NtoN2O*kgtoGg,"NO")</f>
        <v>NO</v>
      </c>
      <c r="BA134" s="22" t="str">
        <f>IFERROR(('Activity data'!#REF!*(1/Constants!$H$135))*ttokg*FSOMEF*NtoN2O*kgtoGg,"NO")</f>
        <v>NO</v>
      </c>
      <c r="BB134" s="22" t="str">
        <f>IFERROR(('Activity data'!#REF!*(1/Constants!$H$135))*ttokg*FSOMEF*NtoN2O*kgtoGg,"NO")</f>
        <v>NO</v>
      </c>
      <c r="BC134" s="22" t="str">
        <f>IFERROR(('Activity data'!#REF!*(1/Constants!$H$135))*ttokg*FSOMEF*NtoN2O*kgtoGg,"NO")</f>
        <v>NO</v>
      </c>
      <c r="BD134" s="22" t="str">
        <f>IFERROR(('Activity data'!#REF!*(1/Constants!$H$135))*ttokg*FSOMEF*NtoN2O*kgtoGg,"NO")</f>
        <v>NO</v>
      </c>
      <c r="BE134" s="22" t="str">
        <f>IFERROR(('Activity data'!#REF!*(1/Constants!$H$135))*ttokg*FSOMEF*NtoN2O*kgtoGg,"NO")</f>
        <v>NO</v>
      </c>
      <c r="BF134" s="22" t="str">
        <f>IFERROR(('Activity data'!#REF!*(1/Constants!$H$135))*ttokg*FSOMEF*NtoN2O*kgtoGg,"NO")</f>
        <v>NO</v>
      </c>
      <c r="BG134" s="22" t="str">
        <f>IFERROR(('Activity data'!#REF!*(1/Constants!$H$135))*ttokg*FSOMEF*NtoN2O*kgtoGg,"NO")</f>
        <v>NO</v>
      </c>
      <c r="BH134" s="22" t="str">
        <f>IFERROR(('Activity data'!#REF!*(1/Constants!$H$135))*ttokg*FSOMEF*NtoN2O*kgtoGg,"NO")</f>
        <v>NO</v>
      </c>
      <c r="BI134" s="22" t="str">
        <f>IFERROR(('Activity data'!#REF!*(1/Constants!$H$135))*ttokg*FSOMEF*NtoN2O*kgtoGg,"NO")</f>
        <v>NO</v>
      </c>
      <c r="BJ134" s="22" t="str">
        <f>IFERROR(('Activity data'!#REF!*(1/Constants!$H$135))*ttokg*FSOMEF*NtoN2O*kgtoGg,"NO")</f>
        <v>NO</v>
      </c>
      <c r="BK134" s="22" t="str">
        <f>IFERROR(('Activity data'!#REF!*(1/Constants!$H$135))*ttokg*FSOMEF*NtoN2O*kgtoGg,"NO")</f>
        <v>NO</v>
      </c>
      <c r="BL134" s="22" t="str">
        <f>IFERROR(('Activity data'!#REF!*(1/Constants!$H$135))*ttokg*FSOMEF*NtoN2O*kgtoGg,"NO")</f>
        <v>NO</v>
      </c>
      <c r="BM134" s="22" t="str">
        <f>IFERROR(('Activity data'!#REF!*(1/Constants!$H$135))*ttokg*FSOMEF*NtoN2O*kgtoGg,"NO")</f>
        <v>NO</v>
      </c>
      <c r="BN134" s="22" t="str">
        <f>IFERROR(('Activity data'!#REF!*(1/Constants!$H$135))*ttokg*FSOMEF*NtoN2O*kgtoGg,"NO")</f>
        <v>NO</v>
      </c>
      <c r="BO134" s="22" t="str">
        <f>IFERROR(('Activity data'!#REF!*(1/Constants!$H$135))*ttokg*FSOMEF*NtoN2O*kgtoGg,"NO")</f>
        <v>NO</v>
      </c>
      <c r="BP134" s="22" t="str">
        <f>IFERROR(('Activity data'!#REF!*(1/Constants!$H$135))*ttokg*FSOMEF*NtoN2O*kgtoGg,"NO")</f>
        <v>NO</v>
      </c>
    </row>
    <row r="135" spans="1:68" x14ac:dyDescent="0.25">
      <c r="A135" t="str">
        <f t="shared" si="39"/>
        <v>3C Aggregated and non-CO2 emissions on land</v>
      </c>
      <c r="B135" t="str">
        <f t="shared" si="31"/>
        <v>3C4 Direct N2O from managed soils (N2O)</v>
      </c>
      <c r="C135" t="s">
        <v>60</v>
      </c>
      <c r="D135" t="str">
        <f>" - "&amp;'Activity data'!D91</f>
        <v xml:space="preserve"> - Grassland remaining grassland</v>
      </c>
      <c r="E135" t="str">
        <f t="shared" si="32"/>
        <v>FSOM - Grassland remaining grassland</v>
      </c>
      <c r="G135" t="str">
        <f t="shared" si="37"/>
        <v>Gg N2O</v>
      </c>
      <c r="H135" s="22">
        <f>IFERROR(('Activity data'!H99*(1/Constants!$H$135))*ttokg*FSOMEF*NtoN2O*kgtoGg,"NO")</f>
        <v>0</v>
      </c>
      <c r="I135" s="22">
        <f>IFERROR(('Activity data'!I91*(1/Constants!$H$135))*ttokg*FSOMEF*NtoN2O*kgtoGg,"NO")</f>
        <v>5.0353963047889893E-3</v>
      </c>
      <c r="J135" s="22">
        <f>IFERROR(('Activity data'!J91*(1/Constants!$H$135))*ttokg*FSOMEF*NtoN2O*kgtoGg,"NO")</f>
        <v>5.0353963047889893E-3</v>
      </c>
      <c r="K135" s="22">
        <f>IFERROR(('Activity data'!K91*(1/Constants!$H$135))*ttokg*FSOMEF*NtoN2O*kgtoGg,"NO")</f>
        <v>5.0353963047889893E-3</v>
      </c>
      <c r="L135" s="22">
        <f>IFERROR(('Activity data'!L91*(1/Constants!$H$135))*ttokg*FSOMEF*NtoN2O*kgtoGg,"NO")</f>
        <v>5.0353963047889893E-3</v>
      </c>
      <c r="M135" s="22">
        <f>IFERROR(('Activity data'!M91*(1/Constants!$H$135))*ttokg*FSOMEF*NtoN2O*kgtoGg,"NO")</f>
        <v>5.0353963047889893E-3</v>
      </c>
      <c r="N135" s="22">
        <f>IFERROR(('Activity data'!N91*(1/Constants!$H$135))*ttokg*FSOMEF*NtoN2O*kgtoGg,"NO")</f>
        <v>5.0353963047889893E-3</v>
      </c>
      <c r="O135" s="22">
        <f>IFERROR(('Activity data'!O91*(1/Constants!$H$135))*ttokg*FSOMEF*NtoN2O*kgtoGg,"NO")</f>
        <v>5.0353963047889893E-3</v>
      </c>
      <c r="P135" s="22">
        <f>IFERROR(('Activity data'!P91*(1/Constants!$H$135))*ttokg*FSOMEF*NtoN2O*kgtoGg,"NO")</f>
        <v>5.0353963047889893E-3</v>
      </c>
      <c r="Q135" s="22">
        <f>IFERROR(('Activity data'!Q91*(1/Constants!$H$135))*ttokg*FSOMEF*NtoN2O*kgtoGg,"NO")</f>
        <v>5.0353963047889893E-3</v>
      </c>
      <c r="R135" s="22">
        <f>IFERROR(('Activity data'!R91*(1/Constants!$H$135))*ttokg*FSOMEF*NtoN2O*kgtoGg,"NO")</f>
        <v>5.0353963047889893E-3</v>
      </c>
      <c r="S135" s="22">
        <f>IFERROR(('Activity data'!S91*(1/Constants!$H$135))*ttokg*FSOMEF*NtoN2O*kgtoGg,"NO")</f>
        <v>5.0353963047889893E-3</v>
      </c>
      <c r="T135" s="22">
        <f>IFERROR(('Activity data'!T91*(1/Constants!$H$135))*ttokg*FSOMEF*NtoN2O*kgtoGg,"NO")</f>
        <v>5.0353963047889893E-3</v>
      </c>
      <c r="U135" s="22">
        <f>IFERROR(('Activity data'!U91*(1/Constants!$H$135))*ttokg*FSOMEF*NtoN2O*kgtoGg,"NO")</f>
        <v>5.0353963047889893E-3</v>
      </c>
      <c r="V135" s="22">
        <f>IFERROR(('Activity data'!V91*(1/Constants!$H$135))*ttokg*FSOMEF*NtoN2O*kgtoGg,"NO")</f>
        <v>5.0353963047889893E-3</v>
      </c>
      <c r="W135" s="22">
        <f>IFERROR(('Activity data'!W91*(1/Constants!$H$135))*ttokg*FSOMEF*NtoN2O*kgtoGg,"NO")</f>
        <v>5.0353963047889893E-3</v>
      </c>
      <c r="X135" s="22">
        <f>IFERROR(('Activity data'!X91*(1/Constants!$H$135))*ttokg*FSOMEF*NtoN2O*kgtoGg,"NO")</f>
        <v>5.0353963047889893E-3</v>
      </c>
      <c r="Y135" s="22">
        <f>IFERROR(('Activity data'!Y91*(1/Constants!$H$135))*ttokg*FSOMEF*NtoN2O*kgtoGg,"NO")</f>
        <v>5.0353963047889893E-3</v>
      </c>
      <c r="Z135" s="22">
        <f>IFERROR(('Activity data'!Z91*(1/Constants!$H$135))*ttokg*FSOMEF*NtoN2O*kgtoGg,"NO")</f>
        <v>5.0353963047889893E-3</v>
      </c>
      <c r="AA135" s="22">
        <f>IFERROR(('Activity data'!AA91*(1/Constants!$H$135))*ttokg*FSOMEF*NtoN2O*kgtoGg,"NO")</f>
        <v>5.0353963047889893E-3</v>
      </c>
      <c r="AB135" s="22">
        <f>IFERROR(('Activity data'!AB91*(1/Constants!$H$135))*ttokg*FSOMEF*NtoN2O*kgtoGg,"NO")</f>
        <v>5.0353963047889893E-3</v>
      </c>
      <c r="AC135" s="22">
        <f>IFERROR(('Activity data'!AC91*(1/Constants!$H$135))*ttokg*FSOMEF*NtoN2O*kgtoGg,"NO")</f>
        <v>5.0353963047889893E-3</v>
      </c>
      <c r="AD135" s="22">
        <f>IFERROR(('Activity data'!AD91*(1/Constants!$H$135))*ttokg*FSOMEF*NtoN2O*kgtoGg,"NO")</f>
        <v>1.3847489699010502</v>
      </c>
      <c r="AE135" s="22">
        <f>IFERROR(('Activity data'!AE91*(1/Constants!$H$135))*ttokg*FSOMEF*NtoN2O*kgtoGg,"NO")</f>
        <v>1.3847489699010502</v>
      </c>
      <c r="AF135" s="22">
        <f>IFERROR(('Activity data'!AF91*(1/Constants!$H$135))*ttokg*FSOMEF*NtoN2O*kgtoGg,"NO")</f>
        <v>1.3847489699010502</v>
      </c>
      <c r="AG135" s="22">
        <f>IFERROR(('Activity data'!AG91*(1/Constants!$H$135))*ttokg*FSOMEF*NtoN2O*kgtoGg,"NO")</f>
        <v>1.3847489699010502</v>
      </c>
      <c r="AH135" s="22">
        <f>IFERROR(('Activity data'!AH91*(1/Constants!$H$135))*ttokg*FSOMEF*NtoN2O*kgtoGg,"NO")</f>
        <v>1.3847489699010502</v>
      </c>
      <c r="AI135" s="22">
        <f>IFERROR(('Activity data'!AI91*(1/Constants!$H$135))*ttokg*FSOMEF*NtoN2O*kgtoGg,"NO")</f>
        <v>1.3847489699010502</v>
      </c>
      <c r="AJ135" s="22">
        <f>IFERROR(('Activity data'!AJ91*(1/Constants!$H$135))*ttokg*FSOMEF*NtoN2O*kgtoGg,"NO")</f>
        <v>1.3847489699010502</v>
      </c>
      <c r="AK135" s="22">
        <f>IFERROR(('Activity data'!AK91*(1/Constants!$H$135))*ttokg*FSOMEF*NtoN2O*kgtoGg,"NO")</f>
        <v>1.3847489699010502</v>
      </c>
      <c r="AL135" s="22">
        <f>IFERROR(('Activity data'!AL91*(1/Constants!$H$135))*ttokg*FSOMEF*NtoN2O*kgtoGg,"NO")</f>
        <v>1.3847489699010502</v>
      </c>
      <c r="AM135" s="22">
        <f>IFERROR(('Activity data'!AM91*(1/Constants!$H$135))*ttokg*FSOMEF*NtoN2O*kgtoGg,"NO")</f>
        <v>1.3847489699010502</v>
      </c>
      <c r="AN135" s="22">
        <f>IFERROR(('Activity data'!AN91*(1/Constants!$H$135))*ttokg*FSOMEF*NtoN2O*kgtoGg,"NO")</f>
        <v>1.3847489699010502</v>
      </c>
      <c r="AO135" s="22">
        <f>IFERROR(('Activity data'!AO91*(1/Constants!$H$135))*ttokg*FSOMEF*NtoN2O*kgtoGg,"NO")</f>
        <v>1.3847489699010502</v>
      </c>
      <c r="AP135" s="22">
        <f>IFERROR(('Activity data'!AP91*(1/Constants!$H$135))*ttokg*FSOMEF*NtoN2O*kgtoGg,"NO")</f>
        <v>1.3847489699010502</v>
      </c>
      <c r="AQ135" s="22">
        <f>IFERROR(('Activity data'!AQ91*(1/Constants!$H$135))*ttokg*FSOMEF*NtoN2O*kgtoGg,"NO")</f>
        <v>1.3847489699010502</v>
      </c>
      <c r="AR135" s="22">
        <f>IFERROR(('Activity data'!AR91*(1/Constants!$H$135))*ttokg*FSOMEF*NtoN2O*kgtoGg,"NO")</f>
        <v>1.3847489699010502</v>
      </c>
      <c r="AS135" s="22">
        <f>IFERROR(('Activity data'!AS91*(1/Constants!$H$135))*ttokg*FSOMEF*NtoN2O*kgtoGg,"NO")</f>
        <v>1.3847489699010502</v>
      </c>
      <c r="AT135" s="22">
        <f>IFERROR(('Activity data'!AT91*(1/Constants!$H$135))*ttokg*FSOMEF*NtoN2O*kgtoGg,"NO")</f>
        <v>1.3847489699010502</v>
      </c>
      <c r="AU135" s="22">
        <f>IFERROR(('Activity data'!AU91*(1/Constants!$H$135))*ttokg*FSOMEF*NtoN2O*kgtoGg,"NO")</f>
        <v>1.3847489699010502</v>
      </c>
      <c r="AV135" s="22">
        <f>IFERROR(('Activity data'!AV91*(1/Constants!$H$135))*ttokg*FSOMEF*NtoN2O*kgtoGg,"NO")</f>
        <v>1.3847489699010502</v>
      </c>
      <c r="AW135" s="22">
        <f>IFERROR(('Activity data'!AW91*(1/Constants!$H$135))*ttokg*FSOMEF*NtoN2O*kgtoGg,"NO")</f>
        <v>1.3847489699010502</v>
      </c>
      <c r="AX135" s="22">
        <f>IFERROR(('Activity data'!AX91*(1/Constants!$H$135))*ttokg*FSOMEF*NtoN2O*kgtoGg,"NO")</f>
        <v>1.3847489699010502</v>
      </c>
      <c r="AY135" s="22">
        <f>IFERROR(('Activity data'!AY91*(1/Constants!$H$135))*ttokg*FSOMEF*NtoN2O*kgtoGg,"NO")</f>
        <v>1.3847489699010502</v>
      </c>
      <c r="AZ135" s="22">
        <f>IFERROR(('Activity data'!AZ91*(1/Constants!$H$135))*ttokg*FSOMEF*NtoN2O*kgtoGg,"NO")</f>
        <v>1.3847489699010502</v>
      </c>
      <c r="BA135" s="22">
        <f>IFERROR(('Activity data'!BA91*(1/Constants!$H$135))*ttokg*FSOMEF*NtoN2O*kgtoGg,"NO")</f>
        <v>1.3847489699010502</v>
      </c>
      <c r="BB135" s="22">
        <f>IFERROR(('Activity data'!BB91*(1/Constants!$H$135))*ttokg*FSOMEF*NtoN2O*kgtoGg,"NO")</f>
        <v>1.3847489699010502</v>
      </c>
      <c r="BC135" s="22">
        <f>IFERROR(('Activity data'!BC91*(1/Constants!$H$135))*ttokg*FSOMEF*NtoN2O*kgtoGg,"NO")</f>
        <v>1.3847489699010502</v>
      </c>
      <c r="BD135" s="22">
        <f>IFERROR(('Activity data'!BD91*(1/Constants!$H$135))*ttokg*FSOMEF*NtoN2O*kgtoGg,"NO")</f>
        <v>1.3847489699010502</v>
      </c>
      <c r="BE135" s="22">
        <f>IFERROR(('Activity data'!BE91*(1/Constants!$H$135))*ttokg*FSOMEF*NtoN2O*kgtoGg,"NO")</f>
        <v>1.3847489699010502</v>
      </c>
      <c r="BF135" s="22">
        <f>IFERROR(('Activity data'!BF91*(1/Constants!$H$135))*ttokg*FSOMEF*NtoN2O*kgtoGg,"NO")</f>
        <v>1.3847489699010502</v>
      </c>
      <c r="BG135" s="22">
        <f>IFERROR(('Activity data'!BG91*(1/Constants!$H$135))*ttokg*FSOMEF*NtoN2O*kgtoGg,"NO")</f>
        <v>1.3847489699010502</v>
      </c>
      <c r="BH135" s="22">
        <f>IFERROR(('Activity data'!BH91*(1/Constants!$H$135))*ttokg*FSOMEF*NtoN2O*kgtoGg,"NO")</f>
        <v>1.3847489699010502</v>
      </c>
      <c r="BI135" s="22">
        <f>IFERROR(('Activity data'!BI91*(1/Constants!$H$135))*ttokg*FSOMEF*NtoN2O*kgtoGg,"NO")</f>
        <v>1.3847489699010502</v>
      </c>
      <c r="BJ135" s="22">
        <f>IFERROR(('Activity data'!BJ91*(1/Constants!$H$135))*ttokg*FSOMEF*NtoN2O*kgtoGg,"NO")</f>
        <v>1.3847489699010502</v>
      </c>
      <c r="BK135" s="22">
        <f>IFERROR(('Activity data'!BK91*(1/Constants!$H$135))*ttokg*FSOMEF*NtoN2O*kgtoGg,"NO")</f>
        <v>1.3847489699010502</v>
      </c>
      <c r="BL135" s="22">
        <f>IFERROR(('Activity data'!BL91*(1/Constants!$H$135))*ttokg*FSOMEF*NtoN2O*kgtoGg,"NO")</f>
        <v>1.3847489699010502</v>
      </c>
      <c r="BM135" s="22">
        <f>IFERROR(('Activity data'!BM91*(1/Constants!$H$135))*ttokg*FSOMEF*NtoN2O*kgtoGg,"NO")</f>
        <v>1.3847489699010502</v>
      </c>
      <c r="BN135" s="22">
        <f>IFERROR(('Activity data'!BN91*(1/Constants!$H$135))*ttokg*FSOMEF*NtoN2O*kgtoGg,"NO")</f>
        <v>1.3847489699010502</v>
      </c>
      <c r="BO135" s="22">
        <f>IFERROR(('Activity data'!BO91*(1/Constants!$H$135))*ttokg*FSOMEF*NtoN2O*kgtoGg,"NO")</f>
        <v>1.3847489699010502</v>
      </c>
      <c r="BP135" s="22">
        <f>IFERROR(('Activity data'!BP91*(1/Constants!$H$135))*ttokg*FSOMEF*NtoN2O*kgtoGg,"NO")</f>
        <v>1.3847489699010502</v>
      </c>
    </row>
    <row r="136" spans="1:68" x14ac:dyDescent="0.25">
      <c r="A136" t="str">
        <f>A122</f>
        <v>3C Aggregated and non-CO2 emissions on land</v>
      </c>
      <c r="B136" t="str">
        <f>'IPCC Categories'!B78</f>
        <v>3C5 Indirect N2O from managed soils (N2O)</v>
      </c>
      <c r="C136" t="str">
        <f>'IPCC Categories'!C78</f>
        <v>Volatilisation</v>
      </c>
      <c r="D136" t="s">
        <v>435</v>
      </c>
      <c r="E136" t="str">
        <f t="shared" si="32"/>
        <v>Volatilisation - Synthetic fertlisers</v>
      </c>
      <c r="F136" t="str">
        <f>F122</f>
        <v>N2O</v>
      </c>
      <c r="G136" t="str">
        <f>G122</f>
        <v>Gg N2O</v>
      </c>
      <c r="H136" s="22">
        <f>'Activity data'!H47*ttokg*FracGASF*MSVolatEF*NtoN2O*kgtoGg</f>
        <v>0.5400827142857143</v>
      </c>
      <c r="I136" s="22">
        <f>'Activity data'!I47*ttokg*FracGASF*MSVolatEF*NtoN2O*kgtoGg</f>
        <v>0.57362642857142854</v>
      </c>
      <c r="J136" s="22">
        <f>'Activity data'!J47*ttokg*FracGASF*MSVolatEF*NtoN2O*kgtoGg</f>
        <v>0.54611071428571434</v>
      </c>
      <c r="K136" s="22">
        <f>'Activity data'!K47*ttokg*FracGASF*MSVolatEF*NtoN2O*kgtoGg</f>
        <v>0.64186414285714277</v>
      </c>
      <c r="L136" s="22">
        <f>'Activity data'!L47*ttokg*FracGASF*MSVolatEF*NtoN2O*kgtoGg</f>
        <v>0.58938942857142851</v>
      </c>
      <c r="M136" s="22">
        <f>'Activity data'!M47*ttokg*FracGASF*MSVolatEF*NtoN2O*kgtoGg</f>
        <v>0.58377157142857139</v>
      </c>
      <c r="N136" s="22">
        <f>'Activity data'!N47*ttokg*FracGASF*MSVolatEF*NtoN2O*kgtoGg</f>
        <v>0.65227485714285716</v>
      </c>
      <c r="O136" s="22">
        <f>'Activity data'!O47*ttokg*FracGASF*MSVolatEF*NtoN2O*kgtoGg</f>
        <v>0.63943628571428568</v>
      </c>
      <c r="P136" s="22">
        <f>'Activity data'!P47*ttokg*FracGASF*MSVolatEF*NtoN2O*kgtoGg</f>
        <v>0.65296157142857136</v>
      </c>
      <c r="Q136" s="22">
        <f>'Activity data'!Q47*ttokg*FracGASF*MSVolatEF*NtoN2O*kgtoGg</f>
        <v>0.64907071428571428</v>
      </c>
      <c r="R136" s="22">
        <f>'Activity data'!R47*ttokg*FracGASF*MSVolatEF*NtoN2O*kgtoGg</f>
        <v>0.653609</v>
      </c>
      <c r="S136" s="22">
        <f>'Activity data'!S47*ttokg*FracGASF*MSVolatEF*NtoN2O*kgtoGg</f>
        <v>0.6219918571428571</v>
      </c>
      <c r="T136" s="22">
        <f>'Activity data'!T47*ttokg*FracGASF*MSVolatEF*NtoN2O*kgtoGg</f>
        <v>0.74968457142857137</v>
      </c>
      <c r="U136" s="22">
        <f>'Activity data'!U47*ttokg*FracGASF*MSVolatEF*NtoN2O*kgtoGg</f>
        <v>0.66129957142857132</v>
      </c>
      <c r="V136" s="22">
        <f>'Activity data'!V47*ttokg*FracGASF*MSVolatEF*NtoN2O*kgtoGg</f>
        <v>0.67189728571428564</v>
      </c>
      <c r="W136" s="22">
        <f>'Activity data'!W47*ttokg*FracGASF*MSVolatEF*NtoN2O*kgtoGg</f>
        <v>0.54569428571428569</v>
      </c>
      <c r="X136" s="22">
        <f>'Activity data'!X47*ttokg*FracGASF*MSVolatEF*NtoN2O*kgtoGg</f>
        <v>0.67370128571428567</v>
      </c>
      <c r="Y136" s="22">
        <f>'Activity data'!Y47*ttokg*FracGASF*MSVolatEF*NtoN2O*kgtoGg</f>
        <v>0.69061142857142854</v>
      </c>
      <c r="Z136" s="22">
        <f>'Activity data'!Z47*ttokg*FracGASF*MSVolatEF*NtoN2O*kgtoGg</f>
        <v>0.66647899999999993</v>
      </c>
      <c r="AA136" s="22">
        <f>'Activity data'!AA47*ttokg*FracGASF*MSVolatEF*NtoN2O*kgtoGg</f>
        <v>0.71307814285714277</v>
      </c>
      <c r="AB136" s="22">
        <f>'Activity data'!AB47*ttokg*FracGASF*MSVolatEF*NtoN2O*kgtoGg</f>
        <v>0.62071428571428566</v>
      </c>
      <c r="AC136" s="22">
        <f>'Activity data'!AC47*ttokg*FracGASF*MSVolatEF*NtoN2O*kgtoGg</f>
        <v>0.65842857142857136</v>
      </c>
      <c r="AD136" s="22">
        <f>'Activity data'!AD47*ttokg*FracGASF*MSVolatEF*NtoN2O*kgtoGg</f>
        <v>0.66064812063358536</v>
      </c>
      <c r="AE136" s="22">
        <f>'Activity data'!AE47*ttokg*FracGASF*MSVolatEF*NtoN2O*kgtoGg</f>
        <v>0.66042430051663714</v>
      </c>
      <c r="AF136" s="22">
        <f>'Activity data'!AF47*ttokg*FracGASF*MSVolatEF*NtoN2O*kgtoGg</f>
        <v>0.66028626797462742</v>
      </c>
      <c r="AG136" s="22">
        <f>'Activity data'!AG47*ttokg*FracGASF*MSVolatEF*NtoN2O*kgtoGg</f>
        <v>0.66018293820943286</v>
      </c>
      <c r="AH136" s="22">
        <f>'Activity data'!AH47*ttokg*FracGASF*MSVolatEF*NtoN2O*kgtoGg</f>
        <v>0.66011535498181517</v>
      </c>
      <c r="AI136" s="22">
        <f>'Activity data'!AI47*ttokg*FracGASF*MSVolatEF*NtoN2O*kgtoGg</f>
        <v>0.6600763362005091</v>
      </c>
      <c r="AJ136" s="22">
        <f>'Activity data'!AJ47*ttokg*FracGASF*MSVolatEF*NtoN2O*kgtoGg</f>
        <v>0.66001402162325451</v>
      </c>
      <c r="AK136" s="22">
        <f>'Activity data'!AK47*ttokg*FracGASF*MSVolatEF*NtoN2O*kgtoGg</f>
        <v>0.65996189913877401</v>
      </c>
      <c r="AL136" s="22">
        <f>'Activity data'!AL47*ttokg*FracGASF*MSVolatEF*NtoN2O*kgtoGg</f>
        <v>0.65991927627634395</v>
      </c>
      <c r="AM136" s="22">
        <f>'Activity data'!AM47*ttokg*FracGASF*MSVolatEF*NtoN2O*kgtoGg</f>
        <v>0.66038899356651648</v>
      </c>
      <c r="AN136" s="22">
        <f>'Activity data'!AN47*ttokg*FracGASF*MSVolatEF*NtoN2O*kgtoGg</f>
        <v>0.66026311571583163</v>
      </c>
      <c r="AO136" s="22">
        <f>'Activity data'!AO47*ttokg*FracGASF*MSVolatEF*NtoN2O*kgtoGg</f>
        <v>0.66014458752307426</v>
      </c>
      <c r="AP136" s="22">
        <f>'Activity data'!AP47*ttokg*FracGASF*MSVolatEF*NtoN2O*kgtoGg</f>
        <v>0.66002678744412524</v>
      </c>
      <c r="AQ136" s="22">
        <f>'Activity data'!AQ47*ttokg*FracGASF*MSVolatEF*NtoN2O*kgtoGg</f>
        <v>0.65991518938958804</v>
      </c>
      <c r="AR136" s="22">
        <f>'Activity data'!AR47*ttokg*FracGASF*MSVolatEF*NtoN2O*kgtoGg</f>
        <v>0.65980028762586851</v>
      </c>
      <c r="AS136" s="22">
        <f>'Activity data'!AS47*ttokg*FracGASF*MSVolatEF*NtoN2O*kgtoGg</f>
        <v>0.65966363134483319</v>
      </c>
      <c r="AT136" s="22">
        <f>'Activity data'!AT47*ttokg*FracGASF*MSVolatEF*NtoN2O*kgtoGg</f>
        <v>0.65953077991389175</v>
      </c>
      <c r="AU136" s="22">
        <f>'Activity data'!AU47*ttokg*FracGASF*MSVolatEF*NtoN2O*kgtoGg</f>
        <v>0.65939371081815801</v>
      </c>
      <c r="AV136" s="22">
        <f>'Activity data'!AV47*ttokg*FracGASF*MSVolatEF*NtoN2O*kgtoGg</f>
        <v>0.65925447905413836</v>
      </c>
      <c r="AW136" s="22">
        <f>'Activity data'!AW47*ttokg*FracGASF*MSVolatEF*NtoN2O*kgtoGg</f>
        <v>0.65911281428249091</v>
      </c>
      <c r="AX136" s="22">
        <f>'Activity data'!AX47*ttokg*FracGASF*MSVolatEF*NtoN2O*kgtoGg</f>
        <v>0.65894411981886147</v>
      </c>
      <c r="AY136" s="22">
        <f>'Activity data'!AY47*ttokg*FracGASF*MSVolatEF*NtoN2O*kgtoGg</f>
        <v>0.6587869905782201</v>
      </c>
      <c r="AZ136" s="22">
        <f>'Activity data'!AZ47*ttokg*FracGASF*MSVolatEF*NtoN2O*kgtoGg</f>
        <v>0.65861561271508329</v>
      </c>
      <c r="BA136" s="22">
        <f>'Activity data'!BA47*ttokg*FracGASF*MSVolatEF*NtoN2O*kgtoGg</f>
        <v>0.65843617400660304</v>
      </c>
      <c r="BB136" s="22">
        <f>'Activity data'!BB47*ttokg*FracGASF*MSVolatEF*NtoN2O*kgtoGg</f>
        <v>0.65824857516524105</v>
      </c>
      <c r="BC136" s="22">
        <f>'Activity data'!BC47*ttokg*FracGASF*MSVolatEF*NtoN2O*kgtoGg</f>
        <v>0.65805927586274704</v>
      </c>
      <c r="BD136" s="22">
        <f>'Activity data'!BD47*ttokg*FracGASF*MSVolatEF*NtoN2O*kgtoGg</f>
        <v>0.65786658116942354</v>
      </c>
      <c r="BE136" s="22">
        <f>'Activity data'!BE47*ttokg*FracGASF*MSVolatEF*NtoN2O*kgtoGg</f>
        <v>0.65767571482482912</v>
      </c>
      <c r="BF136" s="22">
        <f>'Activity data'!BF47*ttokg*FracGASF*MSVolatEF*NtoN2O*kgtoGg</f>
        <v>0.65748174235312096</v>
      </c>
      <c r="BG136" s="22">
        <f>'Activity data'!BG47*ttokg*FracGASF*MSVolatEF*NtoN2O*kgtoGg</f>
        <v>0.65728086458360802</v>
      </c>
      <c r="BH136" s="22">
        <f>'Activity data'!BH47*ttokg*FracGASF*MSVolatEF*NtoN2O*kgtoGg</f>
        <v>0.65707641993471455</v>
      </c>
      <c r="BI136" s="22">
        <f>'Activity data'!BI47*ttokg*FracGASF*MSVolatEF*NtoN2O*kgtoGg</f>
        <v>0.65686873379081279</v>
      </c>
      <c r="BJ136" s="22">
        <f>'Activity data'!BJ47*ttokg*FracGASF*MSVolatEF*NtoN2O*kgtoGg</f>
        <v>0.65665871546775134</v>
      </c>
      <c r="BK136" s="22">
        <f>'Activity data'!BK47*ttokg*FracGASF*MSVolatEF*NtoN2O*kgtoGg</f>
        <v>0.65644559026452209</v>
      </c>
      <c r="BL136" s="22">
        <f>'Activity data'!BL47*ttokg*FracGASF*MSVolatEF*NtoN2O*kgtoGg</f>
        <v>0.65622533130473426</v>
      </c>
      <c r="BM136" s="22">
        <f>'Activity data'!BM47*ttokg*FracGASF*MSVolatEF*NtoN2O*kgtoGg</f>
        <v>0.65600008116251762</v>
      </c>
      <c r="BN136" s="22">
        <f>'Activity data'!BN47*ttokg*FracGASF*MSVolatEF*NtoN2O*kgtoGg</f>
        <v>0.65577081816040195</v>
      </c>
      <c r="BO136" s="22">
        <f>'Activity data'!BO47*ttokg*FracGASF*MSVolatEF*NtoN2O*kgtoGg</f>
        <v>0.65554561780844656</v>
      </c>
      <c r="BP136" s="22">
        <f>'Activity data'!BP47*ttokg*FracGASF*MSVolatEF*NtoN2O*kgtoGg</f>
        <v>0.65531605419995187</v>
      </c>
    </row>
    <row r="137" spans="1:68" x14ac:dyDescent="0.25">
      <c r="A137" t="str">
        <f t="shared" si="29"/>
        <v>3C Aggregated and non-CO2 emissions on land</v>
      </c>
      <c r="B137" t="str">
        <f>B136</f>
        <v>3C5 Indirect N2O from managed soils (N2O)</v>
      </c>
      <c r="C137" t="str">
        <f>C136</f>
        <v>Volatilisation</v>
      </c>
      <c r="D137" t="s">
        <v>436</v>
      </c>
      <c r="E137" t="str">
        <f t="shared" si="32"/>
        <v>Volatilisation - Organic fertilisers</v>
      </c>
      <c r="F137" t="str">
        <f t="shared" si="36"/>
        <v>N2O</v>
      </c>
      <c r="G137" t="str">
        <f t="shared" si="37"/>
        <v>Gg N2O</v>
      </c>
      <c r="H137" s="22">
        <f>'Activity data'!H48*ttokg*FracGASM*MSVolatEF*NtoN2O*kgtoGg</f>
        <v>7.1290918285714282E-3</v>
      </c>
      <c r="I137" s="22">
        <f>'Activity data'!I48*ttokg*FracGASM*MSVolatEF*NtoN2O*kgtoGg</f>
        <v>7.5718688571428574E-3</v>
      </c>
      <c r="J137" s="22">
        <f>'Activity data'!J48*ttokg*FracGASM*MSVolatEF*NtoN2O*kgtoGg</f>
        <v>7.2086614285714291E-3</v>
      </c>
      <c r="K137" s="22">
        <f>'Activity data'!K48*ttokg*FracGASM*MSVolatEF*NtoN2O*kgtoGg</f>
        <v>8.4726066857142863E-3</v>
      </c>
      <c r="L137" s="22">
        <f>'Activity data'!L48*ttokg*FracGASM*MSVolatEF*NtoN2O*kgtoGg</f>
        <v>7.7799404571428574E-3</v>
      </c>
      <c r="M137" s="22">
        <f>'Activity data'!M48*ttokg*FracGASM*MSVolatEF*NtoN2O*kgtoGg</f>
        <v>7.7057847428571432E-3</v>
      </c>
      <c r="N137" s="22">
        <f>'Activity data'!N48*ttokg*FracGASM*MSVolatEF*NtoN2O*kgtoGg</f>
        <v>8.610028114285715E-3</v>
      </c>
      <c r="O137" s="22">
        <f>'Activity data'!O48*ttokg*FracGASM*MSVolatEF*NtoN2O*kgtoGg</f>
        <v>8.440558971428572E-3</v>
      </c>
      <c r="P137" s="22">
        <f>'Activity data'!P48*ttokg*FracGASM*MSVolatEF*NtoN2O*kgtoGg</f>
        <v>8.6190927428571439E-3</v>
      </c>
      <c r="Q137" s="22">
        <f>'Activity data'!Q48*ttokg*FracGASM*MSVolatEF*NtoN2O*kgtoGg</f>
        <v>8.5677334285714293E-3</v>
      </c>
      <c r="R137" s="22">
        <f>'Activity data'!R48*ttokg*FracGASM*MSVolatEF*NtoN2O*kgtoGg</f>
        <v>8.627638800000002E-3</v>
      </c>
      <c r="S137" s="22">
        <f>'Activity data'!S48*ttokg*FracGASM*MSVolatEF*NtoN2O*kgtoGg</f>
        <v>8.210292514285714E-3</v>
      </c>
      <c r="T137" s="22">
        <f>'Activity data'!T48*ttokg*FracGASM*MSVolatEF*NtoN2O*kgtoGg</f>
        <v>9.8958363428571453E-3</v>
      </c>
      <c r="U137" s="22">
        <f>'Activity data'!U48*ttokg*FracGASM*MSVolatEF*NtoN2O*kgtoGg</f>
        <v>8.7291543428571466E-3</v>
      </c>
      <c r="V137" s="22">
        <f>'Activity data'!V48*ttokg*FracGASM*MSVolatEF*NtoN2O*kgtoGg</f>
        <v>8.8690441714285723E-3</v>
      </c>
      <c r="W137" s="22">
        <f>'Activity data'!W48*ttokg*FracGASM*MSVolatEF*NtoN2O*kgtoGg</f>
        <v>7.2031645714285709E-3</v>
      </c>
      <c r="X137" s="22">
        <f>'Activity data'!X48*ttokg*FracGASM*MSVolatEF*NtoN2O*kgtoGg</f>
        <v>8.8928569714285723E-3</v>
      </c>
      <c r="Y137" s="22">
        <f>'Activity data'!Y48*ttokg*FracGASM*MSVolatEF*NtoN2O*kgtoGg</f>
        <v>9.1160708571428571E-3</v>
      </c>
      <c r="Z137" s="22">
        <f>'Activity data'!Z48*ttokg*FracGASM*MSVolatEF*NtoN2O*kgtoGg</f>
        <v>8.7975228000000006E-3</v>
      </c>
      <c r="AA137" s="22">
        <f>'Activity data'!AA48*ttokg*FracGASM*MSVolatEF*NtoN2O*kgtoGg</f>
        <v>9.4126314857142859E-3</v>
      </c>
      <c r="AB137" s="22">
        <f>'Activity data'!AB48*ttokg*FracGASM*MSVolatEF*NtoN2O*kgtoGg</f>
        <v>8.1934285714285703E-3</v>
      </c>
      <c r="AC137" s="22">
        <f>'Activity data'!AC48*ttokg*FracGASM*MSVolatEF*NtoN2O*kgtoGg</f>
        <v>8.6912571428571419E-3</v>
      </c>
      <c r="AD137" s="22">
        <f>'Activity data'!AD48*ttokg*FracGASM*MSVolatEF*NtoN2O*kgtoGg</f>
        <v>8.720555192363328E-3</v>
      </c>
      <c r="AE137" s="22">
        <f>'Activity data'!AE48*ttokg*FracGASM*MSVolatEF*NtoN2O*kgtoGg</f>
        <v>8.717600766819612E-3</v>
      </c>
      <c r="AF137" s="22">
        <f>'Activity data'!AF48*ttokg*FracGASM*MSVolatEF*NtoN2O*kgtoGg</f>
        <v>8.7157787372650845E-3</v>
      </c>
      <c r="AG137" s="22">
        <f>'Activity data'!AG48*ttokg*FracGASM*MSVolatEF*NtoN2O*kgtoGg</f>
        <v>8.7144147843645145E-3</v>
      </c>
      <c r="AH137" s="22">
        <f>'Activity data'!AH48*ttokg*FracGASM*MSVolatEF*NtoN2O*kgtoGg</f>
        <v>8.7135226857599588E-3</v>
      </c>
      <c r="AI137" s="22">
        <f>'Activity data'!AI48*ttokg*FracGASM*MSVolatEF*NtoN2O*kgtoGg</f>
        <v>8.7130076378467217E-3</v>
      </c>
      <c r="AJ137" s="22">
        <f>'Activity data'!AJ48*ttokg*FracGASM*MSVolatEF*NtoN2O*kgtoGg</f>
        <v>8.7121850854269614E-3</v>
      </c>
      <c r="AK137" s="22">
        <f>'Activity data'!AK48*ttokg*FracGASM*MSVolatEF*NtoN2O*kgtoGg</f>
        <v>8.7114970686318193E-3</v>
      </c>
      <c r="AL137" s="22">
        <f>'Activity data'!AL48*ttokg*FracGASM*MSVolatEF*NtoN2O*kgtoGg</f>
        <v>8.7109344468477411E-3</v>
      </c>
      <c r="AM137" s="22">
        <f>'Activity data'!AM48*ttokg*FracGASM*MSVolatEF*NtoN2O*kgtoGg</f>
        <v>8.717134715078019E-3</v>
      </c>
      <c r="AN137" s="22">
        <f>'Activity data'!AN48*ttokg*FracGASM*MSVolatEF*NtoN2O*kgtoGg</f>
        <v>8.7154731274489798E-3</v>
      </c>
      <c r="AO137" s="22">
        <f>'Activity data'!AO48*ttokg*FracGASM*MSVolatEF*NtoN2O*kgtoGg</f>
        <v>8.7139085553045795E-3</v>
      </c>
      <c r="AP137" s="22">
        <f>'Activity data'!AP48*ttokg*FracGASM*MSVolatEF*NtoN2O*kgtoGg</f>
        <v>8.7123535942624526E-3</v>
      </c>
      <c r="AQ137" s="22">
        <f>'Activity data'!AQ48*ttokg*FracGASM*MSVolatEF*NtoN2O*kgtoGg</f>
        <v>8.7108804999425637E-3</v>
      </c>
      <c r="AR137" s="22">
        <f>'Activity data'!AR48*ttokg*FracGASM*MSVolatEF*NtoN2O*kgtoGg</f>
        <v>8.7093637966614654E-3</v>
      </c>
      <c r="AS137" s="22">
        <f>'Activity data'!AS48*ttokg*FracGASM*MSVolatEF*NtoN2O*kgtoGg</f>
        <v>8.7075599337517982E-3</v>
      </c>
      <c r="AT137" s="22">
        <f>'Activity data'!AT48*ttokg*FracGASM*MSVolatEF*NtoN2O*kgtoGg</f>
        <v>8.7058062948633733E-3</v>
      </c>
      <c r="AU137" s="22">
        <f>'Activity data'!AU48*ttokg*FracGASM*MSVolatEF*NtoN2O*kgtoGg</f>
        <v>8.7039969827996874E-3</v>
      </c>
      <c r="AV137" s="22">
        <f>'Activity data'!AV48*ttokg*FracGASM*MSVolatEF*NtoN2O*kgtoGg</f>
        <v>8.7021591235146301E-3</v>
      </c>
      <c r="AW137" s="22">
        <f>'Activity data'!AW48*ttokg*FracGASM*MSVolatEF*NtoN2O*kgtoGg</f>
        <v>8.7002891485288818E-3</v>
      </c>
      <c r="AX137" s="22">
        <f>'Activity data'!AX48*ttokg*FracGASM*MSVolatEF*NtoN2O*kgtoGg</f>
        <v>8.698062381608973E-3</v>
      </c>
      <c r="AY137" s="22">
        <f>'Activity data'!AY48*ttokg*FracGASM*MSVolatEF*NtoN2O*kgtoGg</f>
        <v>8.6959882756325081E-3</v>
      </c>
      <c r="AZ137" s="22">
        <f>'Activity data'!AZ48*ttokg*FracGASM*MSVolatEF*NtoN2O*kgtoGg</f>
        <v>8.6937260878390977E-3</v>
      </c>
      <c r="BA137" s="22">
        <f>'Activity data'!BA48*ttokg*FracGASM*MSVolatEF*NtoN2O*kgtoGg</f>
        <v>8.6913574968871619E-3</v>
      </c>
      <c r="BB137" s="22">
        <f>'Activity data'!BB48*ttokg*FracGASM*MSVolatEF*NtoN2O*kgtoGg</f>
        <v>8.6888811921811814E-3</v>
      </c>
      <c r="BC137" s="22">
        <f>'Activity data'!BC48*ttokg*FracGASM*MSVolatEF*NtoN2O*kgtoGg</f>
        <v>8.6863824413882604E-3</v>
      </c>
      <c r="BD137" s="22">
        <f>'Activity data'!BD48*ttokg*FracGASM*MSVolatEF*NtoN2O*kgtoGg</f>
        <v>8.6838388714363893E-3</v>
      </c>
      <c r="BE137" s="22">
        <f>'Activity data'!BE48*ttokg*FracGASM*MSVolatEF*NtoN2O*kgtoGg</f>
        <v>8.6813194356877444E-3</v>
      </c>
      <c r="BF137" s="22">
        <f>'Activity data'!BF48*ttokg*FracGASM*MSVolatEF*NtoN2O*kgtoGg</f>
        <v>8.6787589990611948E-3</v>
      </c>
      <c r="BG137" s="22">
        <f>'Activity data'!BG48*ttokg*FracGASM*MSVolatEF*NtoN2O*kgtoGg</f>
        <v>8.6761074125036274E-3</v>
      </c>
      <c r="BH137" s="22">
        <f>'Activity data'!BH48*ttokg*FracGASM*MSVolatEF*NtoN2O*kgtoGg</f>
        <v>8.6734087431382337E-3</v>
      </c>
      <c r="BI137" s="22">
        <f>'Activity data'!BI48*ttokg*FracGASM*MSVolatEF*NtoN2O*kgtoGg</f>
        <v>8.6706672860387291E-3</v>
      </c>
      <c r="BJ137" s="22">
        <f>'Activity data'!BJ48*ttokg*FracGASM*MSVolatEF*NtoN2O*kgtoGg</f>
        <v>8.6678950441743188E-3</v>
      </c>
      <c r="BK137" s="22">
        <f>'Activity data'!BK48*ttokg*FracGASM*MSVolatEF*NtoN2O*kgtoGg</f>
        <v>8.6650817914916915E-3</v>
      </c>
      <c r="BL137" s="22">
        <f>'Activity data'!BL48*ttokg*FracGASM*MSVolatEF*NtoN2O*kgtoGg</f>
        <v>8.6621743732224945E-3</v>
      </c>
      <c r="BM137" s="22">
        <f>'Activity data'!BM48*ttokg*FracGASM*MSVolatEF*NtoN2O*kgtoGg</f>
        <v>8.6592010713452319E-3</v>
      </c>
      <c r="BN137" s="22">
        <f>'Activity data'!BN48*ttokg*FracGASM*MSVolatEF*NtoN2O*kgtoGg</f>
        <v>8.6561747997173071E-3</v>
      </c>
      <c r="BO137" s="22">
        <f>'Activity data'!BO48*ttokg*FracGASM*MSVolatEF*NtoN2O*kgtoGg</f>
        <v>8.6532021550714943E-3</v>
      </c>
      <c r="BP137" s="22">
        <f>'Activity data'!BP48*ttokg*FracGASM*MSVolatEF*NtoN2O*kgtoGg</f>
        <v>8.6501719154393666E-3</v>
      </c>
    </row>
    <row r="138" spans="1:68" x14ac:dyDescent="0.25">
      <c r="A138" t="str">
        <f t="shared" si="29"/>
        <v>3C Aggregated and non-CO2 emissions on land</v>
      </c>
      <c r="B138" t="str">
        <f t="shared" ref="B138:B139" si="42">B137</f>
        <v>3C5 Indirect N2O from managed soils (N2O)</v>
      </c>
      <c r="C138" t="str">
        <f t="shared" ref="C138:C139" si="43">C137</f>
        <v>Volatilisation</v>
      </c>
      <c r="D138" t="s">
        <v>437</v>
      </c>
      <c r="E138" t="str">
        <f t="shared" si="32"/>
        <v>Volatilisation - Managed manure</v>
      </c>
      <c r="F138" t="str">
        <f t="shared" si="36"/>
        <v>N2O</v>
      </c>
      <c r="G138" t="str">
        <f t="shared" si="37"/>
        <v>Gg N2O</v>
      </c>
      <c r="H138" s="22">
        <f>SUM('Activity data'!H50:H65)*FracGASM*MSVolatEF*NtoN2O*kgtoGg</f>
        <v>1.0296765413881841</v>
      </c>
      <c r="I138" s="22">
        <f>SUM('Activity data'!I50:I65)*FracGASM*MSVolatEF*NtoN2O*kgtoGg</f>
        <v>1.0890845895336332</v>
      </c>
      <c r="J138" s="22">
        <f>SUM('Activity data'!J50:J65)*FracGASM*MSVolatEF*NtoN2O*kgtoGg</f>
        <v>1.0605976836290874</v>
      </c>
      <c r="K138" s="22">
        <f>SUM('Activity data'!K50:K65)*FracGASM*MSVolatEF*NtoN2O*kgtoGg</f>
        <v>1.0685564558885947</v>
      </c>
      <c r="L138" s="22">
        <f>SUM('Activity data'!L50:L65)*FracGASM*MSVolatEF*NtoN2O*kgtoGg</f>
        <v>0.97846781719615084</v>
      </c>
      <c r="M138" s="22">
        <f>SUM('Activity data'!M50:M65)*FracGASM*MSVolatEF*NtoN2O*kgtoGg</f>
        <v>0.99740515035502231</v>
      </c>
      <c r="N138" s="22">
        <f>SUM('Activity data'!N50:N65)*FracGASM*MSVolatEF*NtoN2O*kgtoGg</f>
        <v>1.0318510457237444</v>
      </c>
      <c r="O138" s="22">
        <f>SUM('Activity data'!O50:O65)*FracGASM*MSVolatEF*NtoN2O*kgtoGg</f>
        <v>1.0458138046747083</v>
      </c>
      <c r="P138" s="22">
        <f>SUM('Activity data'!P50:P65)*FracGASM*MSVolatEF*NtoN2O*kgtoGg</f>
        <v>1.0786020943527708</v>
      </c>
      <c r="Q138" s="22">
        <f>SUM('Activity data'!Q50:Q65)*FracGASM*MSVolatEF*NtoN2O*kgtoGg</f>
        <v>1.1055976046356375</v>
      </c>
      <c r="R138" s="22">
        <f>SUM('Activity data'!R50:R65)*FracGASM*MSVolatEF*NtoN2O*kgtoGg</f>
        <v>1.1666967818802614</v>
      </c>
      <c r="S138" s="22">
        <f>SUM('Activity data'!S50:S65)*FracGASM*MSVolatEF*NtoN2O*kgtoGg</f>
        <v>1.149859910048173</v>
      </c>
      <c r="T138" s="22">
        <f>SUM('Activity data'!T50:T65)*FracGASM*MSVolatEF*NtoN2O*kgtoGg</f>
        <v>1.1791763054987665</v>
      </c>
      <c r="U138" s="22">
        <f>SUM('Activity data'!U50:U65)*FracGASM*MSVolatEF*NtoN2O*kgtoGg</f>
        <v>1.149979585112471</v>
      </c>
      <c r="V138" s="22">
        <f>SUM('Activity data'!V50:V65)*FracGASM*MSVolatEF*NtoN2O*kgtoGg</f>
        <v>1.1318462546886003</v>
      </c>
      <c r="W138" s="22">
        <f>SUM('Activity data'!W50:W65)*FracGASM*MSVolatEF*NtoN2O*kgtoGg</f>
        <v>1.1504165131562569</v>
      </c>
      <c r="X138" s="22">
        <f>SUM('Activity data'!X50:X65)*FracGASM*MSVolatEF*NtoN2O*kgtoGg</f>
        <v>1.1714809920523908</v>
      </c>
      <c r="Y138" s="22">
        <f>SUM('Activity data'!Y50:Y65)*FracGASM*MSVolatEF*NtoN2O*kgtoGg</f>
        <v>1.2052465765356728</v>
      </c>
      <c r="Z138" s="22">
        <f>SUM('Activity data'!Z50:Z65)*FracGASM*MSVolatEF*NtoN2O*kgtoGg</f>
        <v>1.2588670306509397</v>
      </c>
      <c r="AA138" s="22">
        <f>SUM('Activity data'!AA50:AA65)*FracGASM*MSVolatEF*NtoN2O*kgtoGg</f>
        <v>1.2519895459961301</v>
      </c>
      <c r="AB138" s="22">
        <f>SUM('Activity data'!AB50:AB65)*FracGASM*MSVolatEF*NtoN2O*kgtoGg</f>
        <v>1.24736617167111</v>
      </c>
      <c r="AC138" s="22">
        <f>SUM('Activity data'!AC50:AC65)*FracGASM*MSVolatEF*NtoN2O*kgtoGg</f>
        <v>1.2439183839617021</v>
      </c>
      <c r="AD138" s="22">
        <f>SUM('Activity data'!AD50:AD65)*FracGASM*MSVolatEF*NtoN2O*kgtoGg</f>
        <v>1.2428425214767069</v>
      </c>
      <c r="AE138" s="22">
        <f>SUM('Activity data'!AE50:AE65)*FracGASM*MSVolatEF*NtoN2O*kgtoGg</f>
        <v>1.2505492174178676</v>
      </c>
      <c r="AF138" s="22">
        <f>SUM('Activity data'!AF50:AF65)*FracGASM*MSVolatEF*NtoN2O*kgtoGg</f>
        <v>1.2503228772655077</v>
      </c>
      <c r="AG138" s="22">
        <f>SUM('Activity data'!AG50:AG65)*FracGASM*MSVolatEF*NtoN2O*kgtoGg</f>
        <v>1.2420300628082204</v>
      </c>
      <c r="AH138" s="22">
        <f>SUM('Activity data'!AH50:AH65)*FracGASM*MSVolatEF*NtoN2O*kgtoGg</f>
        <v>1.2275883134416117</v>
      </c>
      <c r="AI138" s="22">
        <f>SUM('Activity data'!AI50:AI65)*FracGASM*MSVolatEF*NtoN2O*kgtoGg</f>
        <v>1.2192949268439479</v>
      </c>
      <c r="AJ138" s="22">
        <f>SUM('Activity data'!AJ50:AJ65)*FracGASM*MSVolatEF*NtoN2O*kgtoGg</f>
        <v>1.2091668474549655</v>
      </c>
      <c r="AK138" s="22">
        <f>SUM('Activity data'!AK50:AK65)*FracGASM*MSVolatEF*NtoN2O*kgtoGg</f>
        <v>1.1973890526900686</v>
      </c>
      <c r="AL138" s="22">
        <f>SUM('Activity data'!AL50:AL65)*FracGASM*MSVolatEF*NtoN2O*kgtoGg</f>
        <v>1.074673989025438</v>
      </c>
      <c r="AM138" s="22">
        <f>SUM('Activity data'!AM50:AM65)*FracGASM*MSVolatEF*NtoN2O*kgtoGg</f>
        <v>1.0843329010218905</v>
      </c>
      <c r="AN138" s="22">
        <f>SUM('Activity data'!AN50:AN65)*FracGASM*MSVolatEF*NtoN2O*kgtoGg</f>
        <v>1.0926230788396132</v>
      </c>
      <c r="AO138" s="22">
        <f>SUM('Activity data'!AO50:AO65)*FracGASM*MSVolatEF*NtoN2O*kgtoGg</f>
        <v>1.1009229432215752</v>
      </c>
      <c r="AP138" s="22">
        <f>SUM('Activity data'!AP50:AP65)*FracGASM*MSVolatEF*NtoN2O*kgtoGg</f>
        <v>1.1080717131647266</v>
      </c>
      <c r="AQ138" s="22">
        <f>SUM('Activity data'!AQ50:AQ65)*FracGASM*MSVolatEF*NtoN2O*kgtoGg</f>
        <v>1.1160539559779046</v>
      </c>
      <c r="AR138" s="22">
        <f>SUM('Activity data'!AR50:AR65)*FracGASM*MSVolatEF*NtoN2O*kgtoGg</f>
        <v>1.1287928766543724</v>
      </c>
      <c r="AS138" s="22">
        <f>SUM('Activity data'!AS50:AS65)*FracGASM*MSVolatEF*NtoN2O*kgtoGg</f>
        <v>1.1408603622819291</v>
      </c>
      <c r="AT138" s="22">
        <f>SUM('Activity data'!AT50:AT65)*FracGASM*MSVolatEF*NtoN2O*kgtoGg</f>
        <v>1.1539414057662256</v>
      </c>
      <c r="AU138" s="22">
        <f>SUM('Activity data'!AU50:AU65)*FracGASM*MSVolatEF*NtoN2O*kgtoGg</f>
        <v>1.167602754036553</v>
      </c>
      <c r="AV138" s="22">
        <f>SUM('Activity data'!AV50:AV65)*FracGASM*MSVolatEF*NtoN2O*kgtoGg</f>
        <v>1.1819039243272706</v>
      </c>
      <c r="AW138" s="22">
        <f>SUM('Activity data'!AW50:AW65)*FracGASM*MSVolatEF*NtoN2O*kgtoGg</f>
        <v>1.1998573727836315</v>
      </c>
      <c r="AX138" s="22">
        <f>SUM('Activity data'!AX50:AX65)*FracGASM*MSVolatEF*NtoN2O*kgtoGg</f>
        <v>1.2154089026932893</v>
      </c>
      <c r="AY138" s="22">
        <f>SUM('Activity data'!AY50:AY65)*FracGASM*MSVolatEF*NtoN2O*kgtoGg</f>
        <v>1.2341038360194772</v>
      </c>
      <c r="AZ138" s="22">
        <f>SUM('Activity data'!AZ50:AZ65)*FracGASM*MSVolatEF*NtoN2O*kgtoGg</f>
        <v>1.2546485338208406</v>
      </c>
      <c r="BA138" s="22">
        <f>SUM('Activity data'!BA50:BA65)*FracGASM*MSVolatEF*NtoN2O*kgtoGg</f>
        <v>1.277105395178562</v>
      </c>
      <c r="BB138" s="22">
        <f>SUM('Activity data'!BB50:BB65)*FracGASM*MSVolatEF*NtoN2O*kgtoGg</f>
        <v>1.300123643573817</v>
      </c>
      <c r="BC138" s="22">
        <f>SUM('Activity data'!BC50:BC65)*FracGASM*MSVolatEF*NtoN2O*kgtoGg</f>
        <v>1.3240575537193708</v>
      </c>
      <c r="BD138" s="22">
        <f>SUM('Activity data'!BD50:BD65)*FracGASM*MSVolatEF*NtoN2O*kgtoGg</f>
        <v>1.3477482732441726</v>
      </c>
      <c r="BE138" s="22">
        <f>SUM('Activity data'!BE50:BE65)*FracGASM*MSVolatEF*NtoN2O*kgtoGg</f>
        <v>1.3723137433633066</v>
      </c>
      <c r="BF138" s="22">
        <f>SUM('Activity data'!BF50:BF65)*FracGASM*MSVolatEF*NtoN2O*kgtoGg</f>
        <v>1.398654019178897</v>
      </c>
      <c r="BG138" s="22">
        <f>SUM('Activity data'!BG50:BG65)*FracGASM*MSVolatEF*NtoN2O*kgtoGg</f>
        <v>1.4378627902935033</v>
      </c>
      <c r="BH138" s="22">
        <f>SUM('Activity data'!BH50:BH65)*FracGASM*MSVolatEF*NtoN2O*kgtoGg</f>
        <v>1.4787266380095396</v>
      </c>
      <c r="BI138" s="22">
        <f>SUM('Activity data'!BI50:BI65)*FracGASM*MSVolatEF*NtoN2O*kgtoGg</f>
        <v>1.5210928554377146</v>
      </c>
      <c r="BJ138" s="22">
        <f>SUM('Activity data'!BJ50:BJ65)*FracGASM*MSVolatEF*NtoN2O*kgtoGg</f>
        <v>1.5652167660959402</v>
      </c>
      <c r="BK138" s="22">
        <f>SUM('Activity data'!BK50:BK65)*FracGASM*MSVolatEF*NtoN2O*kgtoGg</f>
        <v>1.6122079548340835</v>
      </c>
      <c r="BL138" s="22">
        <f>SUM('Activity data'!BL50:BL65)*FracGASM*MSVolatEF*NtoN2O*kgtoGg</f>
        <v>1.6616858695585954</v>
      </c>
      <c r="BM138" s="22">
        <f>SUM('Activity data'!BM50:BM65)*FracGASM*MSVolatEF*NtoN2O*kgtoGg</f>
        <v>1.7134814163575178</v>
      </c>
      <c r="BN138" s="22">
        <f>SUM('Activity data'!BN50:BN65)*FracGASM*MSVolatEF*NtoN2O*kgtoGg</f>
        <v>1.7654808040585377</v>
      </c>
      <c r="BO138" s="22">
        <f>SUM('Activity data'!BO50:BO65)*FracGASM*MSVolatEF*NtoN2O*kgtoGg</f>
        <v>1.8200196547103829</v>
      </c>
      <c r="BP138" s="22">
        <f>SUM('Activity data'!BP50:BP65)*FracGASM*MSVolatEF*NtoN2O*kgtoGg</f>
        <v>1.8772970199068599</v>
      </c>
    </row>
    <row r="139" spans="1:68" x14ac:dyDescent="0.25">
      <c r="A139" t="str">
        <f t="shared" si="29"/>
        <v>3C Aggregated and non-CO2 emissions on land</v>
      </c>
      <c r="B139" t="str">
        <f t="shared" si="42"/>
        <v>3C5 Indirect N2O from managed soils (N2O)</v>
      </c>
      <c r="C139" t="str">
        <f t="shared" si="43"/>
        <v>Volatilisation</v>
      </c>
      <c r="D139" t="s">
        <v>438</v>
      </c>
      <c r="E139" t="str">
        <f t="shared" si="32"/>
        <v>Volatilisation - Urine &amp; dung</v>
      </c>
      <c r="F139" t="str">
        <f t="shared" si="36"/>
        <v>N2O</v>
      </c>
      <c r="G139" t="str">
        <f t="shared" si="37"/>
        <v>Gg N2O</v>
      </c>
      <c r="H139" s="22">
        <f>SUM('Activity data'!H66:H81)*FracGASM*MSVolatEF*NtoN2O*kgtoGg</f>
        <v>5.6173244273317158</v>
      </c>
      <c r="I139" s="22">
        <f>SUM('Activity data'!I66:I81)*FracGASM*MSVolatEF*NtoN2O*kgtoGg</f>
        <v>5.5025290141538523</v>
      </c>
      <c r="J139" s="22">
        <f>SUM('Activity data'!J66:J81)*FracGASM*MSVolatEF*NtoN2O*kgtoGg</f>
        <v>5.3688055256591296</v>
      </c>
      <c r="K139" s="22">
        <f>SUM('Activity data'!K66:K81)*FracGASM*MSVolatEF*NtoN2O*kgtoGg</f>
        <v>5.1295209145040452</v>
      </c>
      <c r="L139" s="22">
        <f>SUM('Activity data'!L66:L81)*FracGASM*MSVolatEF*NtoN2O*kgtoGg</f>
        <v>5.0662783229342638</v>
      </c>
      <c r="M139" s="22">
        <f>SUM('Activity data'!M66:M81)*FracGASM*MSVolatEF*NtoN2O*kgtoGg</f>
        <v>5.0875608875346394</v>
      </c>
      <c r="N139" s="22">
        <f>SUM('Activity data'!N66:N81)*FracGASM*MSVolatEF*NtoN2O*kgtoGg</f>
        <v>5.1952494608208122</v>
      </c>
      <c r="O139" s="22">
        <f>SUM('Activity data'!O66:O81)*FracGASM*MSVolatEF*NtoN2O*kgtoGg</f>
        <v>5.2430168753211879</v>
      </c>
      <c r="P139" s="22">
        <f>SUM('Activity data'!P66:P81)*FracGASM*MSVolatEF*NtoN2O*kgtoGg</f>
        <v>5.2973307178314784</v>
      </c>
      <c r="Q139" s="22">
        <f>SUM('Activity data'!Q66:Q81)*FracGASM*MSVolatEF*NtoN2O*kgtoGg</f>
        <v>5.2601791197717187</v>
      </c>
      <c r="R139" s="22">
        <f>SUM('Activity data'!R66:R81)*FracGASM*MSVolatEF*NtoN2O*kgtoGg</f>
        <v>5.1725292162771837</v>
      </c>
      <c r="S139" s="22">
        <f>SUM('Activity data'!S66:S81)*FracGASM*MSVolatEF*NtoN2O*kgtoGg</f>
        <v>5.1292155534205408</v>
      </c>
      <c r="T139" s="22">
        <f>SUM('Activity data'!T66:T81)*FracGASM*MSVolatEF*NtoN2O*kgtoGg</f>
        <v>5.0112049022810359</v>
      </c>
      <c r="U139" s="22">
        <f>SUM('Activity data'!U66:U81)*FracGASM*MSVolatEF*NtoN2O*kgtoGg</f>
        <v>5.0175942168832366</v>
      </c>
      <c r="V139" s="22">
        <f>SUM('Activity data'!V66:V81)*FracGASM*MSVolatEF*NtoN2O*kgtoGg</f>
        <v>4.9704708092722329</v>
      </c>
      <c r="W139" s="22">
        <f>SUM('Activity data'!W66:W81)*FracGASM*MSVolatEF*NtoN2O*kgtoGg</f>
        <v>4.9762856807993368</v>
      </c>
      <c r="X139" s="22">
        <f>SUM('Activity data'!X66:X81)*FracGASM*MSVolatEF*NtoN2O*kgtoGg</f>
        <v>4.9529022747569762</v>
      </c>
      <c r="Y139" s="22">
        <f>SUM('Activity data'!Y66:Y81)*FracGASM*MSVolatEF*NtoN2O*kgtoGg</f>
        <v>5.0272840831324173</v>
      </c>
      <c r="Z139" s="22">
        <f>SUM('Activity data'!Z66:Z81)*FracGASM*MSVolatEF*NtoN2O*kgtoGg</f>
        <v>5.0518534243114894</v>
      </c>
      <c r="AA139" s="22">
        <f>SUM('Activity data'!AA66:AA81)*FracGASM*MSVolatEF*NtoN2O*kgtoGg</f>
        <v>5.0182118583540865</v>
      </c>
      <c r="AB139" s="22">
        <f>SUM('Activity data'!AB66:AB81)*FracGASM*MSVolatEF*NtoN2O*kgtoGg</f>
        <v>4.9654598557645659</v>
      </c>
      <c r="AC139" s="22">
        <f>SUM('Activity data'!AC66:AC81)*FracGASM*MSVolatEF*NtoN2O*kgtoGg</f>
        <v>4.9349791614210545</v>
      </c>
      <c r="AD139" s="22">
        <f>SUM('Activity data'!AD66:AD81)*FracGASM*MSVolatEF*NtoN2O*kgtoGg</f>
        <v>4.7226548866003775</v>
      </c>
      <c r="AE139" s="22">
        <f>SUM('Activity data'!AE66:AE81)*FracGASM*MSVolatEF*NtoN2O*kgtoGg</f>
        <v>4.72412326014976</v>
      </c>
      <c r="AF139" s="22">
        <f>SUM('Activity data'!AF66:AF81)*FracGASM*MSVolatEF*NtoN2O*kgtoGg</f>
        <v>4.7060357077077963</v>
      </c>
      <c r="AG139" s="22">
        <f>SUM('Activity data'!AG66:AG81)*FracGASM*MSVolatEF*NtoN2O*kgtoGg</f>
        <v>4.6684276027076006</v>
      </c>
      <c r="AH139" s="22">
        <f>SUM('Activity data'!AH66:AH81)*FracGASM*MSVolatEF*NtoN2O*kgtoGg</f>
        <v>4.6165759482635291</v>
      </c>
      <c r="AI139" s="22">
        <f>SUM('Activity data'!AI66:AI81)*FracGASM*MSVolatEF*NtoN2O*kgtoGg</f>
        <v>4.5816332531287829</v>
      </c>
      <c r="AJ139" s="22">
        <f>SUM('Activity data'!AJ66:AJ81)*FracGASM*MSVolatEF*NtoN2O*kgtoGg</f>
        <v>4.5428380922938274</v>
      </c>
      <c r="AK139" s="22">
        <f>SUM('Activity data'!AK66:AK81)*FracGASM*MSVolatEF*NtoN2O*kgtoGg</f>
        <v>4.5007750034757423</v>
      </c>
      <c r="AL139" s="22">
        <f>SUM('Activity data'!AL66:AL81)*FracGASM*MSVolatEF*NtoN2O*kgtoGg</f>
        <v>4.1877244147994084</v>
      </c>
      <c r="AM139" s="22">
        <f>SUM('Activity data'!AM66:AM81)*FracGASM*MSVolatEF*NtoN2O*kgtoGg</f>
        <v>4.1984528109472068</v>
      </c>
      <c r="AN139" s="22">
        <f>SUM('Activity data'!AN66:AN81)*FracGASM*MSVolatEF*NtoN2O*kgtoGg</f>
        <v>4.2058460153703798</v>
      </c>
      <c r="AO139" s="22">
        <f>SUM('Activity data'!AO66:AO81)*FracGASM*MSVolatEF*NtoN2O*kgtoGg</f>
        <v>4.213289803675635</v>
      </c>
      <c r="AP139" s="22">
        <f>SUM('Activity data'!AP66:AP81)*FracGASM*MSVolatEF*NtoN2O*kgtoGg</f>
        <v>4.2179670709762727</v>
      </c>
      <c r="AQ139" s="22">
        <f>SUM('Activity data'!AQ66:AQ81)*FracGASM*MSVolatEF*NtoN2O*kgtoGg</f>
        <v>4.2245997186215103</v>
      </c>
      <c r="AR139" s="22">
        <f>SUM('Activity data'!AR66:AR81)*FracGASM*MSVolatEF*NtoN2O*kgtoGg</f>
        <v>4.2401101447101821</v>
      </c>
      <c r="AS139" s="22">
        <f>SUM('Activity data'!AS66:AS81)*FracGASM*MSVolatEF*NtoN2O*kgtoGg</f>
        <v>4.2538038146371671</v>
      </c>
      <c r="AT139" s="22">
        <f>SUM('Activity data'!AT66:AT81)*FracGASM*MSVolatEF*NtoN2O*kgtoGg</f>
        <v>4.269542430088844</v>
      </c>
      <c r="AU139" s="22">
        <f>SUM('Activity data'!AU66:AU81)*FracGASM*MSVolatEF*NtoN2O*kgtoGg</f>
        <v>4.2862973513304983</v>
      </c>
      <c r="AV139" s="22">
        <f>SUM('Activity data'!AV66:AV81)*FracGASM*MSVolatEF*NtoN2O*kgtoGg</f>
        <v>4.3041298070132488</v>
      </c>
      <c r="AW139" s="22">
        <f>SUM('Activity data'!AW66:AW81)*FracGASM*MSVolatEF*NtoN2O*kgtoGg</f>
        <v>4.3231452824500831</v>
      </c>
      <c r="AX139" s="22">
        <f>SUM('Activity data'!AX66:AX81)*FracGASM*MSVolatEF*NtoN2O*kgtoGg</f>
        <v>4.3359171521722688</v>
      </c>
      <c r="AY139" s="22">
        <f>SUM('Activity data'!AY66:AY81)*FracGASM*MSVolatEF*NtoN2O*kgtoGg</f>
        <v>4.3547885591714328</v>
      </c>
      <c r="AZ139" s="22">
        <f>SUM('Activity data'!AZ66:AZ81)*FracGASM*MSVolatEF*NtoN2O*kgtoGg</f>
        <v>4.3767264596159698</v>
      </c>
      <c r="BA139" s="22">
        <f>SUM('Activity data'!BA66:BA81)*FracGASM*MSVolatEF*NtoN2O*kgtoGg</f>
        <v>4.401661384890768</v>
      </c>
      <c r="BB139" s="22">
        <f>SUM('Activity data'!BB66:BB81)*FracGASM*MSVolatEF*NtoN2O*kgtoGg</f>
        <v>4.4249166980617423</v>
      </c>
      <c r="BC139" s="22">
        <f>SUM('Activity data'!BC66:BC81)*FracGASM*MSVolatEF*NtoN2O*kgtoGg</f>
        <v>4.4487843771907807</v>
      </c>
      <c r="BD139" s="22">
        <f>SUM('Activity data'!BD66:BD81)*FracGASM*MSVolatEF*NtoN2O*kgtoGg</f>
        <v>4.4707830002681446</v>
      </c>
      <c r="BE139" s="22">
        <f>SUM('Activity data'!BE66:BE81)*FracGASM*MSVolatEF*NtoN2O*kgtoGg</f>
        <v>4.4931570095211235</v>
      </c>
      <c r="BF139" s="22">
        <f>SUM('Activity data'!BF66:BF81)*FracGASM*MSVolatEF*NtoN2O*kgtoGg</f>
        <v>4.517634345054681</v>
      </c>
      <c r="BG139" s="22">
        <f>SUM('Activity data'!BG66:BG81)*FracGASM*MSVolatEF*NtoN2O*kgtoGg</f>
        <v>4.5930655900158532</v>
      </c>
      <c r="BH139" s="22">
        <f>SUM('Activity data'!BH66:BH81)*FracGASM*MSVolatEF*NtoN2O*kgtoGg</f>
        <v>4.6716871755932141</v>
      </c>
      <c r="BI139" s="22">
        <f>SUM('Activity data'!BI66:BI81)*FracGASM*MSVolatEF*NtoN2O*kgtoGg</f>
        <v>4.753185805362472</v>
      </c>
      <c r="BJ139" s="22">
        <f>SUM('Activity data'!BJ66:BJ81)*FracGASM*MSVolatEF*NtoN2O*kgtoGg</f>
        <v>4.8380364344660096</v>
      </c>
      <c r="BK139" s="22">
        <f>SUM('Activity data'!BK66:BK81)*FracGASM*MSVolatEF*NtoN2O*kgtoGg</f>
        <v>4.9284874588859653</v>
      </c>
      <c r="BL139" s="22">
        <f>SUM('Activity data'!BL66:BL81)*FracGASM*MSVolatEF*NtoN2O*kgtoGg</f>
        <v>5.0221588307055542</v>
      </c>
      <c r="BM139" s="22">
        <f>SUM('Activity data'!BM66:BM81)*FracGASM*MSVolatEF*NtoN2O*kgtoGg</f>
        <v>5.1202538421064565</v>
      </c>
      <c r="BN139" s="22">
        <f>SUM('Activity data'!BN66:BN81)*FracGASM*MSVolatEF*NtoN2O*kgtoGg</f>
        <v>5.218494078846053</v>
      </c>
      <c r="BO139" s="22">
        <f>SUM('Activity data'!BO66:BO81)*FracGASM*MSVolatEF*NtoN2O*kgtoGg</f>
        <v>5.3215229446159107</v>
      </c>
      <c r="BP139" s="22">
        <f>SUM('Activity data'!BP66:BP81)*FracGASM*MSVolatEF*NtoN2O*kgtoGg</f>
        <v>5.4297432868413544</v>
      </c>
    </row>
    <row r="140" spans="1:68" x14ac:dyDescent="0.25">
      <c r="A140" t="str">
        <f t="shared" ref="A140" si="44">A139</f>
        <v>3C Aggregated and non-CO2 emissions on land</v>
      </c>
      <c r="B140" t="str">
        <f t="shared" ref="B140" si="45">B139</f>
        <v>3C5 Indirect N2O from managed soils (N2O)</v>
      </c>
      <c r="C140" t="str">
        <f>'IPCC Categories'!C79</f>
        <v>Leaching/runoff</v>
      </c>
      <c r="D140" t="str">
        <f>D136</f>
        <v xml:space="preserve"> - Synthetic fertlisers</v>
      </c>
      <c r="E140" t="str">
        <f t="shared" ref="E140:E144" si="46">C140&amp;D140</f>
        <v>Leaching/runoff - Synthetic fertlisers</v>
      </c>
      <c r="F140" t="str">
        <f t="shared" ref="F140:F188" si="47">F139</f>
        <v>N2O</v>
      </c>
      <c r="G140" t="str">
        <f t="shared" ref="G140:G188" si="48">G139</f>
        <v>Gg N2O</v>
      </c>
      <c r="H140" s="22">
        <f>'Activity data'!H47*FracLEACH*MSLeachEF*NtoN2O*kgtoGg</f>
        <v>1.8632853642857139E-4</v>
      </c>
      <c r="I140" s="22">
        <f>'Activity data'!I47*FracLEACH*MSLeachEF*NtoN2O*kgtoGg</f>
        <v>1.9790111785714283E-4</v>
      </c>
      <c r="J140" s="22">
        <f>'Activity data'!J47*FracLEACH*MSLeachEF*NtoN2O*kgtoGg</f>
        <v>1.884081964285714E-4</v>
      </c>
      <c r="K140" s="22">
        <f>'Activity data'!K47*FracLEACH*MSLeachEF*NtoN2O*kgtoGg</f>
        <v>2.2144312928571426E-4</v>
      </c>
      <c r="L140" s="22">
        <f>'Activity data'!L47*FracLEACH*MSLeachEF*NtoN2O*kgtoGg</f>
        <v>2.0333935285714286E-4</v>
      </c>
      <c r="M140" s="22">
        <f>'Activity data'!M47*FracLEACH*MSLeachEF*NtoN2O*kgtoGg</f>
        <v>2.0140119214285713E-4</v>
      </c>
      <c r="N140" s="22">
        <f>'Activity data'!N47*FracLEACH*MSLeachEF*NtoN2O*kgtoGg</f>
        <v>2.250348257142857E-4</v>
      </c>
      <c r="O140" s="22">
        <f>'Activity data'!O47*FracLEACH*MSLeachEF*NtoN2O*kgtoGg</f>
        <v>2.2060551857142855E-4</v>
      </c>
      <c r="P140" s="22">
        <f>'Activity data'!P47*FracLEACH*MSLeachEF*NtoN2O*kgtoGg</f>
        <v>2.2527174214285716E-4</v>
      </c>
      <c r="Q140" s="22">
        <f>'Activity data'!Q47*FracLEACH*MSLeachEF*NtoN2O*kgtoGg</f>
        <v>2.2392939642857141E-4</v>
      </c>
      <c r="R140" s="22">
        <f>'Activity data'!R47*FracLEACH*MSLeachEF*NtoN2O*kgtoGg</f>
        <v>2.25495105E-4</v>
      </c>
      <c r="S140" s="22">
        <f>'Activity data'!S47*FracLEACH*MSLeachEF*NtoN2O*kgtoGg</f>
        <v>2.1458719071428572E-4</v>
      </c>
      <c r="T140" s="22">
        <f>'Activity data'!T47*FracLEACH*MSLeachEF*NtoN2O*kgtoGg</f>
        <v>2.5864117714285707E-4</v>
      </c>
      <c r="U140" s="22">
        <f>'Activity data'!U47*FracLEACH*MSLeachEF*NtoN2O*kgtoGg</f>
        <v>2.2814835214285712E-4</v>
      </c>
      <c r="V140" s="22">
        <f>'Activity data'!V47*FracLEACH*MSLeachEF*NtoN2O*kgtoGg</f>
        <v>2.3180456357142852E-4</v>
      </c>
      <c r="W140" s="22">
        <f>'Activity data'!W47*FracLEACH*MSLeachEF*NtoN2O*kgtoGg</f>
        <v>1.8826452857142854E-4</v>
      </c>
      <c r="X140" s="22">
        <f>'Activity data'!X47*FracLEACH*MSLeachEF*NtoN2O*kgtoGg</f>
        <v>2.3242694357142855E-4</v>
      </c>
      <c r="Y140" s="22">
        <f>'Activity data'!Y47*FracLEACH*MSLeachEF*NtoN2O*kgtoGg</f>
        <v>2.382609428571428E-4</v>
      </c>
      <c r="Z140" s="22">
        <f>'Activity data'!Z47*FracLEACH*MSLeachEF*NtoN2O*kgtoGg</f>
        <v>2.2993525499999997E-4</v>
      </c>
      <c r="AA140" s="22">
        <f>'Activity data'!AA47*FracLEACH*MSLeachEF*NtoN2O*kgtoGg</f>
        <v>2.4601195928571426E-4</v>
      </c>
      <c r="AB140" s="22">
        <f>'Activity data'!AB47*FracLEACH*MSLeachEF*NtoN2O*kgtoGg</f>
        <v>2.1414642857142856E-4</v>
      </c>
      <c r="AC140" s="22">
        <f>'Activity data'!AC47*FracLEACH*MSLeachEF*NtoN2O*kgtoGg</f>
        <v>2.2715785714285715E-4</v>
      </c>
      <c r="AD140" s="22">
        <f>'Activity data'!AD47*FracLEACH*MSLeachEF*NtoN2O*kgtoGg</f>
        <v>2.2792360161858692E-4</v>
      </c>
      <c r="AE140" s="22">
        <f>'Activity data'!AE47*FracLEACH*MSLeachEF*NtoN2O*kgtoGg</f>
        <v>2.2784638367823976E-4</v>
      </c>
      <c r="AF140" s="22">
        <f>'Activity data'!AF47*FracLEACH*MSLeachEF*NtoN2O*kgtoGg</f>
        <v>2.2779876245124648E-4</v>
      </c>
      <c r="AG140" s="22">
        <f>'Activity data'!AG47*FracLEACH*MSLeachEF*NtoN2O*kgtoGg</f>
        <v>2.2776311368225431E-4</v>
      </c>
      <c r="AH140" s="22">
        <f>'Activity data'!AH47*FracLEACH*MSLeachEF*NtoN2O*kgtoGg</f>
        <v>2.277397974687262E-4</v>
      </c>
      <c r="AI140" s="22">
        <f>'Activity data'!AI47*FracLEACH*MSLeachEF*NtoN2O*kgtoGg</f>
        <v>2.2772633598917562E-4</v>
      </c>
      <c r="AJ140" s="22">
        <f>'Activity data'!AJ47*FracLEACH*MSLeachEF*NtoN2O*kgtoGg</f>
        <v>2.2770483746002278E-4</v>
      </c>
      <c r="AK140" s="22">
        <f>'Activity data'!AK47*FracLEACH*MSLeachEF*NtoN2O*kgtoGg</f>
        <v>2.2768685520287702E-4</v>
      </c>
      <c r="AL140" s="22">
        <f>'Activity data'!AL47*FracLEACH*MSLeachEF*NtoN2O*kgtoGg</f>
        <v>2.2767215031533865E-4</v>
      </c>
      <c r="AM140" s="22">
        <f>'Activity data'!AM47*FracLEACH*MSLeachEF*NtoN2O*kgtoGg</f>
        <v>2.2783420278044817E-4</v>
      </c>
      <c r="AN140" s="22">
        <f>'Activity data'!AN47*FracLEACH*MSLeachEF*NtoN2O*kgtoGg</f>
        <v>2.2779077492196184E-4</v>
      </c>
      <c r="AO140" s="22">
        <f>'Activity data'!AO47*FracLEACH*MSLeachEF*NtoN2O*kgtoGg</f>
        <v>2.2774988269546052E-4</v>
      </c>
      <c r="AP140" s="22">
        <f>'Activity data'!AP47*FracLEACH*MSLeachEF*NtoN2O*kgtoGg</f>
        <v>2.2770924166822315E-4</v>
      </c>
      <c r="AQ140" s="22">
        <f>'Activity data'!AQ47*FracLEACH*MSLeachEF*NtoN2O*kgtoGg</f>
        <v>2.2767074033940783E-4</v>
      </c>
      <c r="AR140" s="22">
        <f>'Activity data'!AR47*FracLEACH*MSLeachEF*NtoN2O*kgtoGg</f>
        <v>2.2763109923092461E-4</v>
      </c>
      <c r="AS140" s="22">
        <f>'Activity data'!AS47*FracLEACH*MSLeachEF*NtoN2O*kgtoGg</f>
        <v>2.2758395281396738E-4</v>
      </c>
      <c r="AT140" s="22">
        <f>'Activity data'!AT47*FracLEACH*MSLeachEF*NtoN2O*kgtoGg</f>
        <v>2.2753811907029266E-4</v>
      </c>
      <c r="AU140" s="22">
        <f>'Activity data'!AU47*FracLEACH*MSLeachEF*NtoN2O*kgtoGg</f>
        <v>2.2749083023226453E-4</v>
      </c>
      <c r="AV140" s="22">
        <f>'Activity data'!AV47*FracLEACH*MSLeachEF*NtoN2O*kgtoGg</f>
        <v>2.2744279527367773E-4</v>
      </c>
      <c r="AW140" s="22">
        <f>'Activity data'!AW47*FracLEACH*MSLeachEF*NtoN2O*kgtoGg</f>
        <v>2.2739392092745934E-4</v>
      </c>
      <c r="AX140" s="22">
        <f>'Activity data'!AX47*FracLEACH*MSLeachEF*NtoN2O*kgtoGg</f>
        <v>2.2733572133750723E-4</v>
      </c>
      <c r="AY140" s="22">
        <f>'Activity data'!AY47*FracLEACH*MSLeachEF*NtoN2O*kgtoGg</f>
        <v>2.2728151174948585E-4</v>
      </c>
      <c r="AZ140" s="22">
        <f>'Activity data'!AZ47*FracLEACH*MSLeachEF*NtoN2O*kgtoGg</f>
        <v>2.2722238638670371E-4</v>
      </c>
      <c r="BA140" s="22">
        <f>'Activity data'!BA47*FracLEACH*MSLeachEF*NtoN2O*kgtoGg</f>
        <v>2.2716048003227802E-4</v>
      </c>
      <c r="BB140" s="22">
        <f>'Activity data'!BB47*FracLEACH*MSLeachEF*NtoN2O*kgtoGg</f>
        <v>2.2709575843200811E-4</v>
      </c>
      <c r="BC140" s="22">
        <f>'Activity data'!BC47*FracLEACH*MSLeachEF*NtoN2O*kgtoGg</f>
        <v>2.2703045017264772E-4</v>
      </c>
      <c r="BD140" s="22">
        <f>'Activity data'!BD47*FracLEACH*MSLeachEF*NtoN2O*kgtoGg</f>
        <v>2.2696397050345102E-4</v>
      </c>
      <c r="BE140" s="22">
        <f>'Activity data'!BE47*FracLEACH*MSLeachEF*NtoN2O*kgtoGg</f>
        <v>2.26898121614566E-4</v>
      </c>
      <c r="BF140" s="22">
        <f>'Activity data'!BF47*FracLEACH*MSLeachEF*NtoN2O*kgtoGg</f>
        <v>2.2683120111182664E-4</v>
      </c>
      <c r="BG140" s="22">
        <f>'Activity data'!BG47*FracLEACH*MSLeachEF*NtoN2O*kgtoGg</f>
        <v>2.2676189828134473E-4</v>
      </c>
      <c r="BH140" s="22">
        <f>'Activity data'!BH47*FracLEACH*MSLeachEF*NtoN2O*kgtoGg</f>
        <v>2.2669136487747652E-4</v>
      </c>
      <c r="BI140" s="22">
        <f>'Activity data'!BI47*FracLEACH*MSLeachEF*NtoN2O*kgtoGg</f>
        <v>2.2661971315783035E-4</v>
      </c>
      <c r="BJ140" s="22">
        <f>'Activity data'!BJ47*FracLEACH*MSLeachEF*NtoN2O*kgtoGg</f>
        <v>2.2654725683637423E-4</v>
      </c>
      <c r="BK140" s="22">
        <f>'Activity data'!BK47*FracLEACH*MSLeachEF*NtoN2O*kgtoGg</f>
        <v>2.2647372864126011E-4</v>
      </c>
      <c r="BL140" s="22">
        <f>'Activity data'!BL47*FracLEACH*MSLeachEF*NtoN2O*kgtoGg</f>
        <v>2.2639773930013327E-4</v>
      </c>
      <c r="BM140" s="22">
        <f>'Activity data'!BM47*FracLEACH*MSLeachEF*NtoN2O*kgtoGg</f>
        <v>2.2632002800106855E-4</v>
      </c>
      <c r="BN140" s="22">
        <f>'Activity data'!BN47*FracLEACH*MSLeachEF*NtoN2O*kgtoGg</f>
        <v>2.2624093226533869E-4</v>
      </c>
      <c r="BO140" s="22">
        <f>'Activity data'!BO47*FracLEACH*MSLeachEF*NtoN2O*kgtoGg</f>
        <v>2.26163238143914E-4</v>
      </c>
      <c r="BP140" s="22">
        <f>'Activity data'!BP47*FracLEACH*MSLeachEF*NtoN2O*kgtoGg</f>
        <v>2.260840386989834E-4</v>
      </c>
    </row>
    <row r="141" spans="1:68" x14ac:dyDescent="0.25">
      <c r="A141" t="str">
        <f t="shared" ref="A141" si="49">A140</f>
        <v>3C Aggregated and non-CO2 emissions on land</v>
      </c>
      <c r="B141" t="str">
        <f t="shared" ref="B141:C141" si="50">B140</f>
        <v>3C5 Indirect N2O from managed soils (N2O)</v>
      </c>
      <c r="C141" t="str">
        <f t="shared" si="50"/>
        <v>Leaching/runoff</v>
      </c>
      <c r="D141" t="str">
        <f t="shared" ref="D141:D143" si="51">D137</f>
        <v xml:space="preserve"> - Organic fertilisers</v>
      </c>
      <c r="E141" t="str">
        <f t="shared" si="46"/>
        <v>Leaching/runoff - Organic fertilisers</v>
      </c>
      <c r="F141" t="str">
        <f t="shared" si="47"/>
        <v>N2O</v>
      </c>
      <c r="G141" t="str">
        <f t="shared" si="48"/>
        <v>Gg N2O</v>
      </c>
      <c r="H141" s="22">
        <f>'Activity data'!H48*FracLEACH*MSLeachEF*NtoN2O*kgtoGg</f>
        <v>1.2297683404285713E-6</v>
      </c>
      <c r="I141" s="22">
        <f>'Activity data'!I48*FracLEACH*MSLeachEF*NtoN2O*kgtoGg</f>
        <v>1.3061473778571428E-6</v>
      </c>
      <c r="J141" s="22">
        <f>'Activity data'!J48*FracLEACH*MSLeachEF*NtoN2O*kgtoGg</f>
        <v>1.2434940964285714E-6</v>
      </c>
      <c r="K141" s="22">
        <f>'Activity data'!K48*FracLEACH*MSLeachEF*NtoN2O*kgtoGg</f>
        <v>1.4615246532857147E-6</v>
      </c>
      <c r="L141" s="22">
        <f>'Activity data'!L48*FracLEACH*MSLeachEF*NtoN2O*kgtoGg</f>
        <v>1.3420397288571429E-6</v>
      </c>
      <c r="M141" s="22">
        <f>'Activity data'!M48*FracLEACH*MSLeachEF*NtoN2O*kgtoGg</f>
        <v>1.3292478681428569E-6</v>
      </c>
      <c r="N141" s="22">
        <f>'Activity data'!N48*FracLEACH*MSLeachEF*NtoN2O*kgtoGg</f>
        <v>1.4852298497142859E-6</v>
      </c>
      <c r="O141" s="22">
        <f>'Activity data'!O48*FracLEACH*MSLeachEF*NtoN2O*kgtoGg</f>
        <v>1.4559964225714286E-6</v>
      </c>
      <c r="P141" s="22">
        <f>'Activity data'!P48*FracLEACH*MSLeachEF*NtoN2O*kgtoGg</f>
        <v>1.4867934981428574E-6</v>
      </c>
      <c r="Q141" s="22">
        <f>'Activity data'!Q48*FracLEACH*MSLeachEF*NtoN2O*kgtoGg</f>
        <v>1.4779340164285714E-6</v>
      </c>
      <c r="R141" s="22">
        <f>'Activity data'!R48*FracLEACH*MSLeachEF*NtoN2O*kgtoGg</f>
        <v>1.4882676930000004E-6</v>
      </c>
      <c r="S141" s="22">
        <f>'Activity data'!S48*FracLEACH*MSLeachEF*NtoN2O*kgtoGg</f>
        <v>1.4162754587142857E-6</v>
      </c>
      <c r="T141" s="22">
        <f>'Activity data'!T48*FracLEACH*MSLeachEF*NtoN2O*kgtoGg</f>
        <v>1.7070317691428573E-6</v>
      </c>
      <c r="U141" s="22">
        <f>'Activity data'!U48*FracLEACH*MSLeachEF*NtoN2O*kgtoGg</f>
        <v>1.5057791241428575E-6</v>
      </c>
      <c r="V141" s="22">
        <f>'Activity data'!V48*FracLEACH*MSLeachEF*NtoN2O*kgtoGg</f>
        <v>1.5299101195714285E-6</v>
      </c>
      <c r="W141" s="22">
        <f>'Activity data'!W48*FracLEACH*MSLeachEF*NtoN2O*kgtoGg</f>
        <v>1.2425458885714285E-6</v>
      </c>
      <c r="X141" s="22">
        <f>'Activity data'!X48*FracLEACH*MSLeachEF*NtoN2O*kgtoGg</f>
        <v>1.5340178275714286E-6</v>
      </c>
      <c r="Y141" s="22">
        <f>'Activity data'!Y48*FracLEACH*MSLeachEF*NtoN2O*kgtoGg</f>
        <v>1.5725222228571428E-6</v>
      </c>
      <c r="Z141" s="22">
        <f>'Activity data'!Z48*FracLEACH*MSLeachEF*NtoN2O*kgtoGg</f>
        <v>1.5175726830000002E-6</v>
      </c>
      <c r="AA141" s="22">
        <f>'Activity data'!AA48*FracLEACH*MSLeachEF*NtoN2O*kgtoGg</f>
        <v>1.6236789312857143E-6</v>
      </c>
      <c r="AB141" s="22">
        <f>'Activity data'!AB48*FracLEACH*MSLeachEF*NtoN2O*kgtoGg</f>
        <v>1.4133664285714284E-6</v>
      </c>
      <c r="AC141" s="22">
        <f>'Activity data'!AC48*FracLEACH*MSLeachEF*NtoN2O*kgtoGg</f>
        <v>1.4992418571428571E-6</v>
      </c>
      <c r="AD141" s="22">
        <f>'Activity data'!AD48*FracLEACH*MSLeachEF*NtoN2O*kgtoGg</f>
        <v>1.5042957706826741E-6</v>
      </c>
      <c r="AE141" s="22">
        <f>'Activity data'!AE48*FracLEACH*MSLeachEF*NtoN2O*kgtoGg</f>
        <v>1.5037861322763826E-6</v>
      </c>
      <c r="AF141" s="22">
        <f>'Activity data'!AF48*FracLEACH*MSLeachEF*NtoN2O*kgtoGg</f>
        <v>1.5034718321782267E-6</v>
      </c>
      <c r="AG141" s="22">
        <f>'Activity data'!AG48*FracLEACH*MSLeachEF*NtoN2O*kgtoGg</f>
        <v>1.5032365503028787E-6</v>
      </c>
      <c r="AH141" s="22">
        <f>'Activity data'!AH48*FracLEACH*MSLeachEF*NtoN2O*kgtoGg</f>
        <v>1.5030826632935928E-6</v>
      </c>
      <c r="AI141" s="22">
        <f>'Activity data'!AI48*FracLEACH*MSLeachEF*NtoN2O*kgtoGg</f>
        <v>1.5029938175285593E-6</v>
      </c>
      <c r="AJ141" s="22">
        <f>'Activity data'!AJ48*FracLEACH*MSLeachEF*NtoN2O*kgtoGg</f>
        <v>1.5028519272361505E-6</v>
      </c>
      <c r="AK141" s="22">
        <f>'Activity data'!AK48*FracLEACH*MSLeachEF*NtoN2O*kgtoGg</f>
        <v>1.5027332443389889E-6</v>
      </c>
      <c r="AL141" s="22">
        <f>'Activity data'!AL48*FracLEACH*MSLeachEF*NtoN2O*kgtoGg</f>
        <v>1.5026361920812351E-6</v>
      </c>
      <c r="AM141" s="22">
        <f>'Activity data'!AM48*FracLEACH*MSLeachEF*NtoN2O*kgtoGg</f>
        <v>1.5037057383509581E-6</v>
      </c>
      <c r="AN141" s="22">
        <f>'Activity data'!AN48*FracLEACH*MSLeachEF*NtoN2O*kgtoGg</f>
        <v>1.5034191144849486E-6</v>
      </c>
      <c r="AO141" s="22">
        <f>'Activity data'!AO48*FracLEACH*MSLeachEF*NtoN2O*kgtoGg</f>
        <v>1.5031492257900397E-6</v>
      </c>
      <c r="AP141" s="22">
        <f>'Activity data'!AP48*FracLEACH*MSLeachEF*NtoN2O*kgtoGg</f>
        <v>1.5028809950102733E-6</v>
      </c>
      <c r="AQ141" s="22">
        <f>'Activity data'!AQ48*FracLEACH*MSLeachEF*NtoN2O*kgtoGg</f>
        <v>1.5026268862400921E-6</v>
      </c>
      <c r="AR141" s="22">
        <f>'Activity data'!AR48*FracLEACH*MSLeachEF*NtoN2O*kgtoGg</f>
        <v>1.502365254924103E-6</v>
      </c>
      <c r="AS141" s="22">
        <f>'Activity data'!AS48*FracLEACH*MSLeachEF*NtoN2O*kgtoGg</f>
        <v>1.5020540885721852E-6</v>
      </c>
      <c r="AT141" s="22">
        <f>'Activity data'!AT48*FracLEACH*MSLeachEF*NtoN2O*kgtoGg</f>
        <v>1.5017515858639317E-6</v>
      </c>
      <c r="AU141" s="22">
        <f>'Activity data'!AU48*FracLEACH*MSLeachEF*NtoN2O*kgtoGg</f>
        <v>1.5014394795329458E-6</v>
      </c>
      <c r="AV141" s="22">
        <f>'Activity data'!AV48*FracLEACH*MSLeachEF*NtoN2O*kgtoGg</f>
        <v>1.5011224488062733E-6</v>
      </c>
      <c r="AW141" s="22">
        <f>'Activity data'!AW48*FracLEACH*MSLeachEF*NtoN2O*kgtoGg</f>
        <v>1.5007998781212321E-6</v>
      </c>
      <c r="AX141" s="22">
        <f>'Activity data'!AX48*FracLEACH*MSLeachEF*NtoN2O*kgtoGg</f>
        <v>1.5004157608275477E-6</v>
      </c>
      <c r="AY141" s="22">
        <f>'Activity data'!AY48*FracLEACH*MSLeachEF*NtoN2O*kgtoGg</f>
        <v>1.5000579775466071E-6</v>
      </c>
      <c r="AZ141" s="22">
        <f>'Activity data'!AZ48*FracLEACH*MSLeachEF*NtoN2O*kgtoGg</f>
        <v>1.4996677501522444E-6</v>
      </c>
      <c r="BA141" s="22">
        <f>'Activity data'!BA48*FracLEACH*MSLeachEF*NtoN2O*kgtoGg</f>
        <v>1.499259168213035E-6</v>
      </c>
      <c r="BB141" s="22">
        <f>'Activity data'!BB48*FracLEACH*MSLeachEF*NtoN2O*kgtoGg</f>
        <v>1.4988320056512532E-6</v>
      </c>
      <c r="BC141" s="22">
        <f>'Activity data'!BC48*FracLEACH*MSLeachEF*NtoN2O*kgtoGg</f>
        <v>1.4984009711394749E-6</v>
      </c>
      <c r="BD141" s="22">
        <f>'Activity data'!BD48*FracLEACH*MSLeachEF*NtoN2O*kgtoGg</f>
        <v>1.4979622053227773E-6</v>
      </c>
      <c r="BE141" s="22">
        <f>'Activity data'!BE48*FracLEACH*MSLeachEF*NtoN2O*kgtoGg</f>
        <v>1.4975276026561359E-6</v>
      </c>
      <c r="BF141" s="22">
        <f>'Activity data'!BF48*FracLEACH*MSLeachEF*NtoN2O*kgtoGg</f>
        <v>1.4970859273380561E-6</v>
      </c>
      <c r="BG141" s="22">
        <f>'Activity data'!BG48*FracLEACH*MSLeachEF*NtoN2O*kgtoGg</f>
        <v>1.4966285286568757E-6</v>
      </c>
      <c r="BH141" s="22">
        <f>'Activity data'!BH48*FracLEACH*MSLeachEF*NtoN2O*kgtoGg</f>
        <v>1.4961630081913452E-6</v>
      </c>
      <c r="BI141" s="22">
        <f>'Activity data'!BI48*FracLEACH*MSLeachEF*NtoN2O*kgtoGg</f>
        <v>1.4956901068416808E-6</v>
      </c>
      <c r="BJ141" s="22">
        <f>'Activity data'!BJ48*FracLEACH*MSLeachEF*NtoN2O*kgtoGg</f>
        <v>1.4952118951200703E-6</v>
      </c>
      <c r="BK141" s="22">
        <f>'Activity data'!BK48*FracLEACH*MSLeachEF*NtoN2O*kgtoGg</f>
        <v>1.494726609032317E-6</v>
      </c>
      <c r="BL141" s="22">
        <f>'Activity data'!BL48*FracLEACH*MSLeachEF*NtoN2O*kgtoGg</f>
        <v>1.4942250793808801E-6</v>
      </c>
      <c r="BM141" s="22">
        <f>'Activity data'!BM48*FracLEACH*MSLeachEF*NtoN2O*kgtoGg</f>
        <v>1.4937121848070527E-6</v>
      </c>
      <c r="BN141" s="22">
        <f>'Activity data'!BN48*FracLEACH*MSLeachEF*NtoN2O*kgtoGg</f>
        <v>1.4931901529512354E-6</v>
      </c>
      <c r="BO141" s="22">
        <f>'Activity data'!BO48*FracLEACH*MSLeachEF*NtoN2O*kgtoGg</f>
        <v>1.4926773717498326E-6</v>
      </c>
      <c r="BP141" s="22">
        <f>'Activity data'!BP48*FracLEACH*MSLeachEF*NtoN2O*kgtoGg</f>
        <v>1.4921546554132905E-6</v>
      </c>
    </row>
    <row r="142" spans="1:68" x14ac:dyDescent="0.25">
      <c r="A142" t="str">
        <f t="shared" ref="A142:A145" si="52">A141</f>
        <v>3C Aggregated and non-CO2 emissions on land</v>
      </c>
      <c r="B142" t="str">
        <f t="shared" ref="B142:B144" si="53">B141</f>
        <v>3C5 Indirect N2O from managed soils (N2O)</v>
      </c>
      <c r="C142" t="str">
        <f t="shared" ref="C142:C156" si="54">C141</f>
        <v>Leaching/runoff</v>
      </c>
      <c r="D142" t="str">
        <f t="shared" si="51"/>
        <v xml:space="preserve"> - Managed manure</v>
      </c>
      <c r="E142" t="str">
        <f t="shared" si="46"/>
        <v>Leaching/runoff - Managed manure</v>
      </c>
      <c r="F142" t="str">
        <f t="shared" si="47"/>
        <v>N2O</v>
      </c>
      <c r="G142" t="str">
        <f t="shared" si="48"/>
        <v>Gg N2O</v>
      </c>
      <c r="H142" s="22">
        <f>SUM('Activity data'!H50:H65)*FracLEACH*MSLeachEF*NtoN2O*kgtoGg</f>
        <v>0.17761920338946169</v>
      </c>
      <c r="I142" s="22">
        <f>SUM('Activity data'!I50:I65)*FracLEACH*MSLeachEF*NtoN2O*kgtoGg</f>
        <v>0.18786709169455174</v>
      </c>
      <c r="J142" s="22">
        <f>SUM('Activity data'!J50:J65)*FracLEACH*MSLeachEF*NtoN2O*kgtoGg</f>
        <v>0.18295310042601756</v>
      </c>
      <c r="K142" s="22">
        <f>SUM('Activity data'!K50:K65)*FracLEACH*MSLeachEF*NtoN2O*kgtoGg</f>
        <v>0.18432598864078256</v>
      </c>
      <c r="L142" s="22">
        <f>SUM('Activity data'!L50:L65)*FracLEACH*MSLeachEF*NtoN2O*kgtoGg</f>
        <v>0.16878569846633601</v>
      </c>
      <c r="M142" s="22">
        <f>SUM('Activity data'!M50:M65)*FracLEACH*MSLeachEF*NtoN2O*kgtoGg</f>
        <v>0.17205238843624132</v>
      </c>
      <c r="N142" s="22">
        <f>SUM('Activity data'!N50:N65)*FracLEACH*MSLeachEF*NtoN2O*kgtoGg</f>
        <v>0.1779943053873459</v>
      </c>
      <c r="O142" s="22">
        <f>SUM('Activity data'!O50:O65)*FracLEACH*MSLeachEF*NtoN2O*kgtoGg</f>
        <v>0.18040288130638713</v>
      </c>
      <c r="P142" s="22">
        <f>SUM('Activity data'!P50:P65)*FracLEACH*MSLeachEF*NtoN2O*kgtoGg</f>
        <v>0.18605886127585292</v>
      </c>
      <c r="Q142" s="22">
        <f>SUM('Activity data'!Q50:Q65)*FracLEACH*MSLeachEF*NtoN2O*kgtoGg</f>
        <v>0.19071558679964745</v>
      </c>
      <c r="R142" s="22">
        <f>SUM('Activity data'!R50:R65)*FracLEACH*MSLeachEF*NtoN2O*kgtoGg</f>
        <v>0.20125519487434509</v>
      </c>
      <c r="S142" s="22">
        <f>SUM('Activity data'!S50:S65)*FracLEACH*MSLeachEF*NtoN2O*kgtoGg</f>
        <v>0.19835083448330978</v>
      </c>
      <c r="T142" s="22">
        <f>SUM('Activity data'!T50:T65)*FracLEACH*MSLeachEF*NtoN2O*kgtoGg</f>
        <v>0.20340791269853714</v>
      </c>
      <c r="U142" s="22">
        <f>SUM('Activity data'!U50:U65)*FracLEACH*MSLeachEF*NtoN2O*kgtoGg</f>
        <v>0.19837147843190123</v>
      </c>
      <c r="V142" s="22">
        <f>SUM('Activity data'!V50:V65)*FracLEACH*MSLeachEF*NtoN2O*kgtoGg</f>
        <v>0.19524347893378349</v>
      </c>
      <c r="W142" s="22">
        <f>SUM('Activity data'!W50:W65)*FracLEACH*MSLeachEF*NtoN2O*kgtoGg</f>
        <v>0.19844684851945429</v>
      </c>
      <c r="X142" s="22">
        <f>SUM('Activity data'!X50:X65)*FracLEACH*MSLeachEF*NtoN2O*kgtoGg</f>
        <v>0.20208047112903738</v>
      </c>
      <c r="Y142" s="22">
        <f>SUM('Activity data'!Y50:Y65)*FracLEACH*MSLeachEF*NtoN2O*kgtoGg</f>
        <v>0.20790503445240358</v>
      </c>
      <c r="Z142" s="22">
        <f>SUM('Activity data'!Z50:Z65)*FracLEACH*MSLeachEF*NtoN2O*kgtoGg</f>
        <v>0.21715456278728704</v>
      </c>
      <c r="AA142" s="22">
        <f>SUM('Activity data'!AA50:AA65)*FracLEACH*MSLeachEF*NtoN2O*kgtoGg</f>
        <v>0.21596819668433243</v>
      </c>
      <c r="AB142" s="22">
        <f>SUM('Activity data'!AB50:AB65)*FracLEACH*MSLeachEF*NtoN2O*kgtoGg</f>
        <v>0.21517066461326645</v>
      </c>
      <c r="AC142" s="22">
        <f>SUM('Activity data'!AC50:AC65)*FracLEACH*MSLeachEF*NtoN2O*kgtoGg</f>
        <v>0.21457592123339364</v>
      </c>
      <c r="AD142" s="22">
        <f>SUM('Activity data'!AD50:AD65)*FracLEACH*MSLeachEF*NtoN2O*kgtoGg</f>
        <v>0.21439033495473192</v>
      </c>
      <c r="AE142" s="22">
        <f>SUM('Activity data'!AE50:AE65)*FracLEACH*MSLeachEF*NtoN2O*kgtoGg</f>
        <v>0.21571974000458213</v>
      </c>
      <c r="AF142" s="22">
        <f>SUM('Activity data'!AF50:AF65)*FracLEACH*MSLeachEF*NtoN2O*kgtoGg</f>
        <v>0.21568069632830003</v>
      </c>
      <c r="AG142" s="22">
        <f>SUM('Activity data'!AG50:AG65)*FracLEACH*MSLeachEF*NtoN2O*kgtoGg</f>
        <v>0.21425018583441802</v>
      </c>
      <c r="AH142" s="22">
        <f>SUM('Activity data'!AH50:AH65)*FracLEACH*MSLeachEF*NtoN2O*kgtoGg</f>
        <v>0.21175898406867802</v>
      </c>
      <c r="AI142" s="22">
        <f>SUM('Activity data'!AI50:AI65)*FracLEACH*MSLeachEF*NtoN2O*kgtoGg</f>
        <v>0.21032837488058101</v>
      </c>
      <c r="AJ142" s="22">
        <f>SUM('Activity data'!AJ50:AJ65)*FracLEACH*MSLeachEF*NtoN2O*kgtoGg</f>
        <v>0.20858128118598154</v>
      </c>
      <c r="AK142" s="22">
        <f>SUM('Activity data'!AK50:AK65)*FracLEACH*MSLeachEF*NtoN2O*kgtoGg</f>
        <v>0.20654961158903679</v>
      </c>
      <c r="AL142" s="22">
        <f>SUM('Activity data'!AL50:AL65)*FracLEACH*MSLeachEF*NtoN2O*kgtoGg</f>
        <v>0.18538126310688804</v>
      </c>
      <c r="AM142" s="22">
        <f>SUM('Activity data'!AM50:AM65)*FracLEACH*MSLeachEF*NtoN2O*kgtoGg</f>
        <v>0.18704742542627603</v>
      </c>
      <c r="AN142" s="22">
        <f>SUM('Activity data'!AN50:AN65)*FracLEACH*MSLeachEF*NtoN2O*kgtoGg</f>
        <v>0.18847748109983323</v>
      </c>
      <c r="AO142" s="22">
        <f>SUM('Activity data'!AO50:AO65)*FracLEACH*MSLeachEF*NtoN2O*kgtoGg</f>
        <v>0.1899092077057217</v>
      </c>
      <c r="AP142" s="22">
        <f>SUM('Activity data'!AP50:AP65)*FracLEACH*MSLeachEF*NtoN2O*kgtoGg</f>
        <v>0.19114237052091532</v>
      </c>
      <c r="AQ142" s="22">
        <f>SUM('Activity data'!AQ50:AQ65)*FracLEACH*MSLeachEF*NtoN2O*kgtoGg</f>
        <v>0.19251930740618847</v>
      </c>
      <c r="AR142" s="22">
        <f>SUM('Activity data'!AR50:AR65)*FracLEACH*MSLeachEF*NtoN2O*kgtoGg</f>
        <v>0.1947167712228792</v>
      </c>
      <c r="AS142" s="22">
        <f>SUM('Activity data'!AS50:AS65)*FracLEACH*MSLeachEF*NtoN2O*kgtoGg</f>
        <v>0.1967984124936327</v>
      </c>
      <c r="AT142" s="22">
        <f>SUM('Activity data'!AT50:AT65)*FracLEACH*MSLeachEF*NtoN2O*kgtoGg</f>
        <v>0.1990548924946739</v>
      </c>
      <c r="AU142" s="22">
        <f>SUM('Activity data'!AU50:AU65)*FracLEACH*MSLeachEF*NtoN2O*kgtoGg</f>
        <v>0.20141147507130536</v>
      </c>
      <c r="AV142" s="22">
        <f>SUM('Activity data'!AV50:AV65)*FracLEACH*MSLeachEF*NtoN2O*kgtoGg</f>
        <v>0.20387842694645411</v>
      </c>
      <c r="AW142" s="22">
        <f>SUM('Activity data'!AW50:AW65)*FracLEACH*MSLeachEF*NtoN2O*kgtoGg</f>
        <v>0.2069753968051764</v>
      </c>
      <c r="AX142" s="22">
        <f>SUM('Activity data'!AX50:AX65)*FracLEACH*MSLeachEF*NtoN2O*kgtoGg</f>
        <v>0.20965803571459241</v>
      </c>
      <c r="AY142" s="22">
        <f>SUM('Activity data'!AY50:AY65)*FracLEACH*MSLeachEF*NtoN2O*kgtoGg</f>
        <v>0.21288291171335974</v>
      </c>
      <c r="AZ142" s="22">
        <f>SUM('Activity data'!AZ50:AZ65)*FracLEACH*MSLeachEF*NtoN2O*kgtoGg</f>
        <v>0.21642687208409495</v>
      </c>
      <c r="BA142" s="22">
        <f>SUM('Activity data'!BA50:BA65)*FracLEACH*MSLeachEF*NtoN2O*kgtoGg</f>
        <v>0.22030068066830194</v>
      </c>
      <c r="BB142" s="22">
        <f>SUM('Activity data'!BB50:BB65)*FracLEACH*MSLeachEF*NtoN2O*kgtoGg</f>
        <v>0.22427132851648343</v>
      </c>
      <c r="BC142" s="22">
        <f>SUM('Activity data'!BC50:BC65)*FracLEACH*MSLeachEF*NtoN2O*kgtoGg</f>
        <v>0.2283999280165914</v>
      </c>
      <c r="BD142" s="22">
        <f>SUM('Activity data'!BD50:BD65)*FracLEACH*MSLeachEF*NtoN2O*kgtoGg</f>
        <v>0.23248657713461973</v>
      </c>
      <c r="BE142" s="22">
        <f>SUM('Activity data'!BE50:BE65)*FracLEACH*MSLeachEF*NtoN2O*kgtoGg</f>
        <v>0.23672412073017035</v>
      </c>
      <c r="BF142" s="22">
        <f>SUM('Activity data'!BF50:BF65)*FracLEACH*MSLeachEF*NtoN2O*kgtoGg</f>
        <v>0.24126781830835972</v>
      </c>
      <c r="BG142" s="22">
        <f>SUM('Activity data'!BG50:BG65)*FracLEACH*MSLeachEF*NtoN2O*kgtoGg</f>
        <v>0.24803133132562924</v>
      </c>
      <c r="BH142" s="22">
        <f>SUM('Activity data'!BH50:BH65)*FracLEACH*MSLeachEF*NtoN2O*kgtoGg</f>
        <v>0.25508034505664556</v>
      </c>
      <c r="BI142" s="22">
        <f>SUM('Activity data'!BI50:BI65)*FracLEACH*MSLeachEF*NtoN2O*kgtoGg</f>
        <v>0.26238851756300574</v>
      </c>
      <c r="BJ142" s="22">
        <f>SUM('Activity data'!BJ50:BJ65)*FracLEACH*MSLeachEF*NtoN2O*kgtoGg</f>
        <v>0.26999989215154963</v>
      </c>
      <c r="BK142" s="22">
        <f>SUM('Activity data'!BK50:BK65)*FracLEACH*MSLeachEF*NtoN2O*kgtoGg</f>
        <v>0.27810587220887933</v>
      </c>
      <c r="BL142" s="22">
        <f>SUM('Activity data'!BL50:BL65)*FracLEACH*MSLeachEF*NtoN2O*kgtoGg</f>
        <v>0.2866408124988577</v>
      </c>
      <c r="BM142" s="22">
        <f>SUM('Activity data'!BM50:BM65)*FracLEACH*MSLeachEF*NtoN2O*kgtoGg</f>
        <v>0.29557554432167182</v>
      </c>
      <c r="BN142" s="22">
        <f>SUM('Activity data'!BN50:BN65)*FracLEACH*MSLeachEF*NtoN2O*kgtoGg</f>
        <v>0.30454543870009776</v>
      </c>
      <c r="BO142" s="22">
        <f>SUM('Activity data'!BO50:BO65)*FracLEACH*MSLeachEF*NtoN2O*kgtoGg</f>
        <v>0.313953390437541</v>
      </c>
      <c r="BP142" s="22">
        <f>SUM('Activity data'!BP50:BP65)*FracLEACH*MSLeachEF*NtoN2O*kgtoGg</f>
        <v>0.32383373593393333</v>
      </c>
    </row>
    <row r="143" spans="1:68" x14ac:dyDescent="0.25">
      <c r="A143" t="str">
        <f t="shared" si="52"/>
        <v>3C Aggregated and non-CO2 emissions on land</v>
      </c>
      <c r="B143" t="str">
        <f t="shared" si="53"/>
        <v>3C5 Indirect N2O from managed soils (N2O)</v>
      </c>
      <c r="C143" t="str">
        <f t="shared" si="54"/>
        <v>Leaching/runoff</v>
      </c>
      <c r="D143" t="str">
        <f t="shared" si="51"/>
        <v xml:space="preserve"> - Urine &amp; dung</v>
      </c>
      <c r="E143" t="str">
        <f t="shared" si="46"/>
        <v>Leaching/runoff - Urine &amp; dung</v>
      </c>
      <c r="F143" t="str">
        <f t="shared" si="47"/>
        <v>N2O</v>
      </c>
      <c r="G143" t="str">
        <f t="shared" si="48"/>
        <v>Gg N2O</v>
      </c>
      <c r="H143" s="22">
        <f>SUM('Activity data'!H66:H81)*FracLEACHUD*MSLeachEF*NtoN2O*kgtoGg</f>
        <v>0</v>
      </c>
      <c r="I143" s="22">
        <f>SUM('Activity data'!I66:I81)*FracLEACHUD*MSLeachEF*NtoN2O*kgtoGg</f>
        <v>0</v>
      </c>
      <c r="J143" s="22">
        <f>SUM('Activity data'!J66:J81)*FracLEACHUD*MSLeachEF*NtoN2O*kgtoGg</f>
        <v>0</v>
      </c>
      <c r="K143" s="22">
        <f>SUM('Activity data'!K66:K81)*FracLEACHUD*MSLeachEF*NtoN2O*kgtoGg</f>
        <v>0</v>
      </c>
      <c r="L143" s="22">
        <f>SUM('Activity data'!L66:L81)*FracLEACHUD*MSLeachEF*NtoN2O*kgtoGg</f>
        <v>0</v>
      </c>
      <c r="M143" s="22">
        <f>SUM('Activity data'!M66:M81)*FracLEACHUD*MSLeachEF*NtoN2O*kgtoGg</f>
        <v>0</v>
      </c>
      <c r="N143" s="22">
        <f>SUM('Activity data'!N66:N81)*FracLEACHUD*MSLeachEF*NtoN2O*kgtoGg</f>
        <v>0</v>
      </c>
      <c r="O143" s="22">
        <f>SUM('Activity data'!O66:O81)*FracLEACHUD*MSLeachEF*NtoN2O*kgtoGg</f>
        <v>0</v>
      </c>
      <c r="P143" s="22">
        <f>SUM('Activity data'!P66:P81)*FracLEACHUD*MSLeachEF*NtoN2O*kgtoGg</f>
        <v>0</v>
      </c>
      <c r="Q143" s="22">
        <f>SUM('Activity data'!Q66:Q81)*FracLEACHUD*MSLeachEF*NtoN2O*kgtoGg</f>
        <v>0</v>
      </c>
      <c r="R143" s="22">
        <f>SUM('Activity data'!R66:R81)*FracLEACHUD*MSLeachEF*NtoN2O*kgtoGg</f>
        <v>0</v>
      </c>
      <c r="S143" s="22">
        <f>SUM('Activity data'!S66:S81)*FracLEACHUD*MSLeachEF*NtoN2O*kgtoGg</f>
        <v>0</v>
      </c>
      <c r="T143" s="22">
        <f>SUM('Activity data'!T66:T81)*FracLEACHUD*MSLeachEF*NtoN2O*kgtoGg</f>
        <v>0</v>
      </c>
      <c r="U143" s="22">
        <f>SUM('Activity data'!U66:U81)*FracLEACHUD*MSLeachEF*NtoN2O*kgtoGg</f>
        <v>0</v>
      </c>
      <c r="V143" s="22">
        <f>SUM('Activity data'!V66:V81)*FracLEACHUD*MSLeachEF*NtoN2O*kgtoGg</f>
        <v>0</v>
      </c>
      <c r="W143" s="22">
        <f>SUM('Activity data'!W66:W81)*FracLEACHUD*MSLeachEF*NtoN2O*kgtoGg</f>
        <v>0</v>
      </c>
      <c r="X143" s="22">
        <f>SUM('Activity data'!X66:X81)*FracLEACHUD*MSLeachEF*NtoN2O*kgtoGg</f>
        <v>0</v>
      </c>
      <c r="Y143" s="22">
        <f>SUM('Activity data'!Y66:Y81)*FracLEACHUD*MSLeachEF*NtoN2O*kgtoGg</f>
        <v>0</v>
      </c>
      <c r="Z143" s="22">
        <f>SUM('Activity data'!Z66:Z81)*FracLEACHUD*MSLeachEF*NtoN2O*kgtoGg</f>
        <v>0</v>
      </c>
      <c r="AA143" s="22">
        <f>SUM('Activity data'!AA66:AA81)*FracLEACHUD*MSLeachEF*NtoN2O*kgtoGg</f>
        <v>0</v>
      </c>
      <c r="AB143" s="22">
        <f>SUM('Activity data'!AB66:AB81)*FracLEACHUD*MSLeachEF*NtoN2O*kgtoGg</f>
        <v>0</v>
      </c>
      <c r="AC143" s="22">
        <f>SUM('Activity data'!AC66:AC81)*FracLEACHUD*MSLeachEF*NtoN2O*kgtoGg</f>
        <v>0</v>
      </c>
      <c r="AD143" s="22">
        <f>SUM('Activity data'!AD66:AD81)*FracLEACHUD*MSLeachEF*NtoN2O*kgtoGg</f>
        <v>0</v>
      </c>
      <c r="AE143" s="22">
        <f>SUM('Activity data'!AE66:AE81)*FracLEACHUD*MSLeachEF*NtoN2O*kgtoGg</f>
        <v>0</v>
      </c>
      <c r="AF143" s="22">
        <f>SUM('Activity data'!AF66:AF81)*FracLEACHUD*MSLeachEF*NtoN2O*kgtoGg</f>
        <v>0</v>
      </c>
      <c r="AG143" s="22">
        <f>SUM('Activity data'!AG66:AG81)*FracLEACHUD*MSLeachEF*NtoN2O*kgtoGg</f>
        <v>0</v>
      </c>
      <c r="AH143" s="22">
        <f>SUM('Activity data'!AH66:AH81)*FracLEACHUD*MSLeachEF*NtoN2O*kgtoGg</f>
        <v>0</v>
      </c>
      <c r="AI143" s="22">
        <f>SUM('Activity data'!AI66:AI81)*FracLEACHUD*MSLeachEF*NtoN2O*kgtoGg</f>
        <v>0</v>
      </c>
      <c r="AJ143" s="22">
        <f>SUM('Activity data'!AJ66:AJ81)*FracLEACHUD*MSLeachEF*NtoN2O*kgtoGg</f>
        <v>0</v>
      </c>
      <c r="AK143" s="22">
        <f>SUM('Activity data'!AK66:AK81)*FracLEACHUD*MSLeachEF*NtoN2O*kgtoGg</f>
        <v>0</v>
      </c>
      <c r="AL143" s="22">
        <f>SUM('Activity data'!AL66:AL81)*FracLEACHUD*MSLeachEF*NtoN2O*kgtoGg</f>
        <v>0</v>
      </c>
      <c r="AM143" s="22">
        <f>SUM('Activity data'!AM66:AM81)*FracLEACHUD*MSLeachEF*NtoN2O*kgtoGg</f>
        <v>0</v>
      </c>
      <c r="AN143" s="22">
        <f>SUM('Activity data'!AN66:AN81)*FracLEACHUD*MSLeachEF*NtoN2O*kgtoGg</f>
        <v>0</v>
      </c>
      <c r="AO143" s="22">
        <f>SUM('Activity data'!AO66:AO81)*FracLEACHUD*MSLeachEF*NtoN2O*kgtoGg</f>
        <v>0</v>
      </c>
      <c r="AP143" s="22">
        <f>SUM('Activity data'!AP66:AP81)*FracLEACHUD*MSLeachEF*NtoN2O*kgtoGg</f>
        <v>0</v>
      </c>
      <c r="AQ143" s="22">
        <f>SUM('Activity data'!AQ66:AQ81)*FracLEACHUD*MSLeachEF*NtoN2O*kgtoGg</f>
        <v>0</v>
      </c>
      <c r="AR143" s="22">
        <f>SUM('Activity data'!AR66:AR81)*FracLEACHUD*MSLeachEF*NtoN2O*kgtoGg</f>
        <v>0</v>
      </c>
      <c r="AS143" s="22">
        <f>SUM('Activity data'!AS66:AS81)*FracLEACHUD*MSLeachEF*NtoN2O*kgtoGg</f>
        <v>0</v>
      </c>
      <c r="AT143" s="22">
        <f>SUM('Activity data'!AT66:AT81)*FracLEACHUD*MSLeachEF*NtoN2O*kgtoGg</f>
        <v>0</v>
      </c>
      <c r="AU143" s="22">
        <f>SUM('Activity data'!AU66:AU81)*FracLEACHUD*MSLeachEF*NtoN2O*kgtoGg</f>
        <v>0</v>
      </c>
      <c r="AV143" s="22">
        <f>SUM('Activity data'!AV66:AV81)*FracLEACHUD*MSLeachEF*NtoN2O*kgtoGg</f>
        <v>0</v>
      </c>
      <c r="AW143" s="22">
        <f>SUM('Activity data'!AW66:AW81)*FracLEACHUD*MSLeachEF*NtoN2O*kgtoGg</f>
        <v>0</v>
      </c>
      <c r="AX143" s="22">
        <f>SUM('Activity data'!AX66:AX81)*FracLEACHUD*MSLeachEF*NtoN2O*kgtoGg</f>
        <v>0</v>
      </c>
      <c r="AY143" s="22">
        <f>SUM('Activity data'!AY66:AY81)*FracLEACHUD*MSLeachEF*NtoN2O*kgtoGg</f>
        <v>0</v>
      </c>
      <c r="AZ143" s="22">
        <f>SUM('Activity data'!AZ66:AZ81)*FracLEACHUD*MSLeachEF*NtoN2O*kgtoGg</f>
        <v>0</v>
      </c>
      <c r="BA143" s="22">
        <f>SUM('Activity data'!BA66:BA81)*FracLEACHUD*MSLeachEF*NtoN2O*kgtoGg</f>
        <v>0</v>
      </c>
      <c r="BB143" s="22">
        <f>SUM('Activity data'!BB66:BB81)*FracLEACHUD*MSLeachEF*NtoN2O*kgtoGg</f>
        <v>0</v>
      </c>
      <c r="BC143" s="22">
        <f>SUM('Activity data'!BC66:BC81)*FracLEACHUD*MSLeachEF*NtoN2O*kgtoGg</f>
        <v>0</v>
      </c>
      <c r="BD143" s="22">
        <f>SUM('Activity data'!BD66:BD81)*FracLEACHUD*MSLeachEF*NtoN2O*kgtoGg</f>
        <v>0</v>
      </c>
      <c r="BE143" s="22">
        <f>SUM('Activity data'!BE66:BE81)*FracLEACHUD*MSLeachEF*NtoN2O*kgtoGg</f>
        <v>0</v>
      </c>
      <c r="BF143" s="22">
        <f>SUM('Activity data'!BF66:BF81)*FracLEACHUD*MSLeachEF*NtoN2O*kgtoGg</f>
        <v>0</v>
      </c>
      <c r="BG143" s="22">
        <f>SUM('Activity data'!BG66:BG81)*FracLEACHUD*MSLeachEF*NtoN2O*kgtoGg</f>
        <v>0</v>
      </c>
      <c r="BH143" s="22">
        <f>SUM('Activity data'!BH66:BH81)*FracLEACHUD*MSLeachEF*NtoN2O*kgtoGg</f>
        <v>0</v>
      </c>
      <c r="BI143" s="22">
        <f>SUM('Activity data'!BI66:BI81)*FracLEACHUD*MSLeachEF*NtoN2O*kgtoGg</f>
        <v>0</v>
      </c>
      <c r="BJ143" s="22">
        <f>SUM('Activity data'!BJ66:BJ81)*FracLEACHUD*MSLeachEF*NtoN2O*kgtoGg</f>
        <v>0</v>
      </c>
      <c r="BK143" s="22">
        <f>SUM('Activity data'!BK66:BK81)*FracLEACHUD*MSLeachEF*NtoN2O*kgtoGg</f>
        <v>0</v>
      </c>
      <c r="BL143" s="22">
        <f>SUM('Activity data'!BL66:BL81)*FracLEACHUD*MSLeachEF*NtoN2O*kgtoGg</f>
        <v>0</v>
      </c>
      <c r="BM143" s="22">
        <f>SUM('Activity data'!BM66:BM81)*FracLEACHUD*MSLeachEF*NtoN2O*kgtoGg</f>
        <v>0</v>
      </c>
      <c r="BN143" s="22">
        <f>SUM('Activity data'!BN66:BN81)*FracLEACHUD*MSLeachEF*NtoN2O*kgtoGg</f>
        <v>0</v>
      </c>
      <c r="BO143" s="22">
        <f>SUM('Activity data'!BO66:BO81)*FracLEACHUD*MSLeachEF*NtoN2O*kgtoGg</f>
        <v>0</v>
      </c>
      <c r="BP143" s="22">
        <f>SUM('Activity data'!BP66:BP81)*FracLEACHUD*MSLeachEF*NtoN2O*kgtoGg</f>
        <v>0</v>
      </c>
    </row>
    <row r="144" spans="1:68" x14ac:dyDescent="0.25">
      <c r="A144" t="str">
        <f t="shared" si="52"/>
        <v>3C Aggregated and non-CO2 emissions on land</v>
      </c>
      <c r="B144" t="str">
        <f t="shared" si="53"/>
        <v>3C5 Indirect N2O from managed soils (N2O)</v>
      </c>
      <c r="C144" t="str">
        <f t="shared" si="54"/>
        <v>Leaching/runoff</v>
      </c>
      <c r="D144" t="s">
        <v>439</v>
      </c>
      <c r="E144" t="str">
        <f t="shared" si="46"/>
        <v>Leaching/runoff - crop residues</v>
      </c>
      <c r="F144" t="str">
        <f t="shared" si="47"/>
        <v>N2O</v>
      </c>
      <c r="G144" t="str">
        <f t="shared" si="48"/>
        <v>Gg N2O</v>
      </c>
      <c r="H144" s="22">
        <f>'Activity data'!H85*FracLEACH*MSLeachEF*NtoN2O*kgtoGg</f>
        <v>0.16412569165212873</v>
      </c>
      <c r="I144" s="22">
        <f>'Activity data'!I85*FracLEACH*MSLeachEF*NtoN2O*kgtoGg</f>
        <v>0.14629236044495902</v>
      </c>
      <c r="J144" s="22">
        <f>'Activity data'!J85*FracLEACH*MSLeachEF*NtoN2O*kgtoGg</f>
        <v>0.15233000670693667</v>
      </c>
      <c r="K144" s="22">
        <f>'Activity data'!K85*FracLEACH*MSLeachEF*NtoN2O*kgtoGg</f>
        <v>0.16359516489306206</v>
      </c>
      <c r="L144" s="22">
        <f>'Activity data'!L85*FracLEACH*MSLeachEF*NtoN2O*kgtoGg</f>
        <v>0.17253149252582983</v>
      </c>
      <c r="M144" s="22">
        <f>'Activity data'!M85*FracLEACH*MSLeachEF*NtoN2O*kgtoGg</f>
        <v>0.13417870850569094</v>
      </c>
      <c r="N144" s="22">
        <f>'Activity data'!N85*FracLEACH*MSLeachEF*NtoN2O*kgtoGg</f>
        <v>0.14779546367267218</v>
      </c>
      <c r="O144" s="22">
        <f>'Activity data'!O85*FracLEACH*MSLeachEF*NtoN2O*kgtoGg</f>
        <v>0.15542171795890092</v>
      </c>
      <c r="P144" s="22">
        <f>'Activity data'!P85*FracLEACH*MSLeachEF*NtoN2O*kgtoGg</f>
        <v>0.13543229781907784</v>
      </c>
      <c r="Q144" s="22">
        <f>'Activity data'!Q85*FracLEACH*MSLeachEF*NtoN2O*kgtoGg</f>
        <v>0.13439106702126277</v>
      </c>
      <c r="R144" s="22">
        <f>'Activity data'!R85*FracLEACH*MSLeachEF*NtoN2O*kgtoGg</f>
        <v>0.15425221852146853</v>
      </c>
      <c r="S144" s="22">
        <f>'Activity data'!S85*FracLEACH*MSLeachEF*NtoN2O*kgtoGg</f>
        <v>0.12599065258308942</v>
      </c>
      <c r="T144" s="22">
        <f>'Activity data'!T85*FracLEACH*MSLeachEF*NtoN2O*kgtoGg</f>
        <v>0.13741326722478148</v>
      </c>
      <c r="U144" s="22">
        <f>'Activity data'!U85*FracLEACH*MSLeachEF*NtoN2O*kgtoGg</f>
        <v>0.13559055667593309</v>
      </c>
      <c r="V144" s="22">
        <f>'Activity data'!V85*FracLEACH*MSLeachEF*NtoN2O*kgtoGg</f>
        <v>0.12124985168858403</v>
      </c>
      <c r="W144" s="22">
        <f>'Activity data'!W85*FracLEACH*MSLeachEF*NtoN2O*kgtoGg</f>
        <v>0.12315983905833512</v>
      </c>
      <c r="X144" s="22">
        <f>'Activity data'!X85*FracLEACH*MSLeachEF*NtoN2O*kgtoGg</f>
        <v>8.2811567421668675E-2</v>
      </c>
      <c r="Y144" s="22">
        <f>'Activity data'!Y85*FracLEACH*MSLeachEF*NtoN2O*kgtoGg</f>
        <v>0.11226257751117734</v>
      </c>
      <c r="Z144" s="22">
        <f>'Activity data'!Z85*FracLEACH*MSLeachEF*NtoN2O*kgtoGg</f>
        <v>0.12821404968861716</v>
      </c>
      <c r="AA144" s="22">
        <f>'Activity data'!AA85*FracLEACH*MSLeachEF*NtoN2O*kgtoGg</f>
        <v>0.11391912245887616</v>
      </c>
      <c r="AB144" s="22">
        <f>'Activity data'!AB85*FracLEACH*MSLeachEF*NtoN2O*kgtoGg</f>
        <v>0.12438309112763533</v>
      </c>
      <c r="AC144" s="22">
        <f>'Activity data'!AC85*FracLEACH*MSLeachEF*NtoN2O*kgtoGg</f>
        <v>0.11517216759812599</v>
      </c>
      <c r="AD144" s="22">
        <f>'Activity data'!AD85*FracLEACH*MSLeachEF*NtoN2O*kgtoGg</f>
        <v>0.11034789591063747</v>
      </c>
      <c r="AE144" s="22">
        <f>'Activity data'!AE85*FracLEACH*MSLeachEF*NtoN2O*kgtoGg</f>
        <v>0.11087196615641566</v>
      </c>
      <c r="AF144" s="22">
        <f>'Activity data'!AF85*FracLEACH*MSLeachEF*NtoN2O*kgtoGg</f>
        <v>0.11119516654252329</v>
      </c>
      <c r="AG144" s="22">
        <f>'Activity data'!AG85*FracLEACH*MSLeachEF*NtoN2O*kgtoGg</f>
        <v>0.11143711108343449</v>
      </c>
      <c r="AH144" s="22">
        <f>'Activity data'!AH85*FracLEACH*MSLeachEF*NtoN2O*kgtoGg</f>
        <v>0.11159535583458124</v>
      </c>
      <c r="AI144" s="22">
        <f>'Activity data'!AI85*FracLEACH*MSLeachEF*NtoN2O*kgtoGg</f>
        <v>0.11168671751639869</v>
      </c>
      <c r="AJ144" s="22">
        <f>'Activity data'!AJ85*FracLEACH*MSLeachEF*NtoN2O*kgtoGg</f>
        <v>0.11183262583001513</v>
      </c>
      <c r="AK144" s="22">
        <f>'Activity data'!AK85*FracLEACH*MSLeachEF*NtoN2O*kgtoGg</f>
        <v>0.11195466956596102</v>
      </c>
      <c r="AL144" s="22">
        <f>'Activity data'!AL85*FracLEACH*MSLeachEF*NtoN2O*kgtoGg</f>
        <v>0.1120544701303344</v>
      </c>
      <c r="AM144" s="22">
        <f>'Activity data'!AM85*FracLEACH*MSLeachEF*NtoN2O*kgtoGg</f>
        <v>0.11095463666110314</v>
      </c>
      <c r="AN144" s="22">
        <f>'Activity data'!AN85*FracLEACH*MSLeachEF*NtoN2O*kgtoGg</f>
        <v>0.11124937708500211</v>
      </c>
      <c r="AO144" s="22">
        <f>'Activity data'!AO85*FracLEACH*MSLeachEF*NtoN2O*kgtoGg</f>
        <v>0.11152690843453847</v>
      </c>
      <c r="AP144" s="22">
        <f>'Activity data'!AP85*FracLEACH*MSLeachEF*NtoN2O*kgtoGg</f>
        <v>0.11180273492042017</v>
      </c>
      <c r="AQ144" s="22">
        <f>'Activity data'!AQ85*FracLEACH*MSLeachEF*NtoN2O*kgtoGg</f>
        <v>0.11206403949244448</v>
      </c>
      <c r="AR144" s="22">
        <f>'Activity data'!AR85*FracLEACH*MSLeachEF*NtoN2O*kgtoGg</f>
        <v>0.11233307963224017</v>
      </c>
      <c r="AS144" s="22">
        <f>'Activity data'!AS85*FracLEACH*MSLeachEF*NtoN2O*kgtoGg</f>
        <v>0.11265305753130403</v>
      </c>
      <c r="AT144" s="22">
        <f>'Activity data'!AT85*FracLEACH*MSLeachEF*NtoN2O*kgtoGg</f>
        <v>0.11296412645135764</v>
      </c>
      <c r="AU144" s="22">
        <f>'Activity data'!AU85*FracLEACH*MSLeachEF*NtoN2O*kgtoGg</f>
        <v>0.11328507094763084</v>
      </c>
      <c r="AV144" s="22">
        <f>'Activity data'!AV85*FracLEACH*MSLeachEF*NtoN2O*kgtoGg</f>
        <v>0.11361107928765296</v>
      </c>
      <c r="AW144" s="22">
        <f>'Activity data'!AW85*FracLEACH*MSLeachEF*NtoN2O*kgtoGg</f>
        <v>0.11394278446548803</v>
      </c>
      <c r="AX144" s="22">
        <f>'Activity data'!AX85*FracLEACH*MSLeachEF*NtoN2O*kgtoGg</f>
        <v>0.11433777911664406</v>
      </c>
      <c r="AY144" s="22">
        <f>'Activity data'!AY85*FracLEACH*MSLeachEF*NtoN2O*kgtoGg</f>
        <v>0.11470569403369742</v>
      </c>
      <c r="AZ144" s="22">
        <f>'Activity data'!AZ85*FracLEACH*MSLeachEF*NtoN2O*kgtoGg</f>
        <v>0.11510697181015295</v>
      </c>
      <c r="BA144" s="22">
        <f>'Activity data'!BA85*FracLEACH*MSLeachEF*NtoN2O*kgtoGg</f>
        <v>0.11552712389182228</v>
      </c>
      <c r="BB144" s="22">
        <f>'Activity data'!BB85*FracLEACH*MSLeachEF*NtoN2O*kgtoGg</f>
        <v>0.11596638275845511</v>
      </c>
      <c r="BC144" s="22">
        <f>'Activity data'!BC85*FracLEACH*MSLeachEF*NtoN2O*kgtoGg</f>
        <v>0.11640962322019828</v>
      </c>
      <c r="BD144" s="22">
        <f>'Activity data'!BD85*FracLEACH*MSLeachEF*NtoN2O*kgtoGg</f>
        <v>0.11686081392042301</v>
      </c>
      <c r="BE144" s="22">
        <f>'Activity data'!BE85*FracLEACH*MSLeachEF*NtoN2O*kgtoGg</f>
        <v>0.11730772357933177</v>
      </c>
      <c r="BF144" s="22">
        <f>'Activity data'!BF85*FracLEACH*MSLeachEF*NtoN2O*kgtoGg</f>
        <v>0.11776190617162226</v>
      </c>
      <c r="BG144" s="22">
        <f>'Activity data'!BG85*FracLEACH*MSLeachEF*NtoN2O*kgtoGg</f>
        <v>0.11823225737809696</v>
      </c>
      <c r="BH144" s="22">
        <f>'Activity data'!BH85*FracLEACH*MSLeachEF*NtoN2O*kgtoGg</f>
        <v>0.11871096036000264</v>
      </c>
      <c r="BI144" s="22">
        <f>'Activity data'!BI85*FracLEACH*MSLeachEF*NtoN2O*kgtoGg</f>
        <v>0.11919725323645794</v>
      </c>
      <c r="BJ144" s="22">
        <f>'Activity data'!BJ85*FracLEACH*MSLeachEF*NtoN2O*kgtoGg</f>
        <v>0.11968900686292061</v>
      </c>
      <c r="BK144" s="22">
        <f>'Activity data'!BK85*FracLEACH*MSLeachEF*NtoN2O*kgtoGg</f>
        <v>0.12018803518602585</v>
      </c>
      <c r="BL144" s="22">
        <f>'Activity data'!BL85*FracLEACH*MSLeachEF*NtoN2O*kgtoGg</f>
        <v>0.12070376705483503</v>
      </c>
      <c r="BM144" s="22">
        <f>'Activity data'!BM85*FracLEACH*MSLeachEF*NtoN2O*kgtoGg</f>
        <v>0.1212311856756567</v>
      </c>
      <c r="BN144" s="22">
        <f>'Activity data'!BN85*FracLEACH*MSLeachEF*NtoN2O*kgtoGg</f>
        <v>0.12176800032621096</v>
      </c>
      <c r="BO144" s="22">
        <f>'Activity data'!BO85*FracLEACH*MSLeachEF*NtoN2O*kgtoGg</f>
        <v>0.12229530236415012</v>
      </c>
      <c r="BP144" s="22">
        <f>'Activity data'!BP85*FracLEACH*MSLeachEF*NtoN2O*kgtoGg</f>
        <v>0.12283282087841858</v>
      </c>
    </row>
    <row r="145" spans="1:68" x14ac:dyDescent="0.25">
      <c r="A145" t="str">
        <f t="shared" si="52"/>
        <v>3C Aggregated and non-CO2 emissions on land</v>
      </c>
      <c r="B145" t="str">
        <f>'IPCC Categories'!B78</f>
        <v>3C5 Indirect N2O from managed soils (N2O)</v>
      </c>
      <c r="C145" t="str">
        <f t="shared" si="54"/>
        <v>Leaching/runoff</v>
      </c>
      <c r="D145" t="str">
        <f>" - FSOM - "&amp;'Activity data'!D87</f>
        <v xml:space="preserve"> - FSOM - Forest remaining forest land</v>
      </c>
      <c r="E145" t="str">
        <f t="shared" ref="E145" si="55">C145&amp;D145</f>
        <v>Leaching/runoff - FSOM - Forest remaining forest land</v>
      </c>
      <c r="F145" t="str">
        <f t="shared" si="47"/>
        <v>N2O</v>
      </c>
      <c r="G145" t="str">
        <f t="shared" si="48"/>
        <v>Gg N2O</v>
      </c>
      <c r="H145" s="22" t="str">
        <f>IFERROR(('Activity data'!H87*(1/Constants!$H$135))*ttokg*FracLEACH*MSLeachEF*NtoN2O*kgtoGg,"NO")</f>
        <v>NO</v>
      </c>
      <c r="I145" s="22" t="str">
        <f>IFERROR(('Activity data'!I87*(1/Constants!$H$135))*ttokg*FracLEACH*MSLeachEF*NtoN2O*kgtoGg,"NO")</f>
        <v>NO</v>
      </c>
      <c r="J145" s="22" t="str">
        <f>IFERROR(('Activity data'!J87*(1/Constants!$H$135))*ttokg*FracLEACH*MSLeachEF*NtoN2O*kgtoGg,"NO")</f>
        <v>NO</v>
      </c>
      <c r="K145" s="22" t="str">
        <f>IFERROR(('Activity data'!K87*(1/Constants!$H$135))*ttokg*FracLEACH*MSLeachEF*NtoN2O*kgtoGg,"NO")</f>
        <v>NO</v>
      </c>
      <c r="L145" s="22" t="str">
        <f>IFERROR(('Activity data'!L87*(1/Constants!$H$135))*ttokg*FracLEACH*MSLeachEF*NtoN2O*kgtoGg,"NO")</f>
        <v>NO</v>
      </c>
      <c r="M145" s="22" t="str">
        <f>IFERROR(('Activity data'!M87*(1/Constants!$H$135))*ttokg*FracLEACH*MSLeachEF*NtoN2O*kgtoGg,"NO")</f>
        <v>NO</v>
      </c>
      <c r="N145" s="22" t="str">
        <f>IFERROR(('Activity data'!N87*(1/Constants!$H$135))*ttokg*FracLEACH*MSLeachEF*NtoN2O*kgtoGg,"NO")</f>
        <v>NO</v>
      </c>
      <c r="O145" s="22" t="str">
        <f>IFERROR(('Activity data'!O87*(1/Constants!$H$135))*ttokg*FracLEACH*MSLeachEF*NtoN2O*kgtoGg,"NO")</f>
        <v>NO</v>
      </c>
      <c r="P145" s="22" t="str">
        <f>IFERROR(('Activity data'!P87*(1/Constants!$H$135))*ttokg*FracLEACH*MSLeachEF*NtoN2O*kgtoGg,"NO")</f>
        <v>NO</v>
      </c>
      <c r="Q145" s="22" t="str">
        <f>IFERROR(('Activity data'!Q87*(1/Constants!$H$135))*ttokg*FracLEACH*MSLeachEF*NtoN2O*kgtoGg,"NO")</f>
        <v>NO</v>
      </c>
      <c r="R145" s="22" t="str">
        <f>IFERROR(('Activity data'!R87*(1/Constants!$H$135))*ttokg*FracLEACH*MSLeachEF*NtoN2O*kgtoGg,"NO")</f>
        <v>NO</v>
      </c>
      <c r="S145" s="22" t="str">
        <f>IFERROR(('Activity data'!S87*(1/Constants!$H$135))*ttokg*FracLEACH*MSLeachEF*NtoN2O*kgtoGg,"NO")</f>
        <v>NO</v>
      </c>
      <c r="T145" s="22" t="str">
        <f>IFERROR(('Activity data'!T87*(1/Constants!$H$135))*ttokg*FracLEACH*MSLeachEF*NtoN2O*kgtoGg,"NO")</f>
        <v>NO</v>
      </c>
      <c r="U145" s="22" t="str">
        <f>IFERROR(('Activity data'!U87*(1/Constants!$H$135))*ttokg*FracLEACH*MSLeachEF*NtoN2O*kgtoGg,"NO")</f>
        <v>NO</v>
      </c>
      <c r="V145" s="22" t="str">
        <f>IFERROR(('Activity data'!V87*(1/Constants!$H$135))*ttokg*FracLEACH*MSLeachEF*NtoN2O*kgtoGg,"NO")</f>
        <v>NO</v>
      </c>
      <c r="W145" s="22" t="str">
        <f>IFERROR(('Activity data'!W87*(1/Constants!$H$135))*ttokg*FracLEACH*MSLeachEF*NtoN2O*kgtoGg,"NO")</f>
        <v>NO</v>
      </c>
      <c r="X145" s="22" t="str">
        <f>IFERROR(('Activity data'!X87*(1/Constants!$H$135))*ttokg*FracLEACH*MSLeachEF*NtoN2O*kgtoGg,"NO")</f>
        <v>NO</v>
      </c>
      <c r="Y145" s="22" t="str">
        <f>IFERROR(('Activity data'!Y87*(1/Constants!$H$135))*ttokg*FracLEACH*MSLeachEF*NtoN2O*kgtoGg,"NO")</f>
        <v>NO</v>
      </c>
      <c r="Z145" s="22" t="str">
        <f>IFERROR(('Activity data'!Z87*(1/Constants!$H$135))*ttokg*FracLEACH*MSLeachEF*NtoN2O*kgtoGg,"NO")</f>
        <v>NO</v>
      </c>
      <c r="AA145" s="22" t="str">
        <f>IFERROR(('Activity data'!AA87*(1/Constants!$H$135))*ttokg*FracLEACH*MSLeachEF*NtoN2O*kgtoGg,"NO")</f>
        <v>NO</v>
      </c>
      <c r="AB145" s="22" t="str">
        <f>IFERROR(('Activity data'!AB87*(1/Constants!$H$135))*ttokg*FracLEACH*MSLeachEF*NtoN2O*kgtoGg,"NO")</f>
        <v>NO</v>
      </c>
      <c r="AC145" s="22" t="str">
        <f>IFERROR(('Activity data'!AC87*(1/Constants!$H$135))*ttokg*FracLEACH*MSLeachEF*NtoN2O*kgtoGg,"NO")</f>
        <v>NO</v>
      </c>
      <c r="AD145" s="22" t="str">
        <f>IFERROR(('Activity data'!AD87*(1/Constants!$H$135))*ttokg*FracLEACH*MSLeachEF*NtoN2O*kgtoGg,"NO")</f>
        <v>NO</v>
      </c>
      <c r="AE145" s="22" t="str">
        <f>IFERROR(('Activity data'!AE87*(1/Constants!$H$135))*ttokg*FracLEACH*MSLeachEF*NtoN2O*kgtoGg,"NO")</f>
        <v>NO</v>
      </c>
      <c r="AF145" s="22" t="str">
        <f>IFERROR(('Activity data'!AF87*(1/Constants!$H$135))*ttokg*FracLEACH*MSLeachEF*NtoN2O*kgtoGg,"NO")</f>
        <v>NO</v>
      </c>
      <c r="AG145" s="22" t="str">
        <f>IFERROR(('Activity data'!AG87*(1/Constants!$H$135))*ttokg*FracLEACH*MSLeachEF*NtoN2O*kgtoGg,"NO")</f>
        <v>NO</v>
      </c>
      <c r="AH145" s="22" t="str">
        <f>IFERROR(('Activity data'!AH87*(1/Constants!$H$135))*ttokg*FracLEACH*MSLeachEF*NtoN2O*kgtoGg,"NO")</f>
        <v>NO</v>
      </c>
      <c r="AI145" s="22" t="str">
        <f>IFERROR(('Activity data'!AI87*(1/Constants!$H$135))*ttokg*FracLEACH*MSLeachEF*NtoN2O*kgtoGg,"NO")</f>
        <v>NO</v>
      </c>
      <c r="AJ145" s="22" t="str">
        <f>IFERROR(('Activity data'!AJ87*(1/Constants!$H$135))*ttokg*FracLEACH*MSLeachEF*NtoN2O*kgtoGg,"NO")</f>
        <v>NO</v>
      </c>
      <c r="AK145" s="22" t="str">
        <f>IFERROR(('Activity data'!AK87*(1/Constants!$H$135))*ttokg*FracLEACH*MSLeachEF*NtoN2O*kgtoGg,"NO")</f>
        <v>NO</v>
      </c>
      <c r="AL145" s="22" t="str">
        <f>IFERROR(('Activity data'!AL87*(1/Constants!$H$135))*ttokg*FracLEACH*MSLeachEF*NtoN2O*kgtoGg,"NO")</f>
        <v>NO</v>
      </c>
      <c r="AM145" s="22" t="str">
        <f>IFERROR(('Activity data'!AM87*(1/Constants!$H$135))*ttokg*FracLEACH*MSLeachEF*NtoN2O*kgtoGg,"NO")</f>
        <v>NO</v>
      </c>
      <c r="AN145" s="22" t="str">
        <f>IFERROR(('Activity data'!AN87*(1/Constants!$H$135))*ttokg*FracLEACH*MSLeachEF*NtoN2O*kgtoGg,"NO")</f>
        <v>NO</v>
      </c>
      <c r="AO145" s="22" t="str">
        <f>IFERROR(('Activity data'!AO87*(1/Constants!$H$135))*ttokg*FracLEACH*MSLeachEF*NtoN2O*kgtoGg,"NO")</f>
        <v>NO</v>
      </c>
      <c r="AP145" s="22" t="str">
        <f>IFERROR(('Activity data'!AP87*(1/Constants!$H$135))*ttokg*FracLEACH*MSLeachEF*NtoN2O*kgtoGg,"NO")</f>
        <v>NO</v>
      </c>
      <c r="AQ145" s="22" t="str">
        <f>IFERROR(('Activity data'!AQ87*(1/Constants!$H$135))*ttokg*FracLEACH*MSLeachEF*NtoN2O*kgtoGg,"NO")</f>
        <v>NO</v>
      </c>
      <c r="AR145" s="22" t="str">
        <f>IFERROR(('Activity data'!AR87*(1/Constants!$H$135))*ttokg*FracLEACH*MSLeachEF*NtoN2O*kgtoGg,"NO")</f>
        <v>NO</v>
      </c>
      <c r="AS145" s="22" t="str">
        <f>IFERROR(('Activity data'!AS87*(1/Constants!$H$135))*ttokg*FracLEACH*MSLeachEF*NtoN2O*kgtoGg,"NO")</f>
        <v>NO</v>
      </c>
      <c r="AT145" s="22" t="str">
        <f>IFERROR(('Activity data'!AT87*(1/Constants!$H$135))*ttokg*FracLEACH*MSLeachEF*NtoN2O*kgtoGg,"NO")</f>
        <v>NO</v>
      </c>
      <c r="AU145" s="22" t="str">
        <f>IFERROR(('Activity data'!AU87*(1/Constants!$H$135))*ttokg*FracLEACH*MSLeachEF*NtoN2O*kgtoGg,"NO")</f>
        <v>NO</v>
      </c>
      <c r="AV145" s="22" t="str">
        <f>IFERROR(('Activity data'!AV87*(1/Constants!$H$135))*ttokg*FracLEACH*MSLeachEF*NtoN2O*kgtoGg,"NO")</f>
        <v>NO</v>
      </c>
      <c r="AW145" s="22" t="str">
        <f>IFERROR(('Activity data'!AW87*(1/Constants!$H$135))*ttokg*FracLEACH*MSLeachEF*NtoN2O*kgtoGg,"NO")</f>
        <v>NO</v>
      </c>
      <c r="AX145" s="22" t="str">
        <f>IFERROR(('Activity data'!AX87*(1/Constants!$H$135))*ttokg*FracLEACH*MSLeachEF*NtoN2O*kgtoGg,"NO")</f>
        <v>NO</v>
      </c>
      <c r="AY145" s="22" t="str">
        <f>IFERROR(('Activity data'!AY87*(1/Constants!$H$135))*ttokg*FracLEACH*MSLeachEF*NtoN2O*kgtoGg,"NO")</f>
        <v>NO</v>
      </c>
      <c r="AZ145" s="22" t="str">
        <f>IFERROR(('Activity data'!AZ87*(1/Constants!$H$135))*ttokg*FracLEACH*MSLeachEF*NtoN2O*kgtoGg,"NO")</f>
        <v>NO</v>
      </c>
      <c r="BA145" s="22" t="str">
        <f>IFERROR(('Activity data'!BA87*(1/Constants!$H$135))*ttokg*FracLEACH*MSLeachEF*NtoN2O*kgtoGg,"NO")</f>
        <v>NO</v>
      </c>
      <c r="BB145" s="22" t="str">
        <f>IFERROR(('Activity data'!BB87*(1/Constants!$H$135))*ttokg*FracLEACH*MSLeachEF*NtoN2O*kgtoGg,"NO")</f>
        <v>NO</v>
      </c>
      <c r="BC145" s="22" t="str">
        <f>IFERROR(('Activity data'!BC87*(1/Constants!$H$135))*ttokg*FracLEACH*MSLeachEF*NtoN2O*kgtoGg,"NO")</f>
        <v>NO</v>
      </c>
      <c r="BD145" s="22" t="str">
        <f>IFERROR(('Activity data'!BD87*(1/Constants!$H$135))*ttokg*FracLEACH*MSLeachEF*NtoN2O*kgtoGg,"NO")</f>
        <v>NO</v>
      </c>
      <c r="BE145" s="22" t="str">
        <f>IFERROR(('Activity data'!BE87*(1/Constants!$H$135))*ttokg*FracLEACH*MSLeachEF*NtoN2O*kgtoGg,"NO")</f>
        <v>NO</v>
      </c>
      <c r="BF145" s="22" t="str">
        <f>IFERROR(('Activity data'!BF87*(1/Constants!$H$135))*ttokg*FracLEACH*MSLeachEF*NtoN2O*kgtoGg,"NO")</f>
        <v>NO</v>
      </c>
      <c r="BG145" s="22" t="str">
        <f>IFERROR(('Activity data'!BG87*(1/Constants!$H$135))*ttokg*FracLEACH*MSLeachEF*NtoN2O*kgtoGg,"NO")</f>
        <v>NO</v>
      </c>
      <c r="BH145" s="22" t="str">
        <f>IFERROR(('Activity data'!BH87*(1/Constants!$H$135))*ttokg*FracLEACH*MSLeachEF*NtoN2O*kgtoGg,"NO")</f>
        <v>NO</v>
      </c>
      <c r="BI145" s="22" t="str">
        <f>IFERROR(('Activity data'!BI87*(1/Constants!$H$135))*ttokg*FracLEACH*MSLeachEF*NtoN2O*kgtoGg,"NO")</f>
        <v>NO</v>
      </c>
      <c r="BJ145" s="22" t="str">
        <f>IFERROR(('Activity data'!BJ87*(1/Constants!$H$135))*ttokg*FracLEACH*MSLeachEF*NtoN2O*kgtoGg,"NO")</f>
        <v>NO</v>
      </c>
      <c r="BK145" s="22" t="str">
        <f>IFERROR(('Activity data'!BK87*(1/Constants!$H$135))*ttokg*FracLEACH*MSLeachEF*NtoN2O*kgtoGg,"NO")</f>
        <v>NO</v>
      </c>
      <c r="BL145" s="22" t="str">
        <f>IFERROR(('Activity data'!BL87*(1/Constants!$H$135))*ttokg*FracLEACH*MSLeachEF*NtoN2O*kgtoGg,"NO")</f>
        <v>NO</v>
      </c>
      <c r="BM145" s="22" t="str">
        <f>IFERROR(('Activity data'!BM87*(1/Constants!$H$135))*ttokg*FracLEACH*MSLeachEF*NtoN2O*kgtoGg,"NO")</f>
        <v>NO</v>
      </c>
      <c r="BN145" s="22" t="str">
        <f>IFERROR(('Activity data'!BN87*(1/Constants!$H$135))*ttokg*FracLEACH*MSLeachEF*NtoN2O*kgtoGg,"NO")</f>
        <v>NO</v>
      </c>
      <c r="BO145" s="22" t="str">
        <f>IFERROR(('Activity data'!BO87*(1/Constants!$H$135))*ttokg*FracLEACH*MSLeachEF*NtoN2O*kgtoGg,"NO")</f>
        <v>NO</v>
      </c>
      <c r="BP145" s="22" t="str">
        <f>IFERROR(('Activity data'!BP87*(1/Constants!$H$135))*ttokg*FracLEACH*MSLeachEF*NtoN2O*kgtoGg,"NO")</f>
        <v>NO</v>
      </c>
    </row>
    <row r="146" spans="1:68" x14ac:dyDescent="0.25">
      <c r="A146" t="str">
        <f>A145</f>
        <v>3C Aggregated and non-CO2 emissions on land</v>
      </c>
      <c r="B146" t="str">
        <f t="shared" ref="B146" si="56">B145</f>
        <v>3C5 Indirect N2O from managed soils (N2O)</v>
      </c>
      <c r="C146" t="str">
        <f t="shared" si="54"/>
        <v>Leaching/runoff</v>
      </c>
      <c r="D146" t="str">
        <f>" - FSOM - "&amp;'Activity data'!D88</f>
        <v xml:space="preserve"> - FSOM - Land converted to forest land</v>
      </c>
      <c r="E146" t="str">
        <f t="shared" ref="E146" si="57">C146&amp;D146</f>
        <v>Leaching/runoff - FSOM - Land converted to forest land</v>
      </c>
      <c r="F146" t="str">
        <f t="shared" si="47"/>
        <v>N2O</v>
      </c>
      <c r="G146" t="str">
        <f t="shared" si="48"/>
        <v>Gg N2O</v>
      </c>
      <c r="H146" s="22" t="str">
        <f>IFERROR(('Activity data'!H88*(1/Constants!$H$135))*ttokg*FracLEACH*MSLeachEF*NtoN2O*kgtoGg,"NO")</f>
        <v>NO</v>
      </c>
      <c r="I146" s="22" t="str">
        <f>IFERROR(('Activity data'!I88*(1/Constants!$H$135))*ttokg*FracLEACH*MSLeachEF*NtoN2O*kgtoGg,"NO")</f>
        <v>NO</v>
      </c>
      <c r="J146" s="22" t="str">
        <f>IFERROR(('Activity data'!J88*(1/Constants!$H$135))*ttokg*FracLEACH*MSLeachEF*NtoN2O*kgtoGg,"NO")</f>
        <v>NO</v>
      </c>
      <c r="K146" s="22" t="str">
        <f>IFERROR(('Activity data'!K88*(1/Constants!$H$135))*ttokg*FracLEACH*MSLeachEF*NtoN2O*kgtoGg,"NO")</f>
        <v>NO</v>
      </c>
      <c r="L146" s="22" t="str">
        <f>IFERROR(('Activity data'!L88*(1/Constants!$H$135))*ttokg*FracLEACH*MSLeachEF*NtoN2O*kgtoGg,"NO")</f>
        <v>NO</v>
      </c>
      <c r="M146" s="22" t="str">
        <f>IFERROR(('Activity data'!M88*(1/Constants!$H$135))*ttokg*FracLEACH*MSLeachEF*NtoN2O*kgtoGg,"NO")</f>
        <v>NO</v>
      </c>
      <c r="N146" s="22" t="str">
        <f>IFERROR(('Activity data'!N88*(1/Constants!$H$135))*ttokg*FracLEACH*MSLeachEF*NtoN2O*kgtoGg,"NO")</f>
        <v>NO</v>
      </c>
      <c r="O146" s="22" t="str">
        <f>IFERROR(('Activity data'!O88*(1/Constants!$H$135))*ttokg*FracLEACH*MSLeachEF*NtoN2O*kgtoGg,"NO")</f>
        <v>NO</v>
      </c>
      <c r="P146" s="22" t="str">
        <f>IFERROR(('Activity data'!P88*(1/Constants!$H$135))*ttokg*FracLEACH*MSLeachEF*NtoN2O*kgtoGg,"NO")</f>
        <v>NO</v>
      </c>
      <c r="Q146" s="22" t="str">
        <f>IFERROR(('Activity data'!Q88*(1/Constants!$H$135))*ttokg*FracLEACH*MSLeachEF*NtoN2O*kgtoGg,"NO")</f>
        <v>NO</v>
      </c>
      <c r="R146" s="22" t="str">
        <f>IFERROR(('Activity data'!R88*(1/Constants!$H$135))*ttokg*FracLEACH*MSLeachEF*NtoN2O*kgtoGg,"NO")</f>
        <v>NO</v>
      </c>
      <c r="S146" s="22" t="str">
        <f>IFERROR(('Activity data'!S88*(1/Constants!$H$135))*ttokg*FracLEACH*MSLeachEF*NtoN2O*kgtoGg,"NO")</f>
        <v>NO</v>
      </c>
      <c r="T146" s="22" t="str">
        <f>IFERROR(('Activity data'!T88*(1/Constants!$H$135))*ttokg*FracLEACH*MSLeachEF*NtoN2O*kgtoGg,"NO")</f>
        <v>NO</v>
      </c>
      <c r="U146" s="22" t="str">
        <f>IFERROR(('Activity data'!U88*(1/Constants!$H$135))*ttokg*FracLEACH*MSLeachEF*NtoN2O*kgtoGg,"NO")</f>
        <v>NO</v>
      </c>
      <c r="V146" s="22" t="str">
        <f>IFERROR(('Activity data'!V88*(1/Constants!$H$135))*ttokg*FracLEACH*MSLeachEF*NtoN2O*kgtoGg,"NO")</f>
        <v>NO</v>
      </c>
      <c r="W146" s="22" t="str">
        <f>IFERROR(('Activity data'!W88*(1/Constants!$H$135))*ttokg*FracLEACH*MSLeachEF*NtoN2O*kgtoGg,"NO")</f>
        <v>NO</v>
      </c>
      <c r="X146" s="22" t="str">
        <f>IFERROR(('Activity data'!X88*(1/Constants!$H$135))*ttokg*FracLEACH*MSLeachEF*NtoN2O*kgtoGg,"NO")</f>
        <v>NO</v>
      </c>
      <c r="Y146" s="22" t="str">
        <f>IFERROR(('Activity data'!Y88*(1/Constants!$H$135))*ttokg*FracLEACH*MSLeachEF*NtoN2O*kgtoGg,"NO")</f>
        <v>NO</v>
      </c>
      <c r="Z146" s="22" t="str">
        <f>IFERROR(('Activity data'!Z88*(1/Constants!$H$135))*ttokg*FracLEACH*MSLeachEF*NtoN2O*kgtoGg,"NO")</f>
        <v>NO</v>
      </c>
      <c r="AA146" s="22" t="str">
        <f>IFERROR(('Activity data'!AA88*(1/Constants!$H$135))*ttokg*FracLEACH*MSLeachEF*NtoN2O*kgtoGg,"NO")</f>
        <v>NO</v>
      </c>
      <c r="AB146" s="22" t="str">
        <f>IFERROR(('Activity data'!AB88*(1/Constants!$H$135))*ttokg*FracLEACH*MSLeachEF*NtoN2O*kgtoGg,"NO")</f>
        <v>NO</v>
      </c>
      <c r="AC146" s="22" t="str">
        <f>IFERROR(('Activity data'!AC88*(1/Constants!$H$135))*ttokg*FracLEACH*MSLeachEF*NtoN2O*kgtoGg,"NO")</f>
        <v>NO</v>
      </c>
      <c r="AD146" s="22" t="str">
        <f>IFERROR(('Activity data'!AD88*(1/Constants!$H$135))*ttokg*FracLEACH*MSLeachEF*NtoN2O*kgtoGg,"NO")</f>
        <v>NO</v>
      </c>
      <c r="AE146" s="22" t="str">
        <f>IFERROR(('Activity data'!AE88*(1/Constants!$H$135))*ttokg*FracLEACH*MSLeachEF*NtoN2O*kgtoGg,"NO")</f>
        <v>NO</v>
      </c>
      <c r="AF146" s="22" t="str">
        <f>IFERROR(('Activity data'!AF88*(1/Constants!$H$135))*ttokg*FracLEACH*MSLeachEF*NtoN2O*kgtoGg,"NO")</f>
        <v>NO</v>
      </c>
      <c r="AG146" s="22" t="str">
        <f>IFERROR(('Activity data'!AG88*(1/Constants!$H$135))*ttokg*FracLEACH*MSLeachEF*NtoN2O*kgtoGg,"NO")</f>
        <v>NO</v>
      </c>
      <c r="AH146" s="22" t="str">
        <f>IFERROR(('Activity data'!AH88*(1/Constants!$H$135))*ttokg*FracLEACH*MSLeachEF*NtoN2O*kgtoGg,"NO")</f>
        <v>NO</v>
      </c>
      <c r="AI146" s="22" t="str">
        <f>IFERROR(('Activity data'!AI88*(1/Constants!$H$135))*ttokg*FracLEACH*MSLeachEF*NtoN2O*kgtoGg,"NO")</f>
        <v>NO</v>
      </c>
      <c r="AJ146" s="22" t="str">
        <f>IFERROR(('Activity data'!AJ88*(1/Constants!$H$135))*ttokg*FracLEACH*MSLeachEF*NtoN2O*kgtoGg,"NO")</f>
        <v>NO</v>
      </c>
      <c r="AK146" s="22" t="str">
        <f>IFERROR(('Activity data'!AK88*(1/Constants!$H$135))*ttokg*FracLEACH*MSLeachEF*NtoN2O*kgtoGg,"NO")</f>
        <v>NO</v>
      </c>
      <c r="AL146" s="22" t="str">
        <f>IFERROR(('Activity data'!AL88*(1/Constants!$H$135))*ttokg*FracLEACH*MSLeachEF*NtoN2O*kgtoGg,"NO")</f>
        <v>NO</v>
      </c>
      <c r="AM146" s="22" t="str">
        <f>IFERROR(('Activity data'!AM88*(1/Constants!$H$135))*ttokg*FracLEACH*MSLeachEF*NtoN2O*kgtoGg,"NO")</f>
        <v>NO</v>
      </c>
      <c r="AN146" s="22" t="str">
        <f>IFERROR(('Activity data'!AN88*(1/Constants!$H$135))*ttokg*FracLEACH*MSLeachEF*NtoN2O*kgtoGg,"NO")</f>
        <v>NO</v>
      </c>
      <c r="AO146" s="22" t="str">
        <f>IFERROR(('Activity data'!AO88*(1/Constants!$H$135))*ttokg*FracLEACH*MSLeachEF*NtoN2O*kgtoGg,"NO")</f>
        <v>NO</v>
      </c>
      <c r="AP146" s="22" t="str">
        <f>IFERROR(('Activity data'!AP88*(1/Constants!$H$135))*ttokg*FracLEACH*MSLeachEF*NtoN2O*kgtoGg,"NO")</f>
        <v>NO</v>
      </c>
      <c r="AQ146" s="22" t="str">
        <f>IFERROR(('Activity data'!AQ88*(1/Constants!$H$135))*ttokg*FracLEACH*MSLeachEF*NtoN2O*kgtoGg,"NO")</f>
        <v>NO</v>
      </c>
      <c r="AR146" s="22" t="str">
        <f>IFERROR(('Activity data'!AR88*(1/Constants!$H$135))*ttokg*FracLEACH*MSLeachEF*NtoN2O*kgtoGg,"NO")</f>
        <v>NO</v>
      </c>
      <c r="AS146" s="22" t="str">
        <f>IFERROR(('Activity data'!AS88*(1/Constants!$H$135))*ttokg*FracLEACH*MSLeachEF*NtoN2O*kgtoGg,"NO")</f>
        <v>NO</v>
      </c>
      <c r="AT146" s="22" t="str">
        <f>IFERROR(('Activity data'!AT88*(1/Constants!$H$135))*ttokg*FracLEACH*MSLeachEF*NtoN2O*kgtoGg,"NO")</f>
        <v>NO</v>
      </c>
      <c r="AU146" s="22" t="str">
        <f>IFERROR(('Activity data'!AU88*(1/Constants!$H$135))*ttokg*FracLEACH*MSLeachEF*NtoN2O*kgtoGg,"NO")</f>
        <v>NO</v>
      </c>
      <c r="AV146" s="22" t="str">
        <f>IFERROR(('Activity data'!AV88*(1/Constants!$H$135))*ttokg*FracLEACH*MSLeachEF*NtoN2O*kgtoGg,"NO")</f>
        <v>NO</v>
      </c>
      <c r="AW146" s="22" t="str">
        <f>IFERROR(('Activity data'!AW88*(1/Constants!$H$135))*ttokg*FracLEACH*MSLeachEF*NtoN2O*kgtoGg,"NO")</f>
        <v>NO</v>
      </c>
      <c r="AX146" s="22" t="str">
        <f>IFERROR(('Activity data'!AX88*(1/Constants!$H$135))*ttokg*FracLEACH*MSLeachEF*NtoN2O*kgtoGg,"NO")</f>
        <v>NO</v>
      </c>
      <c r="AY146" s="22" t="str">
        <f>IFERROR(('Activity data'!AY88*(1/Constants!$H$135))*ttokg*FracLEACH*MSLeachEF*NtoN2O*kgtoGg,"NO")</f>
        <v>NO</v>
      </c>
      <c r="AZ146" s="22" t="str">
        <f>IFERROR(('Activity data'!AZ88*(1/Constants!$H$135))*ttokg*FracLEACH*MSLeachEF*NtoN2O*kgtoGg,"NO")</f>
        <v>NO</v>
      </c>
      <c r="BA146" s="22" t="str">
        <f>IFERROR(('Activity data'!BA88*(1/Constants!$H$135))*ttokg*FracLEACH*MSLeachEF*NtoN2O*kgtoGg,"NO")</f>
        <v>NO</v>
      </c>
      <c r="BB146" s="22" t="str">
        <f>IFERROR(('Activity data'!BB88*(1/Constants!$H$135))*ttokg*FracLEACH*MSLeachEF*NtoN2O*kgtoGg,"NO")</f>
        <v>NO</v>
      </c>
      <c r="BC146" s="22" t="str">
        <f>IFERROR(('Activity data'!BC88*(1/Constants!$H$135))*ttokg*FracLEACH*MSLeachEF*NtoN2O*kgtoGg,"NO")</f>
        <v>NO</v>
      </c>
      <c r="BD146" s="22" t="str">
        <f>IFERROR(('Activity data'!BD88*(1/Constants!$H$135))*ttokg*FracLEACH*MSLeachEF*NtoN2O*kgtoGg,"NO")</f>
        <v>NO</v>
      </c>
      <c r="BE146" s="22" t="str">
        <f>IFERROR(('Activity data'!BE88*(1/Constants!$H$135))*ttokg*FracLEACH*MSLeachEF*NtoN2O*kgtoGg,"NO")</f>
        <v>NO</v>
      </c>
      <c r="BF146" s="22" t="str">
        <f>IFERROR(('Activity data'!BF88*(1/Constants!$H$135))*ttokg*FracLEACH*MSLeachEF*NtoN2O*kgtoGg,"NO")</f>
        <v>NO</v>
      </c>
      <c r="BG146" s="22" t="str">
        <f>IFERROR(('Activity data'!BG88*(1/Constants!$H$135))*ttokg*FracLEACH*MSLeachEF*NtoN2O*kgtoGg,"NO")</f>
        <v>NO</v>
      </c>
      <c r="BH146" s="22" t="str">
        <f>IFERROR(('Activity data'!BH88*(1/Constants!$H$135))*ttokg*FracLEACH*MSLeachEF*NtoN2O*kgtoGg,"NO")</f>
        <v>NO</v>
      </c>
      <c r="BI146" s="22" t="str">
        <f>IFERROR(('Activity data'!BI88*(1/Constants!$H$135))*ttokg*FracLEACH*MSLeachEF*NtoN2O*kgtoGg,"NO")</f>
        <v>NO</v>
      </c>
      <c r="BJ146" s="22" t="str">
        <f>IFERROR(('Activity data'!BJ88*(1/Constants!$H$135))*ttokg*FracLEACH*MSLeachEF*NtoN2O*kgtoGg,"NO")</f>
        <v>NO</v>
      </c>
      <c r="BK146" s="22" t="str">
        <f>IFERROR(('Activity data'!BK88*(1/Constants!$H$135))*ttokg*FracLEACH*MSLeachEF*NtoN2O*kgtoGg,"NO")</f>
        <v>NO</v>
      </c>
      <c r="BL146" s="22" t="str">
        <f>IFERROR(('Activity data'!BL88*(1/Constants!$H$135))*ttokg*FracLEACH*MSLeachEF*NtoN2O*kgtoGg,"NO")</f>
        <v>NO</v>
      </c>
      <c r="BM146" s="22" t="str">
        <f>IFERROR(('Activity data'!BM88*(1/Constants!$H$135))*ttokg*FracLEACH*MSLeachEF*NtoN2O*kgtoGg,"NO")</f>
        <v>NO</v>
      </c>
      <c r="BN146" s="22" t="str">
        <f>IFERROR(('Activity data'!BN88*(1/Constants!$H$135))*ttokg*FracLEACH*MSLeachEF*NtoN2O*kgtoGg,"NO")</f>
        <v>NO</v>
      </c>
      <c r="BO146" s="22" t="str">
        <f>IFERROR(('Activity data'!BO88*(1/Constants!$H$135))*ttokg*FracLEACH*MSLeachEF*NtoN2O*kgtoGg,"NO")</f>
        <v>NO</v>
      </c>
      <c r="BP146" s="22" t="str">
        <f>IFERROR(('Activity data'!BP88*(1/Constants!$H$135))*ttokg*FracLEACH*MSLeachEF*NtoN2O*kgtoGg,"NO")</f>
        <v>NO</v>
      </c>
    </row>
    <row r="147" spans="1:68" x14ac:dyDescent="0.25">
      <c r="A147" t="str">
        <f t="shared" ref="A147:A188" si="58">A146</f>
        <v>3C Aggregated and non-CO2 emissions on land</v>
      </c>
      <c r="B147" t="str">
        <f t="shared" ref="B147:B156" si="59">B146</f>
        <v>3C5 Indirect N2O from managed soils (N2O)</v>
      </c>
      <c r="C147" t="str">
        <f t="shared" si="54"/>
        <v>Leaching/runoff</v>
      </c>
      <c r="D147" t="str">
        <f>" - FSOM - "&amp;'Activity data'!D89</f>
        <v xml:space="preserve"> - FSOM - Cropland remaining cropland</v>
      </c>
      <c r="E147" t="str">
        <f t="shared" ref="E147:E156" si="60">C147&amp;D147</f>
        <v>Leaching/runoff - FSOM - Cropland remaining cropland</v>
      </c>
      <c r="F147" t="str">
        <f t="shared" si="47"/>
        <v>N2O</v>
      </c>
      <c r="G147" t="str">
        <f t="shared" si="48"/>
        <v>Gg N2O</v>
      </c>
      <c r="H147" s="22" t="str">
        <f>IFERROR(('Activity data'!H89*(1/Constants!$H$135))*ttokg*FracLEACH*MSLeachEF*NtoN2O*kgtoGg,"NO")</f>
        <v>NO</v>
      </c>
      <c r="I147" s="22" t="str">
        <f>IFERROR(('Activity data'!I89*(1/Constants!$H$135))*ttokg*FracLEACH*MSLeachEF*NtoN2O*kgtoGg,"NO")</f>
        <v>NO</v>
      </c>
      <c r="J147" s="22" t="str">
        <f>IFERROR(('Activity data'!J89*(1/Constants!$H$135))*ttokg*FracLEACH*MSLeachEF*NtoN2O*kgtoGg,"NO")</f>
        <v>NO</v>
      </c>
      <c r="K147" s="22" t="str">
        <f>IFERROR(('Activity data'!K89*(1/Constants!$H$135))*ttokg*FracLEACH*MSLeachEF*NtoN2O*kgtoGg,"NO")</f>
        <v>NO</v>
      </c>
      <c r="L147" s="22" t="str">
        <f>IFERROR(('Activity data'!L89*(1/Constants!$H$135))*ttokg*FracLEACH*MSLeachEF*NtoN2O*kgtoGg,"NO")</f>
        <v>NO</v>
      </c>
      <c r="M147" s="22" t="str">
        <f>IFERROR(('Activity data'!M89*(1/Constants!$H$135))*ttokg*FracLEACH*MSLeachEF*NtoN2O*kgtoGg,"NO")</f>
        <v>NO</v>
      </c>
      <c r="N147" s="22" t="str">
        <f>IFERROR(('Activity data'!N89*(1/Constants!$H$135))*ttokg*FracLEACH*MSLeachEF*NtoN2O*kgtoGg,"NO")</f>
        <v>NO</v>
      </c>
      <c r="O147" s="22" t="str">
        <f>IFERROR(('Activity data'!O89*(1/Constants!$H$135))*ttokg*FracLEACH*MSLeachEF*NtoN2O*kgtoGg,"NO")</f>
        <v>NO</v>
      </c>
      <c r="P147" s="22" t="str">
        <f>IFERROR(('Activity data'!P89*(1/Constants!$H$135))*ttokg*FracLEACH*MSLeachEF*NtoN2O*kgtoGg,"NO")</f>
        <v>NO</v>
      </c>
      <c r="Q147" s="22" t="str">
        <f>IFERROR(('Activity data'!Q89*(1/Constants!$H$135))*ttokg*FracLEACH*MSLeachEF*NtoN2O*kgtoGg,"NO")</f>
        <v>NO</v>
      </c>
      <c r="R147" s="22" t="str">
        <f>IFERROR(('Activity data'!R89*(1/Constants!$H$135))*ttokg*FracLEACH*MSLeachEF*NtoN2O*kgtoGg,"NO")</f>
        <v>NO</v>
      </c>
      <c r="S147" s="22" t="str">
        <f>IFERROR(('Activity data'!S89*(1/Constants!$H$135))*ttokg*FracLEACH*MSLeachEF*NtoN2O*kgtoGg,"NO")</f>
        <v>NO</v>
      </c>
      <c r="T147" s="22" t="str">
        <f>IFERROR(('Activity data'!T89*(1/Constants!$H$135))*ttokg*FracLEACH*MSLeachEF*NtoN2O*kgtoGg,"NO")</f>
        <v>NO</v>
      </c>
      <c r="U147" s="22" t="str">
        <f>IFERROR(('Activity data'!U89*(1/Constants!$H$135))*ttokg*FracLEACH*MSLeachEF*NtoN2O*kgtoGg,"NO")</f>
        <v>NO</v>
      </c>
      <c r="V147" s="22" t="str">
        <f>IFERROR(('Activity data'!V89*(1/Constants!$H$135))*ttokg*FracLEACH*MSLeachEF*NtoN2O*kgtoGg,"NO")</f>
        <v>NO</v>
      </c>
      <c r="W147" s="22" t="str">
        <f>IFERROR(('Activity data'!W89*(1/Constants!$H$135))*ttokg*FracLEACH*MSLeachEF*NtoN2O*kgtoGg,"NO")</f>
        <v>NO</v>
      </c>
      <c r="X147" s="22" t="str">
        <f>IFERROR(('Activity data'!X89*(1/Constants!$H$135))*ttokg*FracLEACH*MSLeachEF*NtoN2O*kgtoGg,"NO")</f>
        <v>NO</v>
      </c>
      <c r="Y147" s="22" t="str">
        <f>IFERROR(('Activity data'!Y89*(1/Constants!$H$135))*ttokg*FracLEACH*MSLeachEF*NtoN2O*kgtoGg,"NO")</f>
        <v>NO</v>
      </c>
      <c r="Z147" s="22" t="str">
        <f>IFERROR(('Activity data'!Z89*(1/Constants!$H$135))*ttokg*FracLEACH*MSLeachEF*NtoN2O*kgtoGg,"NO")</f>
        <v>NO</v>
      </c>
      <c r="AA147" s="22" t="str">
        <f>IFERROR(('Activity data'!AA89*(1/Constants!$H$135))*ttokg*FracLEACH*MSLeachEF*NtoN2O*kgtoGg,"NO")</f>
        <v>NO</v>
      </c>
      <c r="AB147" s="22" t="str">
        <f>IFERROR(('Activity data'!AB89*(1/Constants!$H$135))*ttokg*FracLEACH*MSLeachEF*NtoN2O*kgtoGg,"NO")</f>
        <v>NO</v>
      </c>
      <c r="AC147" s="22" t="str">
        <f>IFERROR(('Activity data'!AC89*(1/Constants!$H$135))*ttokg*FracLEACH*MSLeachEF*NtoN2O*kgtoGg,"NO")</f>
        <v>NO</v>
      </c>
      <c r="AD147" s="22" t="str">
        <f>IFERROR(('Activity data'!AD89*(1/Constants!$H$135))*ttokg*FracLEACH*MSLeachEF*NtoN2O*kgtoGg,"NO")</f>
        <v>NO</v>
      </c>
      <c r="AE147" s="22" t="str">
        <f>IFERROR(('Activity data'!AE89*(1/Constants!$H$135))*ttokg*FracLEACH*MSLeachEF*NtoN2O*kgtoGg,"NO")</f>
        <v>NO</v>
      </c>
      <c r="AF147" s="22" t="str">
        <f>IFERROR(('Activity data'!AF89*(1/Constants!$H$135))*ttokg*FracLEACH*MSLeachEF*NtoN2O*kgtoGg,"NO")</f>
        <v>NO</v>
      </c>
      <c r="AG147" s="22" t="str">
        <f>IFERROR(('Activity data'!AG89*(1/Constants!$H$135))*ttokg*FracLEACH*MSLeachEF*NtoN2O*kgtoGg,"NO")</f>
        <v>NO</v>
      </c>
      <c r="AH147" s="22" t="str">
        <f>IFERROR(('Activity data'!AH89*(1/Constants!$H$135))*ttokg*FracLEACH*MSLeachEF*NtoN2O*kgtoGg,"NO")</f>
        <v>NO</v>
      </c>
      <c r="AI147" s="22" t="str">
        <f>IFERROR(('Activity data'!AI89*(1/Constants!$H$135))*ttokg*FracLEACH*MSLeachEF*NtoN2O*kgtoGg,"NO")</f>
        <v>NO</v>
      </c>
      <c r="AJ147" s="22" t="str">
        <f>IFERROR(('Activity data'!AJ89*(1/Constants!$H$135))*ttokg*FracLEACH*MSLeachEF*NtoN2O*kgtoGg,"NO")</f>
        <v>NO</v>
      </c>
      <c r="AK147" s="22" t="str">
        <f>IFERROR(('Activity data'!AK89*(1/Constants!$H$135))*ttokg*FracLEACH*MSLeachEF*NtoN2O*kgtoGg,"NO")</f>
        <v>NO</v>
      </c>
      <c r="AL147" s="22" t="str">
        <f>IFERROR(('Activity data'!AL89*(1/Constants!$H$135))*ttokg*FracLEACH*MSLeachEF*NtoN2O*kgtoGg,"NO")</f>
        <v>NO</v>
      </c>
      <c r="AM147" s="22" t="str">
        <f>IFERROR(('Activity data'!AM89*(1/Constants!$H$135))*ttokg*FracLEACH*MSLeachEF*NtoN2O*kgtoGg,"NO")</f>
        <v>NO</v>
      </c>
      <c r="AN147" s="22" t="str">
        <f>IFERROR(('Activity data'!AN89*(1/Constants!$H$135))*ttokg*FracLEACH*MSLeachEF*NtoN2O*kgtoGg,"NO")</f>
        <v>NO</v>
      </c>
      <c r="AO147" s="22" t="str">
        <f>IFERROR(('Activity data'!AO89*(1/Constants!$H$135))*ttokg*FracLEACH*MSLeachEF*NtoN2O*kgtoGg,"NO")</f>
        <v>NO</v>
      </c>
      <c r="AP147" s="22" t="str">
        <f>IFERROR(('Activity data'!AP89*(1/Constants!$H$135))*ttokg*FracLEACH*MSLeachEF*NtoN2O*kgtoGg,"NO")</f>
        <v>NO</v>
      </c>
      <c r="AQ147" s="22" t="str">
        <f>IFERROR(('Activity data'!AQ89*(1/Constants!$H$135))*ttokg*FracLEACH*MSLeachEF*NtoN2O*kgtoGg,"NO")</f>
        <v>NO</v>
      </c>
      <c r="AR147" s="22" t="str">
        <f>IFERROR(('Activity data'!AR89*(1/Constants!$H$135))*ttokg*FracLEACH*MSLeachEF*NtoN2O*kgtoGg,"NO")</f>
        <v>NO</v>
      </c>
      <c r="AS147" s="22" t="str">
        <f>IFERROR(('Activity data'!AS89*(1/Constants!$H$135))*ttokg*FracLEACH*MSLeachEF*NtoN2O*kgtoGg,"NO")</f>
        <v>NO</v>
      </c>
      <c r="AT147" s="22" t="str">
        <f>IFERROR(('Activity data'!AT89*(1/Constants!$H$135))*ttokg*FracLEACH*MSLeachEF*NtoN2O*kgtoGg,"NO")</f>
        <v>NO</v>
      </c>
      <c r="AU147" s="22" t="str">
        <f>IFERROR(('Activity data'!AU89*(1/Constants!$H$135))*ttokg*FracLEACH*MSLeachEF*NtoN2O*kgtoGg,"NO")</f>
        <v>NO</v>
      </c>
      <c r="AV147" s="22" t="str">
        <f>IFERROR(('Activity data'!AV89*(1/Constants!$H$135))*ttokg*FracLEACH*MSLeachEF*NtoN2O*kgtoGg,"NO")</f>
        <v>NO</v>
      </c>
      <c r="AW147" s="22" t="str">
        <f>IFERROR(('Activity data'!AW89*(1/Constants!$H$135))*ttokg*FracLEACH*MSLeachEF*NtoN2O*kgtoGg,"NO")</f>
        <v>NO</v>
      </c>
      <c r="AX147" s="22" t="str">
        <f>IFERROR(('Activity data'!AX89*(1/Constants!$H$135))*ttokg*FracLEACH*MSLeachEF*NtoN2O*kgtoGg,"NO")</f>
        <v>NO</v>
      </c>
      <c r="AY147" s="22" t="str">
        <f>IFERROR(('Activity data'!AY89*(1/Constants!$H$135))*ttokg*FracLEACH*MSLeachEF*NtoN2O*kgtoGg,"NO")</f>
        <v>NO</v>
      </c>
      <c r="AZ147" s="22" t="str">
        <f>IFERROR(('Activity data'!AZ89*(1/Constants!$H$135))*ttokg*FracLEACH*MSLeachEF*NtoN2O*kgtoGg,"NO")</f>
        <v>NO</v>
      </c>
      <c r="BA147" s="22" t="str">
        <f>IFERROR(('Activity data'!BA89*(1/Constants!$H$135))*ttokg*FracLEACH*MSLeachEF*NtoN2O*kgtoGg,"NO")</f>
        <v>NO</v>
      </c>
      <c r="BB147" s="22" t="str">
        <f>IFERROR(('Activity data'!BB89*(1/Constants!$H$135))*ttokg*FracLEACH*MSLeachEF*NtoN2O*kgtoGg,"NO")</f>
        <v>NO</v>
      </c>
      <c r="BC147" s="22" t="str">
        <f>IFERROR(('Activity data'!BC89*(1/Constants!$H$135))*ttokg*FracLEACH*MSLeachEF*NtoN2O*kgtoGg,"NO")</f>
        <v>NO</v>
      </c>
      <c r="BD147" s="22" t="str">
        <f>IFERROR(('Activity data'!BD89*(1/Constants!$H$135))*ttokg*FracLEACH*MSLeachEF*NtoN2O*kgtoGg,"NO")</f>
        <v>NO</v>
      </c>
      <c r="BE147" s="22" t="str">
        <f>IFERROR(('Activity data'!BE89*(1/Constants!$H$135))*ttokg*FracLEACH*MSLeachEF*NtoN2O*kgtoGg,"NO")</f>
        <v>NO</v>
      </c>
      <c r="BF147" s="22" t="str">
        <f>IFERROR(('Activity data'!BF89*(1/Constants!$H$135))*ttokg*FracLEACH*MSLeachEF*NtoN2O*kgtoGg,"NO")</f>
        <v>NO</v>
      </c>
      <c r="BG147" s="22" t="str">
        <f>IFERROR(('Activity data'!BG89*(1/Constants!$H$135))*ttokg*FracLEACH*MSLeachEF*NtoN2O*kgtoGg,"NO")</f>
        <v>NO</v>
      </c>
      <c r="BH147" s="22" t="str">
        <f>IFERROR(('Activity data'!BH89*(1/Constants!$H$135))*ttokg*FracLEACH*MSLeachEF*NtoN2O*kgtoGg,"NO")</f>
        <v>NO</v>
      </c>
      <c r="BI147" s="22" t="str">
        <f>IFERROR(('Activity data'!BI89*(1/Constants!$H$135))*ttokg*FracLEACH*MSLeachEF*NtoN2O*kgtoGg,"NO")</f>
        <v>NO</v>
      </c>
      <c r="BJ147" s="22" t="str">
        <f>IFERROR(('Activity data'!BJ89*(1/Constants!$H$135))*ttokg*FracLEACH*MSLeachEF*NtoN2O*kgtoGg,"NO")</f>
        <v>NO</v>
      </c>
      <c r="BK147" s="22" t="str">
        <f>IFERROR(('Activity data'!BK89*(1/Constants!$H$135))*ttokg*FracLEACH*MSLeachEF*NtoN2O*kgtoGg,"NO")</f>
        <v>NO</v>
      </c>
      <c r="BL147" s="22" t="str">
        <f>IFERROR(('Activity data'!BL89*(1/Constants!$H$135))*ttokg*FracLEACH*MSLeachEF*NtoN2O*kgtoGg,"NO")</f>
        <v>NO</v>
      </c>
      <c r="BM147" s="22" t="str">
        <f>IFERROR(('Activity data'!BM89*(1/Constants!$H$135))*ttokg*FracLEACH*MSLeachEF*NtoN2O*kgtoGg,"NO")</f>
        <v>NO</v>
      </c>
      <c r="BN147" s="22" t="str">
        <f>IFERROR(('Activity data'!BN89*(1/Constants!$H$135))*ttokg*FracLEACH*MSLeachEF*NtoN2O*kgtoGg,"NO")</f>
        <v>NO</v>
      </c>
      <c r="BO147" s="22" t="str">
        <f>IFERROR(('Activity data'!BO89*(1/Constants!$H$135))*ttokg*FracLEACH*MSLeachEF*NtoN2O*kgtoGg,"NO")</f>
        <v>NO</v>
      </c>
      <c r="BP147" s="22" t="str">
        <f>IFERROR(('Activity data'!BP89*(1/Constants!$H$135))*ttokg*FracLEACH*MSLeachEF*NtoN2O*kgtoGg,"NO")</f>
        <v>NO</v>
      </c>
    </row>
    <row r="148" spans="1:68" x14ac:dyDescent="0.25">
      <c r="A148" t="str">
        <f t="shared" si="58"/>
        <v>3C Aggregated and non-CO2 emissions on land</v>
      </c>
      <c r="B148" t="str">
        <f t="shared" si="59"/>
        <v>3C5 Indirect N2O from managed soils (N2O)</v>
      </c>
      <c r="C148" t="str">
        <f t="shared" si="54"/>
        <v>Leaching/runoff</v>
      </c>
      <c r="D148" t="str">
        <f>" - FSOM - "&amp;'Activity data'!D90</f>
        <v xml:space="preserve"> - FSOM - Land converted to cropland</v>
      </c>
      <c r="E148" t="str">
        <f t="shared" si="60"/>
        <v>Leaching/runoff - FSOM - Land converted to cropland</v>
      </c>
      <c r="F148" t="str">
        <f t="shared" si="47"/>
        <v>N2O</v>
      </c>
      <c r="G148" t="str">
        <f t="shared" si="48"/>
        <v>Gg N2O</v>
      </c>
      <c r="H148" s="22" t="str">
        <f>IFERROR(('Activity data'!H90*(1/Constants!$H$135))*ttokg*FracLEACH*MSLeachEF*NtoN2O*kgtoGg,"NO")</f>
        <v>NO</v>
      </c>
      <c r="I148" s="22">
        <f>IFERROR(('Activity data'!I90*(1/Constants!$H$135))*ttokg*FracLEACH*MSLeachEF*NtoN2O*kgtoGg,"NO")</f>
        <v>7.2988165488083543E-3</v>
      </c>
      <c r="J148" s="22">
        <f>IFERROR(('Activity data'!J90*(1/Constants!$H$135))*ttokg*FracLEACH*MSLeachEF*NtoN2O*kgtoGg,"NO")</f>
        <v>7.2988165488083543E-3</v>
      </c>
      <c r="K148" s="22">
        <f>IFERROR(('Activity data'!K90*(1/Constants!$H$135))*ttokg*FracLEACH*MSLeachEF*NtoN2O*kgtoGg,"NO")</f>
        <v>7.2988165488083543E-3</v>
      </c>
      <c r="L148" s="22">
        <f>IFERROR(('Activity data'!L90*(1/Constants!$H$135))*ttokg*FracLEACH*MSLeachEF*NtoN2O*kgtoGg,"NO")</f>
        <v>7.2988165488083543E-3</v>
      </c>
      <c r="M148" s="22">
        <f>IFERROR(('Activity data'!M90*(1/Constants!$H$135))*ttokg*FracLEACH*MSLeachEF*NtoN2O*kgtoGg,"NO")</f>
        <v>7.2988165488083543E-3</v>
      </c>
      <c r="N148" s="22">
        <f>IFERROR(('Activity data'!N90*(1/Constants!$H$135))*ttokg*FracLEACH*MSLeachEF*NtoN2O*kgtoGg,"NO")</f>
        <v>7.2988165488083543E-3</v>
      </c>
      <c r="O148" s="22">
        <f>IFERROR(('Activity data'!O90*(1/Constants!$H$135))*ttokg*FracLEACH*MSLeachEF*NtoN2O*kgtoGg,"NO")</f>
        <v>7.2988165488083543E-3</v>
      </c>
      <c r="P148" s="22">
        <f>IFERROR(('Activity data'!P90*(1/Constants!$H$135))*ttokg*FracLEACH*MSLeachEF*NtoN2O*kgtoGg,"NO")</f>
        <v>7.2988165488083543E-3</v>
      </c>
      <c r="Q148" s="22">
        <f>IFERROR(('Activity data'!Q90*(1/Constants!$H$135))*ttokg*FracLEACH*MSLeachEF*NtoN2O*kgtoGg,"NO")</f>
        <v>7.2988165488083543E-3</v>
      </c>
      <c r="R148" s="22">
        <f>IFERROR(('Activity data'!R90*(1/Constants!$H$135))*ttokg*FracLEACH*MSLeachEF*NtoN2O*kgtoGg,"NO")</f>
        <v>7.2988165488083543E-3</v>
      </c>
      <c r="S148" s="22">
        <f>IFERROR(('Activity data'!S90*(1/Constants!$H$135))*ttokg*FracLEACH*MSLeachEF*NtoN2O*kgtoGg,"NO")</f>
        <v>7.2988165488083543E-3</v>
      </c>
      <c r="T148" s="22">
        <f>IFERROR(('Activity data'!T90*(1/Constants!$H$135))*ttokg*FracLEACH*MSLeachEF*NtoN2O*kgtoGg,"NO")</f>
        <v>7.2988165488083543E-3</v>
      </c>
      <c r="U148" s="22">
        <f>IFERROR(('Activity data'!U90*(1/Constants!$H$135))*ttokg*FracLEACH*MSLeachEF*NtoN2O*kgtoGg,"NO")</f>
        <v>7.2988165488083543E-3</v>
      </c>
      <c r="V148" s="22">
        <f>IFERROR(('Activity data'!V90*(1/Constants!$H$135))*ttokg*FracLEACH*MSLeachEF*NtoN2O*kgtoGg,"NO")</f>
        <v>7.2988165488083543E-3</v>
      </c>
      <c r="W148" s="22">
        <f>IFERROR(('Activity data'!W90*(1/Constants!$H$135))*ttokg*FracLEACH*MSLeachEF*NtoN2O*kgtoGg,"NO")</f>
        <v>7.2988165488083543E-3</v>
      </c>
      <c r="X148" s="22">
        <f>IFERROR(('Activity data'!X90*(1/Constants!$H$135))*ttokg*FracLEACH*MSLeachEF*NtoN2O*kgtoGg,"NO")</f>
        <v>7.2988165488083543E-3</v>
      </c>
      <c r="Y148" s="22">
        <f>IFERROR(('Activity data'!Y90*(1/Constants!$H$135))*ttokg*FracLEACH*MSLeachEF*NtoN2O*kgtoGg,"NO")</f>
        <v>7.2988165488083543E-3</v>
      </c>
      <c r="Z148" s="22">
        <f>IFERROR(('Activity data'!Z90*(1/Constants!$H$135))*ttokg*FracLEACH*MSLeachEF*NtoN2O*kgtoGg,"NO")</f>
        <v>7.2988165488083543E-3</v>
      </c>
      <c r="AA148" s="22">
        <f>IFERROR(('Activity data'!AA90*(1/Constants!$H$135))*ttokg*FracLEACH*MSLeachEF*NtoN2O*kgtoGg,"NO")</f>
        <v>7.2988165488083543E-3</v>
      </c>
      <c r="AB148" s="22">
        <f>IFERROR(('Activity data'!AB90*(1/Constants!$H$135))*ttokg*FracLEACH*MSLeachEF*NtoN2O*kgtoGg,"NO")</f>
        <v>7.2988165488083543E-3</v>
      </c>
      <c r="AC148" s="22">
        <f>IFERROR(('Activity data'!AC90*(1/Constants!$H$135))*ttokg*FracLEACH*MSLeachEF*NtoN2O*kgtoGg,"NO")</f>
        <v>7.2988165488083543E-3</v>
      </c>
      <c r="AD148" s="22">
        <f>IFERROR(('Activity data'!AD90*(1/Constants!$H$135))*ttokg*FracLEACH*MSLeachEF*NtoN2O*kgtoGg,"NO")</f>
        <v>1.1991929253929627E-2</v>
      </c>
      <c r="AE148" s="22">
        <f>IFERROR(('Activity data'!AE90*(1/Constants!$H$135))*ttokg*FracLEACH*MSLeachEF*NtoN2O*kgtoGg,"NO")</f>
        <v>1.2031751936678766E-2</v>
      </c>
      <c r="AF148" s="22">
        <f>IFERROR(('Activity data'!AF90*(1/Constants!$H$135))*ttokg*FracLEACH*MSLeachEF*NtoN2O*kgtoGg,"NO")</f>
        <v>1.2071574619427896E-2</v>
      </c>
      <c r="AG148" s="22">
        <f>IFERROR(('Activity data'!AG90*(1/Constants!$H$135))*ttokg*FracLEACH*MSLeachEF*NtoN2O*kgtoGg,"NO")</f>
        <v>1.2111397302177029E-2</v>
      </c>
      <c r="AH148" s="22">
        <f>IFERROR(('Activity data'!AH90*(1/Constants!$H$135))*ttokg*FracLEACH*MSLeachEF*NtoN2O*kgtoGg,"NO")</f>
        <v>1.2151219984926168E-2</v>
      </c>
      <c r="AI148" s="22">
        <f>IFERROR(('Activity data'!AI90*(1/Constants!$H$135))*ttokg*FracLEACH*MSLeachEF*NtoN2O*kgtoGg,"NO")</f>
        <v>1.2191042667675303E-2</v>
      </c>
      <c r="AJ148" s="22">
        <f>IFERROR(('Activity data'!AJ90*(1/Constants!$H$135))*ttokg*FracLEACH*MSLeachEF*NtoN2O*kgtoGg,"NO")</f>
        <v>1.2230865350424435E-2</v>
      </c>
      <c r="AK148" s="22">
        <f>IFERROR(('Activity data'!AK90*(1/Constants!$H$135))*ttokg*FracLEACH*MSLeachEF*NtoN2O*kgtoGg,"NO")</f>
        <v>1.227068803317357E-2</v>
      </c>
      <c r="AL148" s="22">
        <f>IFERROR(('Activity data'!AL90*(1/Constants!$H$135))*ttokg*FracLEACH*MSLeachEF*NtoN2O*kgtoGg,"NO")</f>
        <v>1.231051071592271E-2</v>
      </c>
      <c r="AM148" s="22">
        <f>IFERROR(('Activity data'!AM90*(1/Constants!$H$135))*ttokg*FracLEACH*MSLeachEF*NtoN2O*kgtoGg,"NO")</f>
        <v>1.2350333398671842E-2</v>
      </c>
      <c r="AN148" s="22">
        <f>IFERROR(('Activity data'!AN90*(1/Constants!$H$135))*ttokg*FracLEACH*MSLeachEF*NtoN2O*kgtoGg,"NO")</f>
        <v>1.2390156081420979E-2</v>
      </c>
      <c r="AO148" s="22">
        <f>IFERROR(('Activity data'!AO90*(1/Constants!$H$135))*ttokg*FracLEACH*MSLeachEF*NtoN2O*kgtoGg,"NO")</f>
        <v>1.2429978764170116E-2</v>
      </c>
      <c r="AP148" s="22">
        <f>IFERROR(('Activity data'!AP90*(1/Constants!$H$135))*ttokg*FracLEACH*MSLeachEF*NtoN2O*kgtoGg,"NO")</f>
        <v>1.2469801446919251E-2</v>
      </c>
      <c r="AQ148" s="22">
        <f>IFERROR(('Activity data'!AQ90*(1/Constants!$H$135))*ttokg*FracLEACH*MSLeachEF*NtoN2O*kgtoGg,"NO")</f>
        <v>1.2509624129668377E-2</v>
      </c>
      <c r="AR148" s="22">
        <f>IFERROR(('Activity data'!AR90*(1/Constants!$H$135))*ttokg*FracLEACH*MSLeachEF*NtoN2O*kgtoGg,"NO")</f>
        <v>1.2549446812417521E-2</v>
      </c>
      <c r="AS148" s="22">
        <f>IFERROR(('Activity data'!AS90*(1/Constants!$H$135))*ttokg*FracLEACH*MSLeachEF*NtoN2O*kgtoGg,"NO")</f>
        <v>1.2589269495166658E-2</v>
      </c>
      <c r="AT148" s="22">
        <f>IFERROR(('Activity data'!AT90*(1/Constants!$H$135))*ttokg*FracLEACH*MSLeachEF*NtoN2O*kgtoGg,"NO")</f>
        <v>1.2629092177915786E-2</v>
      </c>
      <c r="AU148" s="22">
        <f>IFERROR(('Activity data'!AU90*(1/Constants!$H$135))*ttokg*FracLEACH*MSLeachEF*NtoN2O*kgtoGg,"NO")</f>
        <v>1.2668914860664923E-2</v>
      </c>
      <c r="AV148" s="22">
        <f>IFERROR(('Activity data'!AV90*(1/Constants!$H$135))*ttokg*FracLEACH*MSLeachEF*NtoN2O*kgtoGg,"NO")</f>
        <v>1.270873754341406E-2</v>
      </c>
      <c r="AW148" s="22">
        <f>IFERROR(('Activity data'!AW90*(1/Constants!$H$135))*ttokg*FracLEACH*MSLeachEF*NtoN2O*kgtoGg,"NO")</f>
        <v>1.2748560226163197E-2</v>
      </c>
      <c r="AX148" s="22">
        <f>IFERROR(('Activity data'!AX90*(1/Constants!$H$135))*ttokg*FracLEACH*MSLeachEF*NtoN2O*kgtoGg,"NO")</f>
        <v>1.2788382908912327E-2</v>
      </c>
      <c r="AY148" s="22">
        <f>IFERROR(('Activity data'!AY90*(1/Constants!$H$135))*ttokg*FracLEACH*MSLeachEF*NtoN2O*kgtoGg,"NO")</f>
        <v>1.2828205591661465E-2</v>
      </c>
      <c r="AZ148" s="22">
        <f>IFERROR(('Activity data'!AZ90*(1/Constants!$H$135))*ttokg*FracLEACH*MSLeachEF*NtoN2O*kgtoGg,"NO")</f>
        <v>1.28680282744106E-2</v>
      </c>
      <c r="BA148" s="22">
        <f>IFERROR(('Activity data'!BA90*(1/Constants!$H$135))*ttokg*FracLEACH*MSLeachEF*NtoN2O*kgtoGg,"NO")</f>
        <v>1.2907850957159728E-2</v>
      </c>
      <c r="BB148" s="22">
        <f>IFERROR(('Activity data'!BB90*(1/Constants!$H$135))*ttokg*FracLEACH*MSLeachEF*NtoN2O*kgtoGg,"NO")</f>
        <v>1.2947673639908869E-2</v>
      </c>
      <c r="BC148" s="22">
        <f>IFERROR(('Activity data'!BC90*(1/Constants!$H$135))*ttokg*FracLEACH*MSLeachEF*NtoN2O*kgtoGg,"NO")</f>
        <v>1.2987496322658002E-2</v>
      </c>
      <c r="BD148" s="22">
        <f>IFERROR(('Activity data'!BD90*(1/Constants!$H$135))*ttokg*FracLEACH*MSLeachEF*NtoN2O*kgtoGg,"NO")</f>
        <v>1.3027319005407142E-2</v>
      </c>
      <c r="BE148" s="22">
        <f>IFERROR(('Activity data'!BE90*(1/Constants!$H$135))*ttokg*FracLEACH*MSLeachEF*NtoN2O*kgtoGg,"NO")</f>
        <v>1.3067141688156276E-2</v>
      </c>
      <c r="BF148" s="22">
        <f>IFERROR(('Activity data'!BF90*(1/Constants!$H$135))*ttokg*FracLEACH*MSLeachEF*NtoN2O*kgtoGg,"NO")</f>
        <v>1.3106964370905413E-2</v>
      </c>
      <c r="BG148" s="22">
        <f>IFERROR(('Activity data'!BG90*(1/Constants!$H$135))*ttokg*FracLEACH*MSLeachEF*NtoN2O*kgtoGg,"NO")</f>
        <v>1.3146787053654546E-2</v>
      </c>
      <c r="BH148" s="22">
        <f>IFERROR(('Activity data'!BH90*(1/Constants!$H$135))*ttokg*FracLEACH*MSLeachEF*NtoN2O*kgtoGg,"NO")</f>
        <v>1.3186609736403676E-2</v>
      </c>
      <c r="BI148" s="22">
        <f>IFERROR(('Activity data'!BI90*(1/Constants!$H$135))*ttokg*FracLEACH*MSLeachEF*NtoN2O*kgtoGg,"NO")</f>
        <v>1.3226432419152811E-2</v>
      </c>
      <c r="BJ148" s="22">
        <f>IFERROR(('Activity data'!BJ90*(1/Constants!$H$135))*ttokg*FracLEACH*MSLeachEF*NtoN2O*kgtoGg,"NO")</f>
        <v>1.3266255101901948E-2</v>
      </c>
      <c r="BK148" s="22">
        <f>IFERROR(('Activity data'!BK90*(1/Constants!$H$135))*ttokg*FracLEACH*MSLeachEF*NtoN2O*kgtoGg,"NO")</f>
        <v>1.330607778465109E-2</v>
      </c>
      <c r="BL148" s="22">
        <f>IFERROR(('Activity data'!BL90*(1/Constants!$H$135))*ttokg*FracLEACH*MSLeachEF*NtoN2O*kgtoGg,"NO")</f>
        <v>1.334590046740022E-2</v>
      </c>
      <c r="BM148" s="22">
        <f>IFERROR(('Activity data'!BM90*(1/Constants!$H$135))*ttokg*FracLEACH*MSLeachEF*NtoN2O*kgtoGg,"NO")</f>
        <v>1.3385723150149357E-2</v>
      </c>
      <c r="BN148" s="22">
        <f>IFERROR(('Activity data'!BN90*(1/Constants!$H$135))*ttokg*FracLEACH*MSLeachEF*NtoN2O*kgtoGg,"NO")</f>
        <v>1.342554583289849E-2</v>
      </c>
      <c r="BO148" s="22">
        <f>IFERROR(('Activity data'!BO90*(1/Constants!$H$135))*ttokg*FracLEACH*MSLeachEF*NtoN2O*kgtoGg,"NO")</f>
        <v>1.3465368515647631E-2</v>
      </c>
      <c r="BP148" s="22">
        <f>IFERROR(('Activity data'!BP90*(1/Constants!$H$135))*ttokg*FracLEACH*MSLeachEF*NtoN2O*kgtoGg,"NO")</f>
        <v>1.3505191198396767E-2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data'!D91</f>
        <v xml:space="preserve"> - FSOM - Grassland remaining grassland</v>
      </c>
      <c r="E149" t="str">
        <f t="shared" si="60"/>
        <v>Leaching/runoff - FSOM - Grassland remaining grassland</v>
      </c>
      <c r="F149" t="str">
        <f t="shared" si="47"/>
        <v>N2O</v>
      </c>
      <c r="G149" t="str">
        <f t="shared" si="48"/>
        <v>Gg N2O</v>
      </c>
      <c r="H149" s="22" t="str">
        <f>IFERROR(('Activity data'!H91*(1/Constants!$H$135))*ttokg*FracLEACH*MSLeachEF*NtoN2O*kgtoGg,"NO")</f>
        <v>NO</v>
      </c>
      <c r="I149" s="22">
        <f>IFERROR(('Activity data'!I91*(1/Constants!$H$135))*ttokg*FracLEACH*MSLeachEF*NtoN2O*kgtoGg,"NO")</f>
        <v>1.737211725152201E-4</v>
      </c>
      <c r="J149" s="22">
        <f>IFERROR(('Activity data'!J91*(1/Constants!$H$135))*ttokg*FracLEACH*MSLeachEF*NtoN2O*kgtoGg,"NO")</f>
        <v>1.737211725152201E-4</v>
      </c>
      <c r="K149" s="22">
        <f>IFERROR(('Activity data'!K91*(1/Constants!$H$135))*ttokg*FracLEACH*MSLeachEF*NtoN2O*kgtoGg,"NO")</f>
        <v>1.737211725152201E-4</v>
      </c>
      <c r="L149" s="22">
        <f>IFERROR(('Activity data'!L91*(1/Constants!$H$135))*ttokg*FracLEACH*MSLeachEF*NtoN2O*kgtoGg,"NO")</f>
        <v>1.737211725152201E-4</v>
      </c>
      <c r="M149" s="22">
        <f>IFERROR(('Activity data'!M91*(1/Constants!$H$135))*ttokg*FracLEACH*MSLeachEF*NtoN2O*kgtoGg,"NO")</f>
        <v>1.737211725152201E-4</v>
      </c>
      <c r="N149" s="22">
        <f>IFERROR(('Activity data'!N91*(1/Constants!$H$135))*ttokg*FracLEACH*MSLeachEF*NtoN2O*kgtoGg,"NO")</f>
        <v>1.737211725152201E-4</v>
      </c>
      <c r="O149" s="22">
        <f>IFERROR(('Activity data'!O91*(1/Constants!$H$135))*ttokg*FracLEACH*MSLeachEF*NtoN2O*kgtoGg,"NO")</f>
        <v>1.737211725152201E-4</v>
      </c>
      <c r="P149" s="22">
        <f>IFERROR(('Activity data'!P91*(1/Constants!$H$135))*ttokg*FracLEACH*MSLeachEF*NtoN2O*kgtoGg,"NO")</f>
        <v>1.737211725152201E-4</v>
      </c>
      <c r="Q149" s="22">
        <f>IFERROR(('Activity data'!Q91*(1/Constants!$H$135))*ttokg*FracLEACH*MSLeachEF*NtoN2O*kgtoGg,"NO")</f>
        <v>1.737211725152201E-4</v>
      </c>
      <c r="R149" s="22">
        <f>IFERROR(('Activity data'!R91*(1/Constants!$H$135))*ttokg*FracLEACH*MSLeachEF*NtoN2O*kgtoGg,"NO")</f>
        <v>1.737211725152201E-4</v>
      </c>
      <c r="S149" s="22">
        <f>IFERROR(('Activity data'!S91*(1/Constants!$H$135))*ttokg*FracLEACH*MSLeachEF*NtoN2O*kgtoGg,"NO")</f>
        <v>1.737211725152201E-4</v>
      </c>
      <c r="T149" s="22">
        <f>IFERROR(('Activity data'!T91*(1/Constants!$H$135))*ttokg*FracLEACH*MSLeachEF*NtoN2O*kgtoGg,"NO")</f>
        <v>1.737211725152201E-4</v>
      </c>
      <c r="U149" s="22">
        <f>IFERROR(('Activity data'!U91*(1/Constants!$H$135))*ttokg*FracLEACH*MSLeachEF*NtoN2O*kgtoGg,"NO")</f>
        <v>1.737211725152201E-4</v>
      </c>
      <c r="V149" s="22">
        <f>IFERROR(('Activity data'!V91*(1/Constants!$H$135))*ttokg*FracLEACH*MSLeachEF*NtoN2O*kgtoGg,"NO")</f>
        <v>1.737211725152201E-4</v>
      </c>
      <c r="W149" s="22">
        <f>IFERROR(('Activity data'!W91*(1/Constants!$H$135))*ttokg*FracLEACH*MSLeachEF*NtoN2O*kgtoGg,"NO")</f>
        <v>1.737211725152201E-4</v>
      </c>
      <c r="X149" s="22">
        <f>IFERROR(('Activity data'!X91*(1/Constants!$H$135))*ttokg*FracLEACH*MSLeachEF*NtoN2O*kgtoGg,"NO")</f>
        <v>1.737211725152201E-4</v>
      </c>
      <c r="Y149" s="22">
        <f>IFERROR(('Activity data'!Y91*(1/Constants!$H$135))*ttokg*FracLEACH*MSLeachEF*NtoN2O*kgtoGg,"NO")</f>
        <v>1.737211725152201E-4</v>
      </c>
      <c r="Z149" s="22">
        <f>IFERROR(('Activity data'!Z91*(1/Constants!$H$135))*ttokg*FracLEACH*MSLeachEF*NtoN2O*kgtoGg,"NO")</f>
        <v>1.737211725152201E-4</v>
      </c>
      <c r="AA149" s="22">
        <f>IFERROR(('Activity data'!AA91*(1/Constants!$H$135))*ttokg*FracLEACH*MSLeachEF*NtoN2O*kgtoGg,"NO")</f>
        <v>1.737211725152201E-4</v>
      </c>
      <c r="AB149" s="22">
        <f>IFERROR(('Activity data'!AB91*(1/Constants!$H$135))*ttokg*FracLEACH*MSLeachEF*NtoN2O*kgtoGg,"NO")</f>
        <v>1.737211725152201E-4</v>
      </c>
      <c r="AC149" s="22">
        <f>IFERROR(('Activity data'!AC91*(1/Constants!$H$135))*ttokg*FracLEACH*MSLeachEF*NtoN2O*kgtoGg,"NO")</f>
        <v>1.737211725152201E-4</v>
      </c>
      <c r="AD149" s="22">
        <f>IFERROR(('Activity data'!AD91*(1/Constants!$H$135))*ttokg*FracLEACH*MSLeachEF*NtoN2O*kgtoGg,"NO")</f>
        <v>4.7773839461586233E-2</v>
      </c>
      <c r="AE149" s="22">
        <f>IFERROR(('Activity data'!AE91*(1/Constants!$H$135))*ttokg*FracLEACH*MSLeachEF*NtoN2O*kgtoGg,"NO")</f>
        <v>4.7773839461586233E-2</v>
      </c>
      <c r="AF149" s="22">
        <f>IFERROR(('Activity data'!AF91*(1/Constants!$H$135))*ttokg*FracLEACH*MSLeachEF*NtoN2O*kgtoGg,"NO")</f>
        <v>4.7773839461586233E-2</v>
      </c>
      <c r="AG149" s="22">
        <f>IFERROR(('Activity data'!AG91*(1/Constants!$H$135))*ttokg*FracLEACH*MSLeachEF*NtoN2O*kgtoGg,"NO")</f>
        <v>4.7773839461586233E-2</v>
      </c>
      <c r="AH149" s="22">
        <f>IFERROR(('Activity data'!AH91*(1/Constants!$H$135))*ttokg*FracLEACH*MSLeachEF*NtoN2O*kgtoGg,"NO")</f>
        <v>4.7773839461586233E-2</v>
      </c>
      <c r="AI149" s="22">
        <f>IFERROR(('Activity data'!AI91*(1/Constants!$H$135))*ttokg*FracLEACH*MSLeachEF*NtoN2O*kgtoGg,"NO")</f>
        <v>4.7773839461586233E-2</v>
      </c>
      <c r="AJ149" s="22">
        <f>IFERROR(('Activity data'!AJ91*(1/Constants!$H$135))*ttokg*FracLEACH*MSLeachEF*NtoN2O*kgtoGg,"NO")</f>
        <v>4.7773839461586233E-2</v>
      </c>
      <c r="AK149" s="22">
        <f>IFERROR(('Activity data'!AK91*(1/Constants!$H$135))*ttokg*FracLEACH*MSLeachEF*NtoN2O*kgtoGg,"NO")</f>
        <v>4.7773839461586233E-2</v>
      </c>
      <c r="AL149" s="22">
        <f>IFERROR(('Activity data'!AL91*(1/Constants!$H$135))*ttokg*FracLEACH*MSLeachEF*NtoN2O*kgtoGg,"NO")</f>
        <v>4.7773839461586233E-2</v>
      </c>
      <c r="AM149" s="22">
        <f>IFERROR(('Activity data'!AM91*(1/Constants!$H$135))*ttokg*FracLEACH*MSLeachEF*NtoN2O*kgtoGg,"NO")</f>
        <v>4.7773839461586233E-2</v>
      </c>
      <c r="AN149" s="22">
        <f>IFERROR(('Activity data'!AN91*(1/Constants!$H$135))*ttokg*FracLEACH*MSLeachEF*NtoN2O*kgtoGg,"NO")</f>
        <v>4.7773839461586233E-2</v>
      </c>
      <c r="AO149" s="22">
        <f>IFERROR(('Activity data'!AO91*(1/Constants!$H$135))*ttokg*FracLEACH*MSLeachEF*NtoN2O*kgtoGg,"NO")</f>
        <v>4.7773839461586233E-2</v>
      </c>
      <c r="AP149" s="22">
        <f>IFERROR(('Activity data'!AP91*(1/Constants!$H$135))*ttokg*FracLEACH*MSLeachEF*NtoN2O*kgtoGg,"NO")</f>
        <v>4.7773839461586233E-2</v>
      </c>
      <c r="AQ149" s="22">
        <f>IFERROR(('Activity data'!AQ91*(1/Constants!$H$135))*ttokg*FracLEACH*MSLeachEF*NtoN2O*kgtoGg,"NO")</f>
        <v>4.7773839461586233E-2</v>
      </c>
      <c r="AR149" s="22">
        <f>IFERROR(('Activity data'!AR91*(1/Constants!$H$135))*ttokg*FracLEACH*MSLeachEF*NtoN2O*kgtoGg,"NO")</f>
        <v>4.7773839461586233E-2</v>
      </c>
      <c r="AS149" s="22">
        <f>IFERROR(('Activity data'!AS91*(1/Constants!$H$135))*ttokg*FracLEACH*MSLeachEF*NtoN2O*kgtoGg,"NO")</f>
        <v>4.7773839461586233E-2</v>
      </c>
      <c r="AT149" s="22">
        <f>IFERROR(('Activity data'!AT91*(1/Constants!$H$135))*ttokg*FracLEACH*MSLeachEF*NtoN2O*kgtoGg,"NO")</f>
        <v>4.7773839461586233E-2</v>
      </c>
      <c r="AU149" s="22">
        <f>IFERROR(('Activity data'!AU91*(1/Constants!$H$135))*ttokg*FracLEACH*MSLeachEF*NtoN2O*kgtoGg,"NO")</f>
        <v>4.7773839461586233E-2</v>
      </c>
      <c r="AV149" s="22">
        <f>IFERROR(('Activity data'!AV91*(1/Constants!$H$135))*ttokg*FracLEACH*MSLeachEF*NtoN2O*kgtoGg,"NO")</f>
        <v>4.7773839461586233E-2</v>
      </c>
      <c r="AW149" s="22">
        <f>IFERROR(('Activity data'!AW91*(1/Constants!$H$135))*ttokg*FracLEACH*MSLeachEF*NtoN2O*kgtoGg,"NO")</f>
        <v>4.7773839461586233E-2</v>
      </c>
      <c r="AX149" s="22">
        <f>IFERROR(('Activity data'!AX91*(1/Constants!$H$135))*ttokg*FracLEACH*MSLeachEF*NtoN2O*kgtoGg,"NO")</f>
        <v>4.7773839461586233E-2</v>
      </c>
      <c r="AY149" s="22">
        <f>IFERROR(('Activity data'!AY91*(1/Constants!$H$135))*ttokg*FracLEACH*MSLeachEF*NtoN2O*kgtoGg,"NO")</f>
        <v>4.7773839461586233E-2</v>
      </c>
      <c r="AZ149" s="22">
        <f>IFERROR(('Activity data'!AZ91*(1/Constants!$H$135))*ttokg*FracLEACH*MSLeachEF*NtoN2O*kgtoGg,"NO")</f>
        <v>4.7773839461586233E-2</v>
      </c>
      <c r="BA149" s="22">
        <f>IFERROR(('Activity data'!BA91*(1/Constants!$H$135))*ttokg*FracLEACH*MSLeachEF*NtoN2O*kgtoGg,"NO")</f>
        <v>4.7773839461586233E-2</v>
      </c>
      <c r="BB149" s="22">
        <f>IFERROR(('Activity data'!BB91*(1/Constants!$H$135))*ttokg*FracLEACH*MSLeachEF*NtoN2O*kgtoGg,"NO")</f>
        <v>4.7773839461586233E-2</v>
      </c>
      <c r="BC149" s="22">
        <f>IFERROR(('Activity data'!BC91*(1/Constants!$H$135))*ttokg*FracLEACH*MSLeachEF*NtoN2O*kgtoGg,"NO")</f>
        <v>4.7773839461586233E-2</v>
      </c>
      <c r="BD149" s="22">
        <f>IFERROR(('Activity data'!BD91*(1/Constants!$H$135))*ttokg*FracLEACH*MSLeachEF*NtoN2O*kgtoGg,"NO")</f>
        <v>4.7773839461586233E-2</v>
      </c>
      <c r="BE149" s="22">
        <f>IFERROR(('Activity data'!BE91*(1/Constants!$H$135))*ttokg*FracLEACH*MSLeachEF*NtoN2O*kgtoGg,"NO")</f>
        <v>4.7773839461586233E-2</v>
      </c>
      <c r="BF149" s="22">
        <f>IFERROR(('Activity data'!BF91*(1/Constants!$H$135))*ttokg*FracLEACH*MSLeachEF*NtoN2O*kgtoGg,"NO")</f>
        <v>4.7773839461586233E-2</v>
      </c>
      <c r="BG149" s="22">
        <f>IFERROR(('Activity data'!BG91*(1/Constants!$H$135))*ttokg*FracLEACH*MSLeachEF*NtoN2O*kgtoGg,"NO")</f>
        <v>4.7773839461586233E-2</v>
      </c>
      <c r="BH149" s="22">
        <f>IFERROR(('Activity data'!BH91*(1/Constants!$H$135))*ttokg*FracLEACH*MSLeachEF*NtoN2O*kgtoGg,"NO")</f>
        <v>4.7773839461586233E-2</v>
      </c>
      <c r="BI149" s="22">
        <f>IFERROR(('Activity data'!BI91*(1/Constants!$H$135))*ttokg*FracLEACH*MSLeachEF*NtoN2O*kgtoGg,"NO")</f>
        <v>4.7773839461586233E-2</v>
      </c>
      <c r="BJ149" s="22">
        <f>IFERROR(('Activity data'!BJ91*(1/Constants!$H$135))*ttokg*FracLEACH*MSLeachEF*NtoN2O*kgtoGg,"NO")</f>
        <v>4.7773839461586233E-2</v>
      </c>
      <c r="BK149" s="22">
        <f>IFERROR(('Activity data'!BK91*(1/Constants!$H$135))*ttokg*FracLEACH*MSLeachEF*NtoN2O*kgtoGg,"NO")</f>
        <v>4.7773839461586233E-2</v>
      </c>
      <c r="BL149" s="22">
        <f>IFERROR(('Activity data'!BL91*(1/Constants!$H$135))*ttokg*FracLEACH*MSLeachEF*NtoN2O*kgtoGg,"NO")</f>
        <v>4.7773839461586233E-2</v>
      </c>
      <c r="BM149" s="22">
        <f>IFERROR(('Activity data'!BM91*(1/Constants!$H$135))*ttokg*FracLEACH*MSLeachEF*NtoN2O*kgtoGg,"NO")</f>
        <v>4.7773839461586233E-2</v>
      </c>
      <c r="BN149" s="22">
        <f>IFERROR(('Activity data'!BN91*(1/Constants!$H$135))*ttokg*FracLEACH*MSLeachEF*NtoN2O*kgtoGg,"NO")</f>
        <v>4.7773839461586233E-2</v>
      </c>
      <c r="BO149" s="22">
        <f>IFERROR(('Activity data'!BO91*(1/Constants!$H$135))*ttokg*FracLEACH*MSLeachEF*NtoN2O*kgtoGg,"NO")</f>
        <v>4.7773839461586233E-2</v>
      </c>
      <c r="BP149" s="22">
        <f>IFERROR(('Activity data'!BP91*(1/Constants!$H$135))*ttokg*FracLEACH*MSLeachEF*NtoN2O*kgtoGg,"NO")</f>
        <v>4.7773839461586233E-2</v>
      </c>
    </row>
    <row r="150" spans="1:68" x14ac:dyDescent="0.25">
      <c r="A150" t="str">
        <f t="shared" si="58"/>
        <v>3C Aggregated and non-CO2 emissions on land</v>
      </c>
      <c r="B150" t="str">
        <f t="shared" si="59"/>
        <v>3C5 Indirect N2O from managed soils (N2O)</v>
      </c>
      <c r="C150" t="str">
        <f t="shared" si="54"/>
        <v>Leaching/runoff</v>
      </c>
      <c r="D150" t="str">
        <f>" - FSOM - "&amp;'Activity data'!D92</f>
        <v xml:space="preserve"> - FSOM - Land converted to grassland</v>
      </c>
      <c r="E150" t="str">
        <f t="shared" si="60"/>
        <v>Leaching/runoff - FSOM - Land converted to grassland</v>
      </c>
      <c r="F150" t="str">
        <f t="shared" si="47"/>
        <v>N2O</v>
      </c>
      <c r="G150" t="str">
        <f t="shared" si="48"/>
        <v>Gg N2O</v>
      </c>
      <c r="H150" s="22">
        <f>IFERROR(('Activity data'!H92*(1/Constants!$H$135))*ttokg*FracLEACH*MSLeachEF*NtoN2O*kgtoGg,"NO")</f>
        <v>0</v>
      </c>
      <c r="I150" s="22">
        <f>IFERROR(('Activity data'!I92*(1/Constants!$H$135))*ttokg*FracLEACH*MSLeachEF*NtoN2O*kgtoGg,"NO")</f>
        <v>9.2483926361848039E-3</v>
      </c>
      <c r="J150" s="22">
        <f>IFERROR(('Activity data'!J92*(1/Constants!$H$135))*ttokg*FracLEACH*MSLeachEF*NtoN2O*kgtoGg,"NO")</f>
        <v>9.2483926361848039E-3</v>
      </c>
      <c r="K150" s="22">
        <f>IFERROR(('Activity data'!K92*(1/Constants!$H$135))*ttokg*FracLEACH*MSLeachEF*NtoN2O*kgtoGg,"NO")</f>
        <v>9.2483926361848039E-3</v>
      </c>
      <c r="L150" s="22">
        <f>IFERROR(('Activity data'!L92*(1/Constants!$H$135))*ttokg*FracLEACH*MSLeachEF*NtoN2O*kgtoGg,"NO")</f>
        <v>9.2483926361848039E-3</v>
      </c>
      <c r="M150" s="22">
        <f>IFERROR(('Activity data'!M92*(1/Constants!$H$135))*ttokg*FracLEACH*MSLeachEF*NtoN2O*kgtoGg,"NO")</f>
        <v>9.2483926361848039E-3</v>
      </c>
      <c r="N150" s="22">
        <f>IFERROR(('Activity data'!N92*(1/Constants!$H$135))*ttokg*FracLEACH*MSLeachEF*NtoN2O*kgtoGg,"NO")</f>
        <v>9.2483926361848039E-3</v>
      </c>
      <c r="O150" s="22">
        <f>IFERROR(('Activity data'!O92*(1/Constants!$H$135))*ttokg*FracLEACH*MSLeachEF*NtoN2O*kgtoGg,"NO")</f>
        <v>9.2483926361848039E-3</v>
      </c>
      <c r="P150" s="22">
        <f>IFERROR(('Activity data'!P92*(1/Constants!$H$135))*ttokg*FracLEACH*MSLeachEF*NtoN2O*kgtoGg,"NO")</f>
        <v>9.2483926361848039E-3</v>
      </c>
      <c r="Q150" s="22">
        <f>IFERROR(('Activity data'!Q92*(1/Constants!$H$135))*ttokg*FracLEACH*MSLeachEF*NtoN2O*kgtoGg,"NO")</f>
        <v>9.2483926361848039E-3</v>
      </c>
      <c r="R150" s="22">
        <f>IFERROR(('Activity data'!R92*(1/Constants!$H$135))*ttokg*FracLEACH*MSLeachEF*NtoN2O*kgtoGg,"NO")</f>
        <v>9.2483926361848039E-3</v>
      </c>
      <c r="S150" s="22">
        <f>IFERROR(('Activity data'!S92*(1/Constants!$H$135))*ttokg*FracLEACH*MSLeachEF*NtoN2O*kgtoGg,"NO")</f>
        <v>9.2483926361848039E-3</v>
      </c>
      <c r="T150" s="22">
        <f>IFERROR(('Activity data'!T92*(1/Constants!$H$135))*ttokg*FracLEACH*MSLeachEF*NtoN2O*kgtoGg,"NO")</f>
        <v>9.2483926361848039E-3</v>
      </c>
      <c r="U150" s="22">
        <f>IFERROR(('Activity data'!U92*(1/Constants!$H$135))*ttokg*FracLEACH*MSLeachEF*NtoN2O*kgtoGg,"NO")</f>
        <v>9.2483926361848039E-3</v>
      </c>
      <c r="V150" s="22">
        <f>IFERROR(('Activity data'!V92*(1/Constants!$H$135))*ttokg*FracLEACH*MSLeachEF*NtoN2O*kgtoGg,"NO")</f>
        <v>9.2483926361848039E-3</v>
      </c>
      <c r="W150" s="22">
        <f>IFERROR(('Activity data'!W92*(1/Constants!$H$135))*ttokg*FracLEACH*MSLeachEF*NtoN2O*kgtoGg,"NO")</f>
        <v>9.2483926361848039E-3</v>
      </c>
      <c r="X150" s="22">
        <f>IFERROR(('Activity data'!X92*(1/Constants!$H$135))*ttokg*FracLEACH*MSLeachEF*NtoN2O*kgtoGg,"NO")</f>
        <v>9.2483926361848039E-3</v>
      </c>
      <c r="Y150" s="22">
        <f>IFERROR(('Activity data'!Y92*(1/Constants!$H$135))*ttokg*FracLEACH*MSLeachEF*NtoN2O*kgtoGg,"NO")</f>
        <v>9.2483926361848039E-3</v>
      </c>
      <c r="Z150" s="22">
        <f>IFERROR(('Activity data'!Z92*(1/Constants!$H$135))*ttokg*FracLEACH*MSLeachEF*NtoN2O*kgtoGg,"NO")</f>
        <v>9.2483926361848039E-3</v>
      </c>
      <c r="AA150" s="22">
        <f>IFERROR(('Activity data'!AA92*(1/Constants!$H$135))*ttokg*FracLEACH*MSLeachEF*NtoN2O*kgtoGg,"NO")</f>
        <v>9.2483926361848039E-3</v>
      </c>
      <c r="AB150" s="22">
        <f>IFERROR(('Activity data'!AB92*(1/Constants!$H$135))*ttokg*FracLEACH*MSLeachEF*NtoN2O*kgtoGg,"NO")</f>
        <v>9.2483926361848039E-3</v>
      </c>
      <c r="AC150" s="22">
        <f>IFERROR(('Activity data'!AC92*(1/Constants!$H$135))*ttokg*FracLEACH*MSLeachEF*NtoN2O*kgtoGg,"NO")</f>
        <v>9.2483926361848039E-3</v>
      </c>
      <c r="AD150" s="22" t="str">
        <f>IFERROR(('Activity data'!AD92*(1/Constants!$H$135))*ttokg*FracLEACH*MSLeachEF*NtoN2O*kgtoGg,"NO")</f>
        <v>NO</v>
      </c>
      <c r="AE150" s="22" t="str">
        <f>IFERROR(('Activity data'!AE92*(1/Constants!$H$135))*ttokg*FracLEACH*MSLeachEF*NtoN2O*kgtoGg,"NO")</f>
        <v>NO</v>
      </c>
      <c r="AF150" s="22" t="str">
        <f>IFERROR(('Activity data'!AF92*(1/Constants!$H$135))*ttokg*FracLEACH*MSLeachEF*NtoN2O*kgtoGg,"NO")</f>
        <v>NO</v>
      </c>
      <c r="AG150" s="22" t="str">
        <f>IFERROR(('Activity data'!AG92*(1/Constants!$H$135))*ttokg*FracLEACH*MSLeachEF*NtoN2O*kgtoGg,"NO")</f>
        <v>NO</v>
      </c>
      <c r="AH150" s="22" t="str">
        <f>IFERROR(('Activity data'!AH92*(1/Constants!$H$135))*ttokg*FracLEACH*MSLeachEF*NtoN2O*kgtoGg,"NO")</f>
        <v>NO</v>
      </c>
      <c r="AI150" s="22" t="str">
        <f>IFERROR(('Activity data'!AI92*(1/Constants!$H$135))*ttokg*FracLEACH*MSLeachEF*NtoN2O*kgtoGg,"NO")</f>
        <v>NO</v>
      </c>
      <c r="AJ150" s="22" t="str">
        <f>IFERROR(('Activity data'!AJ92*(1/Constants!$H$135))*ttokg*FracLEACH*MSLeachEF*NtoN2O*kgtoGg,"NO")</f>
        <v>NO</v>
      </c>
      <c r="AK150" s="22" t="str">
        <f>IFERROR(('Activity data'!AK92*(1/Constants!$H$135))*ttokg*FracLEACH*MSLeachEF*NtoN2O*kgtoGg,"NO")</f>
        <v>NO</v>
      </c>
      <c r="AL150" s="22" t="str">
        <f>IFERROR(('Activity data'!AL92*(1/Constants!$H$135))*ttokg*FracLEACH*MSLeachEF*NtoN2O*kgtoGg,"NO")</f>
        <v>NO</v>
      </c>
      <c r="AM150" s="22" t="str">
        <f>IFERROR(('Activity data'!AM92*(1/Constants!$H$135))*ttokg*FracLEACH*MSLeachEF*NtoN2O*kgtoGg,"NO")</f>
        <v>NO</v>
      </c>
      <c r="AN150" s="22" t="str">
        <f>IFERROR(('Activity data'!AN92*(1/Constants!$H$135))*ttokg*FracLEACH*MSLeachEF*NtoN2O*kgtoGg,"NO")</f>
        <v>NO</v>
      </c>
      <c r="AO150" s="22" t="str">
        <f>IFERROR(('Activity data'!AO92*(1/Constants!$H$135))*ttokg*FracLEACH*MSLeachEF*NtoN2O*kgtoGg,"NO")</f>
        <v>NO</v>
      </c>
      <c r="AP150" s="22" t="str">
        <f>IFERROR(('Activity data'!AP92*(1/Constants!$H$135))*ttokg*FracLEACH*MSLeachEF*NtoN2O*kgtoGg,"NO")</f>
        <v>NO</v>
      </c>
      <c r="AQ150" s="22" t="str">
        <f>IFERROR(('Activity data'!AQ92*(1/Constants!$H$135))*ttokg*FracLEACH*MSLeachEF*NtoN2O*kgtoGg,"NO")</f>
        <v>NO</v>
      </c>
      <c r="AR150" s="22" t="str">
        <f>IFERROR(('Activity data'!AR92*(1/Constants!$H$135))*ttokg*FracLEACH*MSLeachEF*NtoN2O*kgtoGg,"NO")</f>
        <v>NO</v>
      </c>
      <c r="AS150" s="22" t="str">
        <f>IFERROR(('Activity data'!AS92*(1/Constants!$H$135))*ttokg*FracLEACH*MSLeachEF*NtoN2O*kgtoGg,"NO")</f>
        <v>NO</v>
      </c>
      <c r="AT150" s="22" t="str">
        <f>IFERROR(('Activity data'!AT92*(1/Constants!$H$135))*ttokg*FracLEACH*MSLeachEF*NtoN2O*kgtoGg,"NO")</f>
        <v>NO</v>
      </c>
      <c r="AU150" s="22" t="str">
        <f>IFERROR(('Activity data'!AU92*(1/Constants!$H$135))*ttokg*FracLEACH*MSLeachEF*NtoN2O*kgtoGg,"NO")</f>
        <v>NO</v>
      </c>
      <c r="AV150" s="22" t="str">
        <f>IFERROR(('Activity data'!AV92*(1/Constants!$H$135))*ttokg*FracLEACH*MSLeachEF*NtoN2O*kgtoGg,"NO")</f>
        <v>NO</v>
      </c>
      <c r="AW150" s="22" t="str">
        <f>IFERROR(('Activity data'!AW92*(1/Constants!$H$135))*ttokg*FracLEACH*MSLeachEF*NtoN2O*kgtoGg,"NO")</f>
        <v>NO</v>
      </c>
      <c r="AX150" s="22" t="str">
        <f>IFERROR(('Activity data'!AX92*(1/Constants!$H$135))*ttokg*FracLEACH*MSLeachEF*NtoN2O*kgtoGg,"NO")</f>
        <v>NO</v>
      </c>
      <c r="AY150" s="22" t="str">
        <f>IFERROR(('Activity data'!AY92*(1/Constants!$H$135))*ttokg*FracLEACH*MSLeachEF*NtoN2O*kgtoGg,"NO")</f>
        <v>NO</v>
      </c>
      <c r="AZ150" s="22" t="str">
        <f>IFERROR(('Activity data'!AZ92*(1/Constants!$H$135))*ttokg*FracLEACH*MSLeachEF*NtoN2O*kgtoGg,"NO")</f>
        <v>NO</v>
      </c>
      <c r="BA150" s="22" t="str">
        <f>IFERROR(('Activity data'!BA92*(1/Constants!$H$135))*ttokg*FracLEACH*MSLeachEF*NtoN2O*kgtoGg,"NO")</f>
        <v>NO</v>
      </c>
      <c r="BB150" s="22" t="str">
        <f>IFERROR(('Activity data'!BB92*(1/Constants!$H$135))*ttokg*FracLEACH*MSLeachEF*NtoN2O*kgtoGg,"NO")</f>
        <v>NO</v>
      </c>
      <c r="BC150" s="22" t="str">
        <f>IFERROR(('Activity data'!BC92*(1/Constants!$H$135))*ttokg*FracLEACH*MSLeachEF*NtoN2O*kgtoGg,"NO")</f>
        <v>NO</v>
      </c>
      <c r="BD150" s="22" t="str">
        <f>IFERROR(('Activity data'!BD92*(1/Constants!$H$135))*ttokg*FracLEACH*MSLeachEF*NtoN2O*kgtoGg,"NO")</f>
        <v>NO</v>
      </c>
      <c r="BE150" s="22" t="str">
        <f>IFERROR(('Activity data'!BE92*(1/Constants!$H$135))*ttokg*FracLEACH*MSLeachEF*NtoN2O*kgtoGg,"NO")</f>
        <v>NO</v>
      </c>
      <c r="BF150" s="22" t="str">
        <f>IFERROR(('Activity data'!BF92*(1/Constants!$H$135))*ttokg*FracLEACH*MSLeachEF*NtoN2O*kgtoGg,"NO")</f>
        <v>NO</v>
      </c>
      <c r="BG150" s="22" t="str">
        <f>IFERROR(('Activity data'!BG92*(1/Constants!$H$135))*ttokg*FracLEACH*MSLeachEF*NtoN2O*kgtoGg,"NO")</f>
        <v>NO</v>
      </c>
      <c r="BH150" s="22" t="str">
        <f>IFERROR(('Activity data'!BH92*(1/Constants!$H$135))*ttokg*FracLEACH*MSLeachEF*NtoN2O*kgtoGg,"NO")</f>
        <v>NO</v>
      </c>
      <c r="BI150" s="22" t="str">
        <f>IFERROR(('Activity data'!BI92*(1/Constants!$H$135))*ttokg*FracLEACH*MSLeachEF*NtoN2O*kgtoGg,"NO")</f>
        <v>NO</v>
      </c>
      <c r="BJ150" s="22" t="str">
        <f>IFERROR(('Activity data'!BJ92*(1/Constants!$H$135))*ttokg*FracLEACH*MSLeachEF*NtoN2O*kgtoGg,"NO")</f>
        <v>NO</v>
      </c>
      <c r="BK150" s="22" t="str">
        <f>IFERROR(('Activity data'!BK92*(1/Constants!$H$135))*ttokg*FracLEACH*MSLeachEF*NtoN2O*kgtoGg,"NO")</f>
        <v>NO</v>
      </c>
      <c r="BL150" s="22" t="str">
        <f>IFERROR(('Activity data'!BL92*(1/Constants!$H$135))*ttokg*FracLEACH*MSLeachEF*NtoN2O*kgtoGg,"NO")</f>
        <v>NO</v>
      </c>
      <c r="BM150" s="22" t="str">
        <f>IFERROR(('Activity data'!BM92*(1/Constants!$H$135))*ttokg*FracLEACH*MSLeachEF*NtoN2O*kgtoGg,"NO")</f>
        <v>NO</v>
      </c>
      <c r="BN150" s="22" t="str">
        <f>IFERROR(('Activity data'!BN92*(1/Constants!$H$135))*ttokg*FracLEACH*MSLeachEF*NtoN2O*kgtoGg,"NO")</f>
        <v>NO</v>
      </c>
      <c r="BO150" s="22" t="str">
        <f>IFERROR(('Activity data'!BO92*(1/Constants!$H$135))*ttokg*FracLEACH*MSLeachEF*NtoN2O*kgtoGg,"NO")</f>
        <v>NO</v>
      </c>
      <c r="BP150" s="22" t="str">
        <f>IFERROR(('Activity data'!BP92*(1/Constants!$H$135))*ttokg*FracLEACH*MSLeachEF*NtoN2O*kgtoGg,"NO")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data'!D93</f>
        <v xml:space="preserve"> - FSOM - Wetland remaining wetland</v>
      </c>
      <c r="E151" t="str">
        <f t="shared" si="60"/>
        <v>Leaching/runoff - FSOM - Wetland remaining wetland</v>
      </c>
      <c r="F151" t="str">
        <f t="shared" si="47"/>
        <v>N2O</v>
      </c>
      <c r="G151" t="str">
        <f t="shared" si="48"/>
        <v>Gg N2O</v>
      </c>
      <c r="H151" s="22" t="str">
        <f>IFERROR(('Activity data'!H93*(1/Constants!$H$135))*ttokg*FracLEACH*MSLeachEF*NtoN2O*kgtoGg,"NO")</f>
        <v>NO</v>
      </c>
      <c r="I151" s="22" t="str">
        <f>IFERROR(('Activity data'!I93*(1/Constants!$H$135))*ttokg*FracLEACH*MSLeachEF*NtoN2O*kgtoGg,"NO")</f>
        <v>NO</v>
      </c>
      <c r="J151" s="22" t="str">
        <f>IFERROR(('Activity data'!J93*(1/Constants!$H$135))*ttokg*FracLEACH*MSLeachEF*NtoN2O*kgtoGg,"NO")</f>
        <v>NO</v>
      </c>
      <c r="K151" s="22" t="str">
        <f>IFERROR(('Activity data'!K93*(1/Constants!$H$135))*ttokg*FracLEACH*MSLeachEF*NtoN2O*kgtoGg,"NO")</f>
        <v>NO</v>
      </c>
      <c r="L151" s="22" t="str">
        <f>IFERROR(('Activity data'!L93*(1/Constants!$H$135))*ttokg*FracLEACH*MSLeachEF*NtoN2O*kgtoGg,"NO")</f>
        <v>NO</v>
      </c>
      <c r="M151" s="22" t="str">
        <f>IFERROR(('Activity data'!M93*(1/Constants!$H$135))*ttokg*FracLEACH*MSLeachEF*NtoN2O*kgtoGg,"NO")</f>
        <v>NO</v>
      </c>
      <c r="N151" s="22" t="str">
        <f>IFERROR(('Activity data'!N93*(1/Constants!$H$135))*ttokg*FracLEACH*MSLeachEF*NtoN2O*kgtoGg,"NO")</f>
        <v>NO</v>
      </c>
      <c r="O151" s="22" t="str">
        <f>IFERROR(('Activity data'!O93*(1/Constants!$H$135))*ttokg*FracLEACH*MSLeachEF*NtoN2O*kgtoGg,"NO")</f>
        <v>NO</v>
      </c>
      <c r="P151" s="22" t="str">
        <f>IFERROR(('Activity data'!P93*(1/Constants!$H$135))*ttokg*FracLEACH*MSLeachEF*NtoN2O*kgtoGg,"NO")</f>
        <v>NO</v>
      </c>
      <c r="Q151" s="22" t="str">
        <f>IFERROR(('Activity data'!Q93*(1/Constants!$H$135))*ttokg*FracLEACH*MSLeachEF*NtoN2O*kgtoGg,"NO")</f>
        <v>NO</v>
      </c>
      <c r="R151" s="22" t="str">
        <f>IFERROR(('Activity data'!R93*(1/Constants!$H$135))*ttokg*FracLEACH*MSLeachEF*NtoN2O*kgtoGg,"NO")</f>
        <v>NO</v>
      </c>
      <c r="S151" s="22" t="str">
        <f>IFERROR(('Activity data'!S93*(1/Constants!$H$135))*ttokg*FracLEACH*MSLeachEF*NtoN2O*kgtoGg,"NO")</f>
        <v>NO</v>
      </c>
      <c r="T151" s="22" t="str">
        <f>IFERROR(('Activity data'!T93*(1/Constants!$H$135))*ttokg*FracLEACH*MSLeachEF*NtoN2O*kgtoGg,"NO")</f>
        <v>NO</v>
      </c>
      <c r="U151" s="22" t="str">
        <f>IFERROR(('Activity data'!U93*(1/Constants!$H$135))*ttokg*FracLEACH*MSLeachEF*NtoN2O*kgtoGg,"NO")</f>
        <v>NO</v>
      </c>
      <c r="V151" s="22" t="str">
        <f>IFERROR(('Activity data'!V93*(1/Constants!$H$135))*ttokg*FracLEACH*MSLeachEF*NtoN2O*kgtoGg,"NO")</f>
        <v>NO</v>
      </c>
      <c r="W151" s="22" t="str">
        <f>IFERROR(('Activity data'!W93*(1/Constants!$H$135))*ttokg*FracLEACH*MSLeachEF*NtoN2O*kgtoGg,"NO")</f>
        <v>NO</v>
      </c>
      <c r="X151" s="22" t="str">
        <f>IFERROR(('Activity data'!X93*(1/Constants!$H$135))*ttokg*FracLEACH*MSLeachEF*NtoN2O*kgtoGg,"NO")</f>
        <v>NO</v>
      </c>
      <c r="Y151" s="22" t="str">
        <f>IFERROR(('Activity data'!Y93*(1/Constants!$H$135))*ttokg*FracLEACH*MSLeachEF*NtoN2O*kgtoGg,"NO")</f>
        <v>NO</v>
      </c>
      <c r="Z151" s="22" t="str">
        <f>IFERROR(('Activity data'!Z93*(1/Constants!$H$135))*ttokg*FracLEACH*MSLeachEF*NtoN2O*kgtoGg,"NO")</f>
        <v>NO</v>
      </c>
      <c r="AA151" s="22" t="str">
        <f>IFERROR(('Activity data'!AA93*(1/Constants!$H$135))*ttokg*FracLEACH*MSLeachEF*NtoN2O*kgtoGg,"NO")</f>
        <v>NO</v>
      </c>
      <c r="AB151" s="22" t="str">
        <f>IFERROR(('Activity data'!AB93*(1/Constants!$H$135))*ttokg*FracLEACH*MSLeachEF*NtoN2O*kgtoGg,"NO")</f>
        <v>NO</v>
      </c>
      <c r="AC151" s="22" t="str">
        <f>IFERROR(('Activity data'!AC93*(1/Constants!$H$135))*ttokg*FracLEACH*MSLeachEF*NtoN2O*kgtoGg,"NO")</f>
        <v>NO</v>
      </c>
      <c r="AD151" s="22" t="str">
        <f>IFERROR(('Activity data'!AD93*(1/Constants!$H$135))*ttokg*FracLEACH*MSLeachEF*NtoN2O*kgtoGg,"NO")</f>
        <v>NO</v>
      </c>
      <c r="AE151" s="22" t="str">
        <f>IFERROR(('Activity data'!AE93*(1/Constants!$H$135))*ttokg*FracLEACH*MSLeachEF*NtoN2O*kgtoGg,"NO")</f>
        <v>NO</v>
      </c>
      <c r="AF151" s="22" t="str">
        <f>IFERROR(('Activity data'!AF93*(1/Constants!$H$135))*ttokg*FracLEACH*MSLeachEF*NtoN2O*kgtoGg,"NO")</f>
        <v>NO</v>
      </c>
      <c r="AG151" s="22" t="str">
        <f>IFERROR(('Activity data'!AG93*(1/Constants!$H$135))*ttokg*FracLEACH*MSLeachEF*NtoN2O*kgtoGg,"NO")</f>
        <v>NO</v>
      </c>
      <c r="AH151" s="22" t="str">
        <f>IFERROR(('Activity data'!AH93*(1/Constants!$H$135))*ttokg*FracLEACH*MSLeachEF*NtoN2O*kgtoGg,"NO")</f>
        <v>NO</v>
      </c>
      <c r="AI151" s="22" t="str">
        <f>IFERROR(('Activity data'!AI93*(1/Constants!$H$135))*ttokg*FracLEACH*MSLeachEF*NtoN2O*kgtoGg,"NO")</f>
        <v>NO</v>
      </c>
      <c r="AJ151" s="22" t="str">
        <f>IFERROR(('Activity data'!AJ93*(1/Constants!$H$135))*ttokg*FracLEACH*MSLeachEF*NtoN2O*kgtoGg,"NO")</f>
        <v>NO</v>
      </c>
      <c r="AK151" s="22" t="str">
        <f>IFERROR(('Activity data'!AK93*(1/Constants!$H$135))*ttokg*FracLEACH*MSLeachEF*NtoN2O*kgtoGg,"NO")</f>
        <v>NO</v>
      </c>
      <c r="AL151" s="22" t="str">
        <f>IFERROR(('Activity data'!AL93*(1/Constants!$H$135))*ttokg*FracLEACH*MSLeachEF*NtoN2O*kgtoGg,"NO")</f>
        <v>NO</v>
      </c>
      <c r="AM151" s="22" t="str">
        <f>IFERROR(('Activity data'!AM93*(1/Constants!$H$135))*ttokg*FracLEACH*MSLeachEF*NtoN2O*kgtoGg,"NO")</f>
        <v>NO</v>
      </c>
      <c r="AN151" s="22" t="str">
        <f>IFERROR(('Activity data'!AN93*(1/Constants!$H$135))*ttokg*FracLEACH*MSLeachEF*NtoN2O*kgtoGg,"NO")</f>
        <v>NO</v>
      </c>
      <c r="AO151" s="22" t="str">
        <f>IFERROR(('Activity data'!AO93*(1/Constants!$H$135))*ttokg*FracLEACH*MSLeachEF*NtoN2O*kgtoGg,"NO")</f>
        <v>NO</v>
      </c>
      <c r="AP151" s="22" t="str">
        <f>IFERROR(('Activity data'!AP93*(1/Constants!$H$135))*ttokg*FracLEACH*MSLeachEF*NtoN2O*kgtoGg,"NO")</f>
        <v>NO</v>
      </c>
      <c r="AQ151" s="22" t="str">
        <f>IFERROR(('Activity data'!AQ93*(1/Constants!$H$135))*ttokg*FracLEACH*MSLeachEF*NtoN2O*kgtoGg,"NO")</f>
        <v>NO</v>
      </c>
      <c r="AR151" s="22" t="str">
        <f>IFERROR(('Activity data'!AR93*(1/Constants!$H$135))*ttokg*FracLEACH*MSLeachEF*NtoN2O*kgtoGg,"NO")</f>
        <v>NO</v>
      </c>
      <c r="AS151" s="22" t="str">
        <f>IFERROR(('Activity data'!AS93*(1/Constants!$H$135))*ttokg*FracLEACH*MSLeachEF*NtoN2O*kgtoGg,"NO")</f>
        <v>NO</v>
      </c>
      <c r="AT151" s="22" t="str">
        <f>IFERROR(('Activity data'!AT93*(1/Constants!$H$135))*ttokg*FracLEACH*MSLeachEF*NtoN2O*kgtoGg,"NO")</f>
        <v>NO</v>
      </c>
      <c r="AU151" s="22" t="str">
        <f>IFERROR(('Activity data'!AU93*(1/Constants!$H$135))*ttokg*FracLEACH*MSLeachEF*NtoN2O*kgtoGg,"NO")</f>
        <v>NO</v>
      </c>
      <c r="AV151" s="22" t="str">
        <f>IFERROR(('Activity data'!AV93*(1/Constants!$H$135))*ttokg*FracLEACH*MSLeachEF*NtoN2O*kgtoGg,"NO")</f>
        <v>NO</v>
      </c>
      <c r="AW151" s="22" t="str">
        <f>IFERROR(('Activity data'!AW93*(1/Constants!$H$135))*ttokg*FracLEACH*MSLeachEF*NtoN2O*kgtoGg,"NO")</f>
        <v>NO</v>
      </c>
      <c r="AX151" s="22" t="str">
        <f>IFERROR(('Activity data'!AX93*(1/Constants!$H$135))*ttokg*FracLEACH*MSLeachEF*NtoN2O*kgtoGg,"NO")</f>
        <v>NO</v>
      </c>
      <c r="AY151" s="22" t="str">
        <f>IFERROR(('Activity data'!AY93*(1/Constants!$H$135))*ttokg*FracLEACH*MSLeachEF*NtoN2O*kgtoGg,"NO")</f>
        <v>NO</v>
      </c>
      <c r="AZ151" s="22" t="str">
        <f>IFERROR(('Activity data'!AZ93*(1/Constants!$H$135))*ttokg*FracLEACH*MSLeachEF*NtoN2O*kgtoGg,"NO")</f>
        <v>NO</v>
      </c>
      <c r="BA151" s="22" t="str">
        <f>IFERROR(('Activity data'!BA93*(1/Constants!$H$135))*ttokg*FracLEACH*MSLeachEF*NtoN2O*kgtoGg,"NO")</f>
        <v>NO</v>
      </c>
      <c r="BB151" s="22" t="str">
        <f>IFERROR(('Activity data'!BB93*(1/Constants!$H$135))*ttokg*FracLEACH*MSLeachEF*NtoN2O*kgtoGg,"NO")</f>
        <v>NO</v>
      </c>
      <c r="BC151" s="22" t="str">
        <f>IFERROR(('Activity data'!BC93*(1/Constants!$H$135))*ttokg*FracLEACH*MSLeachEF*NtoN2O*kgtoGg,"NO")</f>
        <v>NO</v>
      </c>
      <c r="BD151" s="22" t="str">
        <f>IFERROR(('Activity data'!BD93*(1/Constants!$H$135))*ttokg*FracLEACH*MSLeachEF*NtoN2O*kgtoGg,"NO")</f>
        <v>NO</v>
      </c>
      <c r="BE151" s="22" t="str">
        <f>IFERROR(('Activity data'!BE93*(1/Constants!$H$135))*ttokg*FracLEACH*MSLeachEF*NtoN2O*kgtoGg,"NO")</f>
        <v>NO</v>
      </c>
      <c r="BF151" s="22" t="str">
        <f>IFERROR(('Activity data'!BF93*(1/Constants!$H$135))*ttokg*FracLEACH*MSLeachEF*NtoN2O*kgtoGg,"NO")</f>
        <v>NO</v>
      </c>
      <c r="BG151" s="22" t="str">
        <f>IFERROR(('Activity data'!BG93*(1/Constants!$H$135))*ttokg*FracLEACH*MSLeachEF*NtoN2O*kgtoGg,"NO")</f>
        <v>NO</v>
      </c>
      <c r="BH151" s="22" t="str">
        <f>IFERROR(('Activity data'!BH93*(1/Constants!$H$135))*ttokg*FracLEACH*MSLeachEF*NtoN2O*kgtoGg,"NO")</f>
        <v>NO</v>
      </c>
      <c r="BI151" s="22" t="str">
        <f>IFERROR(('Activity data'!BI93*(1/Constants!$H$135))*ttokg*FracLEACH*MSLeachEF*NtoN2O*kgtoGg,"NO")</f>
        <v>NO</v>
      </c>
      <c r="BJ151" s="22" t="str">
        <f>IFERROR(('Activity data'!BJ93*(1/Constants!$H$135))*ttokg*FracLEACH*MSLeachEF*NtoN2O*kgtoGg,"NO")</f>
        <v>NO</v>
      </c>
      <c r="BK151" s="22" t="str">
        <f>IFERROR(('Activity data'!BK93*(1/Constants!$H$135))*ttokg*FracLEACH*MSLeachEF*NtoN2O*kgtoGg,"NO")</f>
        <v>NO</v>
      </c>
      <c r="BL151" s="22" t="str">
        <f>IFERROR(('Activity data'!BL93*(1/Constants!$H$135))*ttokg*FracLEACH*MSLeachEF*NtoN2O*kgtoGg,"NO")</f>
        <v>NO</v>
      </c>
      <c r="BM151" s="22" t="str">
        <f>IFERROR(('Activity data'!BM93*(1/Constants!$H$135))*ttokg*FracLEACH*MSLeachEF*NtoN2O*kgtoGg,"NO")</f>
        <v>NO</v>
      </c>
      <c r="BN151" s="22" t="str">
        <f>IFERROR(('Activity data'!BN93*(1/Constants!$H$135))*ttokg*FracLEACH*MSLeachEF*NtoN2O*kgtoGg,"NO")</f>
        <v>NO</v>
      </c>
      <c r="BO151" s="22" t="str">
        <f>IFERROR(('Activity data'!BO93*(1/Constants!$H$135))*ttokg*FracLEACH*MSLeachEF*NtoN2O*kgtoGg,"NO")</f>
        <v>NO</v>
      </c>
      <c r="BP151" s="22" t="str">
        <f>IFERROR(('Activity data'!BP93*(1/Constants!$H$135))*ttokg*FracLEACH*MSLeachEF*NtoN2O*kgtoGg,"NO")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data'!D94</f>
        <v xml:space="preserve"> - FSOM - Land converted to wetland</v>
      </c>
      <c r="E152" t="str">
        <f t="shared" si="60"/>
        <v>Leaching/runoff - FSOM - Land converted to wetland</v>
      </c>
      <c r="F152" t="str">
        <f t="shared" si="47"/>
        <v>N2O</v>
      </c>
      <c r="G152" t="str">
        <f t="shared" si="48"/>
        <v>Gg N2O</v>
      </c>
      <c r="H152" s="22" t="str">
        <f>IFERROR(('Activity data'!H94*(1/Constants!$H$135))*ttokg*FracLEACH*MSLeachEF*NtoN2O*kgtoGg,"NO")</f>
        <v>NO</v>
      </c>
      <c r="I152" s="22" t="str">
        <f>IFERROR(('Activity data'!I94*(1/Constants!$H$135))*ttokg*FracLEACH*MSLeachEF*NtoN2O*kgtoGg,"NO")</f>
        <v>NO</v>
      </c>
      <c r="J152" s="22" t="str">
        <f>IFERROR(('Activity data'!J94*(1/Constants!$H$135))*ttokg*FracLEACH*MSLeachEF*NtoN2O*kgtoGg,"NO")</f>
        <v>NO</v>
      </c>
      <c r="K152" s="22" t="str">
        <f>IFERROR(('Activity data'!K94*(1/Constants!$H$135))*ttokg*FracLEACH*MSLeachEF*NtoN2O*kgtoGg,"NO")</f>
        <v>NO</v>
      </c>
      <c r="L152" s="22" t="str">
        <f>IFERROR(('Activity data'!L94*(1/Constants!$H$135))*ttokg*FracLEACH*MSLeachEF*NtoN2O*kgtoGg,"NO")</f>
        <v>NO</v>
      </c>
      <c r="M152" s="22" t="str">
        <f>IFERROR(('Activity data'!M94*(1/Constants!$H$135))*ttokg*FracLEACH*MSLeachEF*NtoN2O*kgtoGg,"NO")</f>
        <v>NO</v>
      </c>
      <c r="N152" s="22" t="str">
        <f>IFERROR(('Activity data'!N94*(1/Constants!$H$135))*ttokg*FracLEACH*MSLeachEF*NtoN2O*kgtoGg,"NO")</f>
        <v>NO</v>
      </c>
      <c r="O152" s="22" t="str">
        <f>IFERROR(('Activity data'!O94*(1/Constants!$H$135))*ttokg*FracLEACH*MSLeachEF*NtoN2O*kgtoGg,"NO")</f>
        <v>NO</v>
      </c>
      <c r="P152" s="22" t="str">
        <f>IFERROR(('Activity data'!P94*(1/Constants!$H$135))*ttokg*FracLEACH*MSLeachEF*NtoN2O*kgtoGg,"NO")</f>
        <v>NO</v>
      </c>
      <c r="Q152" s="22" t="str">
        <f>IFERROR(('Activity data'!Q94*(1/Constants!$H$135))*ttokg*FracLEACH*MSLeachEF*NtoN2O*kgtoGg,"NO")</f>
        <v>NO</v>
      </c>
      <c r="R152" s="22" t="str">
        <f>IFERROR(('Activity data'!R94*(1/Constants!$H$135))*ttokg*FracLEACH*MSLeachEF*NtoN2O*kgtoGg,"NO")</f>
        <v>NO</v>
      </c>
      <c r="S152" s="22" t="str">
        <f>IFERROR(('Activity data'!S94*(1/Constants!$H$135))*ttokg*FracLEACH*MSLeachEF*NtoN2O*kgtoGg,"NO")</f>
        <v>NO</v>
      </c>
      <c r="T152" s="22" t="str">
        <f>IFERROR(('Activity data'!T94*(1/Constants!$H$135))*ttokg*FracLEACH*MSLeachEF*NtoN2O*kgtoGg,"NO")</f>
        <v>NO</v>
      </c>
      <c r="U152" s="22" t="str">
        <f>IFERROR(('Activity data'!U94*(1/Constants!$H$135))*ttokg*FracLEACH*MSLeachEF*NtoN2O*kgtoGg,"NO")</f>
        <v>NO</v>
      </c>
      <c r="V152" s="22" t="str">
        <f>IFERROR(('Activity data'!V94*(1/Constants!$H$135))*ttokg*FracLEACH*MSLeachEF*NtoN2O*kgtoGg,"NO")</f>
        <v>NO</v>
      </c>
      <c r="W152" s="22" t="str">
        <f>IFERROR(('Activity data'!W94*(1/Constants!$H$135))*ttokg*FracLEACH*MSLeachEF*NtoN2O*kgtoGg,"NO")</f>
        <v>NO</v>
      </c>
      <c r="X152" s="22" t="str">
        <f>IFERROR(('Activity data'!X94*(1/Constants!$H$135))*ttokg*FracLEACH*MSLeachEF*NtoN2O*kgtoGg,"NO")</f>
        <v>NO</v>
      </c>
      <c r="Y152" s="22" t="str">
        <f>IFERROR(('Activity data'!Y94*(1/Constants!$H$135))*ttokg*FracLEACH*MSLeachEF*NtoN2O*kgtoGg,"NO")</f>
        <v>NO</v>
      </c>
      <c r="Z152" s="22" t="str">
        <f>IFERROR(('Activity data'!Z94*(1/Constants!$H$135))*ttokg*FracLEACH*MSLeachEF*NtoN2O*kgtoGg,"NO")</f>
        <v>NO</v>
      </c>
      <c r="AA152" s="22" t="str">
        <f>IFERROR(('Activity data'!AA94*(1/Constants!$H$135))*ttokg*FracLEACH*MSLeachEF*NtoN2O*kgtoGg,"NO")</f>
        <v>NO</v>
      </c>
      <c r="AB152" s="22" t="str">
        <f>IFERROR(('Activity data'!AB94*(1/Constants!$H$135))*ttokg*FracLEACH*MSLeachEF*NtoN2O*kgtoGg,"NO")</f>
        <v>NO</v>
      </c>
      <c r="AC152" s="22" t="str">
        <f>IFERROR(('Activity data'!AC94*(1/Constants!$H$135))*ttokg*FracLEACH*MSLeachEF*NtoN2O*kgtoGg,"NO")</f>
        <v>NO</v>
      </c>
      <c r="AD152" s="22" t="str">
        <f>IFERROR(('Activity data'!AD94*(1/Constants!$H$135))*ttokg*FracLEACH*MSLeachEF*NtoN2O*kgtoGg,"NO")</f>
        <v>NO</v>
      </c>
      <c r="AE152" s="22" t="str">
        <f>IFERROR(('Activity data'!AE94*(1/Constants!$H$135))*ttokg*FracLEACH*MSLeachEF*NtoN2O*kgtoGg,"NO")</f>
        <v>NO</v>
      </c>
      <c r="AF152" s="22" t="str">
        <f>IFERROR(('Activity data'!AF94*(1/Constants!$H$135))*ttokg*FracLEACH*MSLeachEF*NtoN2O*kgtoGg,"NO")</f>
        <v>NO</v>
      </c>
      <c r="AG152" s="22" t="str">
        <f>IFERROR(('Activity data'!AG94*(1/Constants!$H$135))*ttokg*FracLEACH*MSLeachEF*NtoN2O*kgtoGg,"NO")</f>
        <v>NO</v>
      </c>
      <c r="AH152" s="22" t="str">
        <f>IFERROR(('Activity data'!AH94*(1/Constants!$H$135))*ttokg*FracLEACH*MSLeachEF*NtoN2O*kgtoGg,"NO")</f>
        <v>NO</v>
      </c>
      <c r="AI152" s="22" t="str">
        <f>IFERROR(('Activity data'!AI94*(1/Constants!$H$135))*ttokg*FracLEACH*MSLeachEF*NtoN2O*kgtoGg,"NO")</f>
        <v>NO</v>
      </c>
      <c r="AJ152" s="22" t="str">
        <f>IFERROR(('Activity data'!AJ94*(1/Constants!$H$135))*ttokg*FracLEACH*MSLeachEF*NtoN2O*kgtoGg,"NO")</f>
        <v>NO</v>
      </c>
      <c r="AK152" s="22" t="str">
        <f>IFERROR(('Activity data'!AK94*(1/Constants!$H$135))*ttokg*FracLEACH*MSLeachEF*NtoN2O*kgtoGg,"NO")</f>
        <v>NO</v>
      </c>
      <c r="AL152" s="22" t="str">
        <f>IFERROR(('Activity data'!AL94*(1/Constants!$H$135))*ttokg*FracLEACH*MSLeachEF*NtoN2O*kgtoGg,"NO")</f>
        <v>NO</v>
      </c>
      <c r="AM152" s="22" t="str">
        <f>IFERROR(('Activity data'!AM94*(1/Constants!$H$135))*ttokg*FracLEACH*MSLeachEF*NtoN2O*kgtoGg,"NO")</f>
        <v>NO</v>
      </c>
      <c r="AN152" s="22" t="str">
        <f>IFERROR(('Activity data'!AN94*(1/Constants!$H$135))*ttokg*FracLEACH*MSLeachEF*NtoN2O*kgtoGg,"NO")</f>
        <v>NO</v>
      </c>
      <c r="AO152" s="22" t="str">
        <f>IFERROR(('Activity data'!AO94*(1/Constants!$H$135))*ttokg*FracLEACH*MSLeachEF*NtoN2O*kgtoGg,"NO")</f>
        <v>NO</v>
      </c>
      <c r="AP152" s="22" t="str">
        <f>IFERROR(('Activity data'!AP94*(1/Constants!$H$135))*ttokg*FracLEACH*MSLeachEF*NtoN2O*kgtoGg,"NO")</f>
        <v>NO</v>
      </c>
      <c r="AQ152" s="22" t="str">
        <f>IFERROR(('Activity data'!AQ94*(1/Constants!$H$135))*ttokg*FracLEACH*MSLeachEF*NtoN2O*kgtoGg,"NO")</f>
        <v>NO</v>
      </c>
      <c r="AR152" s="22" t="str">
        <f>IFERROR(('Activity data'!AR94*(1/Constants!$H$135))*ttokg*FracLEACH*MSLeachEF*NtoN2O*kgtoGg,"NO")</f>
        <v>NO</v>
      </c>
      <c r="AS152" s="22" t="str">
        <f>IFERROR(('Activity data'!AS94*(1/Constants!$H$135))*ttokg*FracLEACH*MSLeachEF*NtoN2O*kgtoGg,"NO")</f>
        <v>NO</v>
      </c>
      <c r="AT152" s="22" t="str">
        <f>IFERROR(('Activity data'!AT94*(1/Constants!$H$135))*ttokg*FracLEACH*MSLeachEF*NtoN2O*kgtoGg,"NO")</f>
        <v>NO</v>
      </c>
      <c r="AU152" s="22" t="str">
        <f>IFERROR(('Activity data'!AU94*(1/Constants!$H$135))*ttokg*FracLEACH*MSLeachEF*NtoN2O*kgtoGg,"NO")</f>
        <v>NO</v>
      </c>
      <c r="AV152" s="22" t="str">
        <f>IFERROR(('Activity data'!AV94*(1/Constants!$H$135))*ttokg*FracLEACH*MSLeachEF*NtoN2O*kgtoGg,"NO")</f>
        <v>NO</v>
      </c>
      <c r="AW152" s="22" t="str">
        <f>IFERROR(('Activity data'!AW94*(1/Constants!$H$135))*ttokg*FracLEACH*MSLeachEF*NtoN2O*kgtoGg,"NO")</f>
        <v>NO</v>
      </c>
      <c r="AX152" s="22" t="str">
        <f>IFERROR(('Activity data'!AX94*(1/Constants!$H$135))*ttokg*FracLEACH*MSLeachEF*NtoN2O*kgtoGg,"NO")</f>
        <v>NO</v>
      </c>
      <c r="AY152" s="22" t="str">
        <f>IFERROR(('Activity data'!AY94*(1/Constants!$H$135))*ttokg*FracLEACH*MSLeachEF*NtoN2O*kgtoGg,"NO")</f>
        <v>NO</v>
      </c>
      <c r="AZ152" s="22" t="str">
        <f>IFERROR(('Activity data'!AZ94*(1/Constants!$H$135))*ttokg*FracLEACH*MSLeachEF*NtoN2O*kgtoGg,"NO")</f>
        <v>NO</v>
      </c>
      <c r="BA152" s="22" t="str">
        <f>IFERROR(('Activity data'!BA94*(1/Constants!$H$135))*ttokg*FracLEACH*MSLeachEF*NtoN2O*kgtoGg,"NO")</f>
        <v>NO</v>
      </c>
      <c r="BB152" s="22" t="str">
        <f>IFERROR(('Activity data'!BB94*(1/Constants!$H$135))*ttokg*FracLEACH*MSLeachEF*NtoN2O*kgtoGg,"NO")</f>
        <v>NO</v>
      </c>
      <c r="BC152" s="22" t="str">
        <f>IFERROR(('Activity data'!BC94*(1/Constants!$H$135))*ttokg*FracLEACH*MSLeachEF*NtoN2O*kgtoGg,"NO")</f>
        <v>NO</v>
      </c>
      <c r="BD152" s="22" t="str">
        <f>IFERROR(('Activity data'!BD94*(1/Constants!$H$135))*ttokg*FracLEACH*MSLeachEF*NtoN2O*kgtoGg,"NO")</f>
        <v>NO</v>
      </c>
      <c r="BE152" s="22" t="str">
        <f>IFERROR(('Activity data'!BE94*(1/Constants!$H$135))*ttokg*FracLEACH*MSLeachEF*NtoN2O*kgtoGg,"NO")</f>
        <v>NO</v>
      </c>
      <c r="BF152" s="22" t="str">
        <f>IFERROR(('Activity data'!BF94*(1/Constants!$H$135))*ttokg*FracLEACH*MSLeachEF*NtoN2O*kgtoGg,"NO")</f>
        <v>NO</v>
      </c>
      <c r="BG152" s="22" t="str">
        <f>IFERROR(('Activity data'!BG94*(1/Constants!$H$135))*ttokg*FracLEACH*MSLeachEF*NtoN2O*kgtoGg,"NO")</f>
        <v>NO</v>
      </c>
      <c r="BH152" s="22" t="str">
        <f>IFERROR(('Activity data'!BH94*(1/Constants!$H$135))*ttokg*FracLEACH*MSLeachEF*NtoN2O*kgtoGg,"NO")</f>
        <v>NO</v>
      </c>
      <c r="BI152" s="22" t="str">
        <f>IFERROR(('Activity data'!BI94*(1/Constants!$H$135))*ttokg*FracLEACH*MSLeachEF*NtoN2O*kgtoGg,"NO")</f>
        <v>NO</v>
      </c>
      <c r="BJ152" s="22" t="str">
        <f>IFERROR(('Activity data'!BJ94*(1/Constants!$H$135))*ttokg*FracLEACH*MSLeachEF*NtoN2O*kgtoGg,"NO")</f>
        <v>NO</v>
      </c>
      <c r="BK152" s="22" t="str">
        <f>IFERROR(('Activity data'!BK94*(1/Constants!$H$135))*ttokg*FracLEACH*MSLeachEF*NtoN2O*kgtoGg,"NO")</f>
        <v>NO</v>
      </c>
      <c r="BL152" s="22" t="str">
        <f>IFERROR(('Activity data'!BL94*(1/Constants!$H$135))*ttokg*FracLEACH*MSLeachEF*NtoN2O*kgtoGg,"NO")</f>
        <v>NO</v>
      </c>
      <c r="BM152" s="22" t="str">
        <f>IFERROR(('Activity data'!BM94*(1/Constants!$H$135))*ttokg*FracLEACH*MSLeachEF*NtoN2O*kgtoGg,"NO")</f>
        <v>NO</v>
      </c>
      <c r="BN152" s="22" t="str">
        <f>IFERROR(('Activity data'!BN94*(1/Constants!$H$135))*ttokg*FracLEACH*MSLeachEF*NtoN2O*kgtoGg,"NO")</f>
        <v>NO</v>
      </c>
      <c r="BO152" s="22" t="str">
        <f>IFERROR(('Activity data'!BO94*(1/Constants!$H$135))*ttokg*FracLEACH*MSLeachEF*NtoN2O*kgtoGg,"NO")</f>
        <v>NO</v>
      </c>
      <c r="BP152" s="22" t="str">
        <f>IFERROR(('Activity data'!BP94*(1/Constants!$H$135))*ttokg*FracLEACH*MSLeachEF*NtoN2O*kgtoGg,"NO")</f>
        <v>NO</v>
      </c>
    </row>
    <row r="153" spans="1:68" x14ac:dyDescent="0.25">
      <c r="A153" t="str">
        <f t="shared" si="58"/>
        <v>3C Aggregated and non-CO2 emissions on land</v>
      </c>
      <c r="B153" t="str">
        <f t="shared" si="59"/>
        <v>3C5 Indirect N2O from managed soils (N2O)</v>
      </c>
      <c r="C153" t="str">
        <f t="shared" si="54"/>
        <v>Leaching/runoff</v>
      </c>
      <c r="D153" t="str">
        <f>" - FSOM - "&amp;'Activity data'!D95</f>
        <v xml:space="preserve"> - FSOM - Settlements remaining settlements</v>
      </c>
      <c r="E153" t="str">
        <f t="shared" si="60"/>
        <v>Leaching/runoff - FSOM - Settlements remaining settlements</v>
      </c>
      <c r="F153" t="str">
        <f t="shared" si="47"/>
        <v>N2O</v>
      </c>
      <c r="G153" t="str">
        <f t="shared" si="48"/>
        <v>Gg N2O</v>
      </c>
      <c r="H153" s="22" t="str">
        <f>IFERROR(('Activity data'!H95*(1/Constants!$H$135))*ttokg*FracLEACH*MSLeachEF*NtoN2O*kgtoGg,"NO")</f>
        <v>NO</v>
      </c>
      <c r="I153" s="22">
        <f>IFERROR(('Activity data'!I95*(1/Constants!$H$135))*ttokg*FracLEACH*MSLeachEF*NtoN2O*kgtoGg,"NO")</f>
        <v>1.4734408870976798E-5</v>
      </c>
      <c r="J153" s="22">
        <f>IFERROR(('Activity data'!J95*(1/Constants!$H$135))*ttokg*FracLEACH*MSLeachEF*NtoN2O*kgtoGg,"NO")</f>
        <v>1.4734408870976798E-5</v>
      </c>
      <c r="K153" s="22">
        <f>IFERROR(('Activity data'!K95*(1/Constants!$H$135))*ttokg*FracLEACH*MSLeachEF*NtoN2O*kgtoGg,"NO")</f>
        <v>1.4734408870976798E-5</v>
      </c>
      <c r="L153" s="22">
        <f>IFERROR(('Activity data'!L95*(1/Constants!$H$135))*ttokg*FracLEACH*MSLeachEF*NtoN2O*kgtoGg,"NO")</f>
        <v>1.4734408870976798E-5</v>
      </c>
      <c r="M153" s="22">
        <f>IFERROR(('Activity data'!M95*(1/Constants!$H$135))*ttokg*FracLEACH*MSLeachEF*NtoN2O*kgtoGg,"NO")</f>
        <v>1.4734408870976798E-5</v>
      </c>
      <c r="N153" s="22">
        <f>IFERROR(('Activity data'!N95*(1/Constants!$H$135))*ttokg*FracLEACH*MSLeachEF*NtoN2O*kgtoGg,"NO")</f>
        <v>1.4734408870976798E-5</v>
      </c>
      <c r="O153" s="22">
        <f>IFERROR(('Activity data'!O95*(1/Constants!$H$135))*ttokg*FracLEACH*MSLeachEF*NtoN2O*kgtoGg,"NO")</f>
        <v>1.4734408870976798E-5</v>
      </c>
      <c r="P153" s="22">
        <f>IFERROR(('Activity data'!P95*(1/Constants!$H$135))*ttokg*FracLEACH*MSLeachEF*NtoN2O*kgtoGg,"NO")</f>
        <v>1.4734408870976798E-5</v>
      </c>
      <c r="Q153" s="22">
        <f>IFERROR(('Activity data'!Q95*(1/Constants!$H$135))*ttokg*FracLEACH*MSLeachEF*NtoN2O*kgtoGg,"NO")</f>
        <v>1.4734408870976798E-5</v>
      </c>
      <c r="R153" s="22">
        <f>IFERROR(('Activity data'!R95*(1/Constants!$H$135))*ttokg*FracLEACH*MSLeachEF*NtoN2O*kgtoGg,"NO")</f>
        <v>1.4734408870976798E-5</v>
      </c>
      <c r="S153" s="22">
        <f>IFERROR(('Activity data'!S95*(1/Constants!$H$135))*ttokg*FracLEACH*MSLeachEF*NtoN2O*kgtoGg,"NO")</f>
        <v>1.4734408870976798E-5</v>
      </c>
      <c r="T153" s="22">
        <f>IFERROR(('Activity data'!T95*(1/Constants!$H$135))*ttokg*FracLEACH*MSLeachEF*NtoN2O*kgtoGg,"NO")</f>
        <v>1.4734408870976798E-5</v>
      </c>
      <c r="U153" s="22">
        <f>IFERROR(('Activity data'!U95*(1/Constants!$H$135))*ttokg*FracLEACH*MSLeachEF*NtoN2O*kgtoGg,"NO")</f>
        <v>1.4734408870976798E-5</v>
      </c>
      <c r="V153" s="22">
        <f>IFERROR(('Activity data'!V95*(1/Constants!$H$135))*ttokg*FracLEACH*MSLeachEF*NtoN2O*kgtoGg,"NO")</f>
        <v>1.4734408870976798E-5</v>
      </c>
      <c r="W153" s="22">
        <f>IFERROR(('Activity data'!W95*(1/Constants!$H$135))*ttokg*FracLEACH*MSLeachEF*NtoN2O*kgtoGg,"NO")</f>
        <v>1.4734408870976798E-5</v>
      </c>
      <c r="X153" s="22">
        <f>IFERROR(('Activity data'!X95*(1/Constants!$H$135))*ttokg*FracLEACH*MSLeachEF*NtoN2O*kgtoGg,"NO")</f>
        <v>1.4734408870976798E-5</v>
      </c>
      <c r="Y153" s="22">
        <f>IFERROR(('Activity data'!Y95*(1/Constants!$H$135))*ttokg*FracLEACH*MSLeachEF*NtoN2O*kgtoGg,"NO")</f>
        <v>1.4734408870976798E-5</v>
      </c>
      <c r="Z153" s="22">
        <f>IFERROR(('Activity data'!Z95*(1/Constants!$H$135))*ttokg*FracLEACH*MSLeachEF*NtoN2O*kgtoGg,"NO")</f>
        <v>1.4734408870976798E-5</v>
      </c>
      <c r="AA153" s="22">
        <f>IFERROR(('Activity data'!AA95*(1/Constants!$H$135))*ttokg*FracLEACH*MSLeachEF*NtoN2O*kgtoGg,"NO")</f>
        <v>1.4734408870976798E-5</v>
      </c>
      <c r="AB153" s="22">
        <f>IFERROR(('Activity data'!AB95*(1/Constants!$H$135))*ttokg*FracLEACH*MSLeachEF*NtoN2O*kgtoGg,"NO")</f>
        <v>1.4734408870976798E-5</v>
      </c>
      <c r="AC153" s="22">
        <f>IFERROR(('Activity data'!AC95*(1/Constants!$H$135))*ttokg*FracLEACH*MSLeachEF*NtoN2O*kgtoGg,"NO")</f>
        <v>1.4734408870976798E-5</v>
      </c>
      <c r="AD153" s="22">
        <f>IFERROR(('Activity data'!AD95*(1/Constants!$H$135))*ttokg*FracLEACH*MSLeachEF*NtoN2O*kgtoGg,"NO")</f>
        <v>2.7260381750280425E-5</v>
      </c>
      <c r="AE153" s="22">
        <f>IFERROR(('Activity data'!AE95*(1/Constants!$H$135))*ttokg*FracLEACH*MSLeachEF*NtoN2O*kgtoGg,"NO")</f>
        <v>2.7260381750280425E-5</v>
      </c>
      <c r="AF153" s="22">
        <f>IFERROR(('Activity data'!AF95*(1/Constants!$H$135))*ttokg*FracLEACH*MSLeachEF*NtoN2O*kgtoGg,"NO")</f>
        <v>2.7260381750280425E-5</v>
      </c>
      <c r="AG153" s="22">
        <f>IFERROR(('Activity data'!AG95*(1/Constants!$H$135))*ttokg*FracLEACH*MSLeachEF*NtoN2O*kgtoGg,"NO")</f>
        <v>2.7260381750280425E-5</v>
      </c>
      <c r="AH153" s="22">
        <f>IFERROR(('Activity data'!AH95*(1/Constants!$H$135))*ttokg*FracLEACH*MSLeachEF*NtoN2O*kgtoGg,"NO")</f>
        <v>2.7260381750280425E-5</v>
      </c>
      <c r="AI153" s="22">
        <f>IFERROR(('Activity data'!AI95*(1/Constants!$H$135))*ttokg*FracLEACH*MSLeachEF*NtoN2O*kgtoGg,"NO")</f>
        <v>2.7260381750280425E-5</v>
      </c>
      <c r="AJ153" s="22">
        <f>IFERROR(('Activity data'!AJ95*(1/Constants!$H$135))*ttokg*FracLEACH*MSLeachEF*NtoN2O*kgtoGg,"NO")</f>
        <v>2.7260381750280425E-5</v>
      </c>
      <c r="AK153" s="22">
        <f>IFERROR(('Activity data'!AK95*(1/Constants!$H$135))*ttokg*FracLEACH*MSLeachEF*NtoN2O*kgtoGg,"NO")</f>
        <v>2.7260381750280425E-5</v>
      </c>
      <c r="AL153" s="22">
        <f>IFERROR(('Activity data'!AL95*(1/Constants!$H$135))*ttokg*FracLEACH*MSLeachEF*NtoN2O*kgtoGg,"NO")</f>
        <v>2.7260381750280425E-5</v>
      </c>
      <c r="AM153" s="22">
        <f>IFERROR(('Activity data'!AM95*(1/Constants!$H$135))*ttokg*FracLEACH*MSLeachEF*NtoN2O*kgtoGg,"NO")</f>
        <v>2.7260381750280425E-5</v>
      </c>
      <c r="AN153" s="22">
        <f>IFERROR(('Activity data'!AN95*(1/Constants!$H$135))*ttokg*FracLEACH*MSLeachEF*NtoN2O*kgtoGg,"NO")</f>
        <v>2.7260381750280425E-5</v>
      </c>
      <c r="AO153" s="22">
        <f>IFERROR(('Activity data'!AO95*(1/Constants!$H$135))*ttokg*FracLEACH*MSLeachEF*NtoN2O*kgtoGg,"NO")</f>
        <v>2.7260381750280425E-5</v>
      </c>
      <c r="AP153" s="22">
        <f>IFERROR(('Activity data'!AP95*(1/Constants!$H$135))*ttokg*FracLEACH*MSLeachEF*NtoN2O*kgtoGg,"NO")</f>
        <v>2.7260381750280425E-5</v>
      </c>
      <c r="AQ153" s="22">
        <f>IFERROR(('Activity data'!AQ95*(1/Constants!$H$135))*ttokg*FracLEACH*MSLeachEF*NtoN2O*kgtoGg,"NO")</f>
        <v>2.7260381750280425E-5</v>
      </c>
      <c r="AR153" s="22">
        <f>IFERROR(('Activity data'!AR95*(1/Constants!$H$135))*ttokg*FracLEACH*MSLeachEF*NtoN2O*kgtoGg,"NO")</f>
        <v>2.7260381750280425E-5</v>
      </c>
      <c r="AS153" s="22">
        <f>IFERROR(('Activity data'!AS95*(1/Constants!$H$135))*ttokg*FracLEACH*MSLeachEF*NtoN2O*kgtoGg,"NO")</f>
        <v>2.7260381750280425E-5</v>
      </c>
      <c r="AT153" s="22">
        <f>IFERROR(('Activity data'!AT95*(1/Constants!$H$135))*ttokg*FracLEACH*MSLeachEF*NtoN2O*kgtoGg,"NO")</f>
        <v>2.7260381750280425E-5</v>
      </c>
      <c r="AU153" s="22">
        <f>IFERROR(('Activity data'!AU95*(1/Constants!$H$135))*ttokg*FracLEACH*MSLeachEF*NtoN2O*kgtoGg,"NO")</f>
        <v>2.7260381750280425E-5</v>
      </c>
      <c r="AV153" s="22">
        <f>IFERROR(('Activity data'!AV95*(1/Constants!$H$135))*ttokg*FracLEACH*MSLeachEF*NtoN2O*kgtoGg,"NO")</f>
        <v>2.7260381750280425E-5</v>
      </c>
      <c r="AW153" s="22">
        <f>IFERROR(('Activity data'!AW95*(1/Constants!$H$135))*ttokg*FracLEACH*MSLeachEF*NtoN2O*kgtoGg,"NO")</f>
        <v>2.7260381750280425E-5</v>
      </c>
      <c r="AX153" s="22">
        <f>IFERROR(('Activity data'!AX95*(1/Constants!$H$135))*ttokg*FracLEACH*MSLeachEF*NtoN2O*kgtoGg,"NO")</f>
        <v>2.7260381750280425E-5</v>
      </c>
      <c r="AY153" s="22">
        <f>IFERROR(('Activity data'!AY95*(1/Constants!$H$135))*ttokg*FracLEACH*MSLeachEF*NtoN2O*kgtoGg,"NO")</f>
        <v>2.7260381750280425E-5</v>
      </c>
      <c r="AZ153" s="22">
        <f>IFERROR(('Activity data'!AZ95*(1/Constants!$H$135))*ttokg*FracLEACH*MSLeachEF*NtoN2O*kgtoGg,"NO")</f>
        <v>2.7260381750280425E-5</v>
      </c>
      <c r="BA153" s="22">
        <f>IFERROR(('Activity data'!BA95*(1/Constants!$H$135))*ttokg*FracLEACH*MSLeachEF*NtoN2O*kgtoGg,"NO")</f>
        <v>2.7260381750280425E-5</v>
      </c>
      <c r="BB153" s="22">
        <f>IFERROR(('Activity data'!BB95*(1/Constants!$H$135))*ttokg*FracLEACH*MSLeachEF*NtoN2O*kgtoGg,"NO")</f>
        <v>2.7260381750280425E-5</v>
      </c>
      <c r="BC153" s="22">
        <f>IFERROR(('Activity data'!BC95*(1/Constants!$H$135))*ttokg*FracLEACH*MSLeachEF*NtoN2O*kgtoGg,"NO")</f>
        <v>2.7260381750280425E-5</v>
      </c>
      <c r="BD153" s="22">
        <f>IFERROR(('Activity data'!BD95*(1/Constants!$H$135))*ttokg*FracLEACH*MSLeachEF*NtoN2O*kgtoGg,"NO")</f>
        <v>2.7260381750280425E-5</v>
      </c>
      <c r="BE153" s="22">
        <f>IFERROR(('Activity data'!BE95*(1/Constants!$H$135))*ttokg*FracLEACH*MSLeachEF*NtoN2O*kgtoGg,"NO")</f>
        <v>2.7260381750280425E-5</v>
      </c>
      <c r="BF153" s="22">
        <f>IFERROR(('Activity data'!BF95*(1/Constants!$H$135))*ttokg*FracLEACH*MSLeachEF*NtoN2O*kgtoGg,"NO")</f>
        <v>2.7260381750280425E-5</v>
      </c>
      <c r="BG153" s="22">
        <f>IFERROR(('Activity data'!BG95*(1/Constants!$H$135))*ttokg*FracLEACH*MSLeachEF*NtoN2O*kgtoGg,"NO")</f>
        <v>2.7260381750280425E-5</v>
      </c>
      <c r="BH153" s="22">
        <f>IFERROR(('Activity data'!BH95*(1/Constants!$H$135))*ttokg*FracLEACH*MSLeachEF*NtoN2O*kgtoGg,"NO")</f>
        <v>2.7260381750280425E-5</v>
      </c>
      <c r="BI153" s="22">
        <f>IFERROR(('Activity data'!BI95*(1/Constants!$H$135))*ttokg*FracLEACH*MSLeachEF*NtoN2O*kgtoGg,"NO")</f>
        <v>2.7260381750280425E-5</v>
      </c>
      <c r="BJ153" s="22">
        <f>IFERROR(('Activity data'!BJ95*(1/Constants!$H$135))*ttokg*FracLEACH*MSLeachEF*NtoN2O*kgtoGg,"NO")</f>
        <v>2.7260381750280425E-5</v>
      </c>
      <c r="BK153" s="22">
        <f>IFERROR(('Activity data'!BK95*(1/Constants!$H$135))*ttokg*FracLEACH*MSLeachEF*NtoN2O*kgtoGg,"NO")</f>
        <v>2.7260381750280425E-5</v>
      </c>
      <c r="BL153" s="22">
        <f>IFERROR(('Activity data'!BL95*(1/Constants!$H$135))*ttokg*FracLEACH*MSLeachEF*NtoN2O*kgtoGg,"NO")</f>
        <v>2.7260381750280425E-5</v>
      </c>
      <c r="BM153" s="22">
        <f>IFERROR(('Activity data'!BM95*(1/Constants!$H$135))*ttokg*FracLEACH*MSLeachEF*NtoN2O*kgtoGg,"NO")</f>
        <v>2.7260381750280425E-5</v>
      </c>
      <c r="BN153" s="22">
        <f>IFERROR(('Activity data'!BN95*(1/Constants!$H$135))*ttokg*FracLEACH*MSLeachEF*NtoN2O*kgtoGg,"NO")</f>
        <v>2.7260381750280425E-5</v>
      </c>
      <c r="BO153" s="22">
        <f>IFERROR(('Activity data'!BO95*(1/Constants!$H$135))*ttokg*FracLEACH*MSLeachEF*NtoN2O*kgtoGg,"NO")</f>
        <v>2.7260381750280425E-5</v>
      </c>
      <c r="BP153" s="22">
        <f>IFERROR(('Activity data'!BP95*(1/Constants!$H$135))*ttokg*FracLEACH*MSLeachEF*NtoN2O*kgtoGg,"NO")</f>
        <v>2.7260381750280425E-5</v>
      </c>
    </row>
    <row r="154" spans="1:68" x14ac:dyDescent="0.25">
      <c r="A154" t="str">
        <f t="shared" si="58"/>
        <v>3C Aggregated and non-CO2 emissions on land</v>
      </c>
      <c r="B154" t="str">
        <f t="shared" si="59"/>
        <v>3C5 Indirect N2O from managed soils (N2O)</v>
      </c>
      <c r="C154" t="str">
        <f t="shared" si="54"/>
        <v>Leaching/runoff</v>
      </c>
      <c r="D154" t="str">
        <f>" - FSOM - "&amp;'Activity data'!D96</f>
        <v xml:space="preserve"> - FSOM - Land converted to settlements</v>
      </c>
      <c r="E154" t="str">
        <f t="shared" si="60"/>
        <v>Leaching/runoff - FSOM - Land converted to settlements</v>
      </c>
      <c r="F154" t="str">
        <f t="shared" si="47"/>
        <v>N2O</v>
      </c>
      <c r="G154" t="str">
        <f t="shared" si="48"/>
        <v>Gg N2O</v>
      </c>
      <c r="H154" s="22">
        <f>IFERROR(('Activity data'!H96*(1/Constants!$H$135))*ttokg*FracLEACH*MSLeachEF*NtoN2O*kgtoGg,"NO")</f>
        <v>0</v>
      </c>
      <c r="I154" s="22">
        <f>IFERROR(('Activity data'!I96*(1/Constants!$H$135))*ttokg*FracLEACH*MSLeachEF*NtoN2O*kgtoGg,"NO")</f>
        <v>8.2952824923361885E-3</v>
      </c>
      <c r="J154" s="22">
        <f>IFERROR(('Activity data'!J96*(1/Constants!$H$135))*ttokg*FracLEACH*MSLeachEF*NtoN2O*kgtoGg,"NO")</f>
        <v>8.2952824923361885E-3</v>
      </c>
      <c r="K154" s="22">
        <f>IFERROR(('Activity data'!K96*(1/Constants!$H$135))*ttokg*FracLEACH*MSLeachEF*NtoN2O*kgtoGg,"NO")</f>
        <v>8.2952824923361885E-3</v>
      </c>
      <c r="L154" s="22">
        <f>IFERROR(('Activity data'!L96*(1/Constants!$H$135))*ttokg*FracLEACH*MSLeachEF*NtoN2O*kgtoGg,"NO")</f>
        <v>8.2952824923361885E-3</v>
      </c>
      <c r="M154" s="22">
        <f>IFERROR(('Activity data'!M96*(1/Constants!$H$135))*ttokg*FracLEACH*MSLeachEF*NtoN2O*kgtoGg,"NO")</f>
        <v>8.2952824923361885E-3</v>
      </c>
      <c r="N154" s="22">
        <f>IFERROR(('Activity data'!N96*(1/Constants!$H$135))*ttokg*FracLEACH*MSLeachEF*NtoN2O*kgtoGg,"NO")</f>
        <v>8.2952824923361885E-3</v>
      </c>
      <c r="O154" s="22">
        <f>IFERROR(('Activity data'!O96*(1/Constants!$H$135))*ttokg*FracLEACH*MSLeachEF*NtoN2O*kgtoGg,"NO")</f>
        <v>8.2952824923361885E-3</v>
      </c>
      <c r="P154" s="22">
        <f>IFERROR(('Activity data'!P96*(1/Constants!$H$135))*ttokg*FracLEACH*MSLeachEF*NtoN2O*kgtoGg,"NO")</f>
        <v>8.2952824923361885E-3</v>
      </c>
      <c r="Q154" s="22">
        <f>IFERROR(('Activity data'!Q96*(1/Constants!$H$135))*ttokg*FracLEACH*MSLeachEF*NtoN2O*kgtoGg,"NO")</f>
        <v>8.2952824923361885E-3</v>
      </c>
      <c r="R154" s="22">
        <f>IFERROR(('Activity data'!R96*(1/Constants!$H$135))*ttokg*FracLEACH*MSLeachEF*NtoN2O*kgtoGg,"NO")</f>
        <v>8.2952824923361885E-3</v>
      </c>
      <c r="S154" s="22">
        <f>IFERROR(('Activity data'!S96*(1/Constants!$H$135))*ttokg*FracLEACH*MSLeachEF*NtoN2O*kgtoGg,"NO")</f>
        <v>8.2952824923361885E-3</v>
      </c>
      <c r="T154" s="22">
        <f>IFERROR(('Activity data'!T96*(1/Constants!$H$135))*ttokg*FracLEACH*MSLeachEF*NtoN2O*kgtoGg,"NO")</f>
        <v>8.2952824923361885E-3</v>
      </c>
      <c r="U154" s="22">
        <f>IFERROR(('Activity data'!U96*(1/Constants!$H$135))*ttokg*FracLEACH*MSLeachEF*NtoN2O*kgtoGg,"NO")</f>
        <v>8.2952824923361885E-3</v>
      </c>
      <c r="V154" s="22">
        <f>IFERROR(('Activity data'!V96*(1/Constants!$H$135))*ttokg*FracLEACH*MSLeachEF*NtoN2O*kgtoGg,"NO")</f>
        <v>8.2952824923361885E-3</v>
      </c>
      <c r="W154" s="22">
        <f>IFERROR(('Activity data'!W96*(1/Constants!$H$135))*ttokg*FracLEACH*MSLeachEF*NtoN2O*kgtoGg,"NO")</f>
        <v>8.2952824923361885E-3</v>
      </c>
      <c r="X154" s="22">
        <f>IFERROR(('Activity data'!X96*(1/Constants!$H$135))*ttokg*FracLEACH*MSLeachEF*NtoN2O*kgtoGg,"NO")</f>
        <v>8.2952824923361885E-3</v>
      </c>
      <c r="Y154" s="22">
        <f>IFERROR(('Activity data'!Y96*(1/Constants!$H$135))*ttokg*FracLEACH*MSLeachEF*NtoN2O*kgtoGg,"NO")</f>
        <v>8.2952824923361885E-3</v>
      </c>
      <c r="Z154" s="22">
        <f>IFERROR(('Activity data'!Z96*(1/Constants!$H$135))*ttokg*FracLEACH*MSLeachEF*NtoN2O*kgtoGg,"NO")</f>
        <v>8.2952824923361885E-3</v>
      </c>
      <c r="AA154" s="22">
        <f>IFERROR(('Activity data'!AA96*(1/Constants!$H$135))*ttokg*FracLEACH*MSLeachEF*NtoN2O*kgtoGg,"NO")</f>
        <v>8.2952824923361885E-3</v>
      </c>
      <c r="AB154" s="22">
        <f>IFERROR(('Activity data'!AB96*(1/Constants!$H$135))*ttokg*FracLEACH*MSLeachEF*NtoN2O*kgtoGg,"NO")</f>
        <v>8.2952824923361885E-3</v>
      </c>
      <c r="AC154" s="22">
        <f>IFERROR(('Activity data'!AC96*(1/Constants!$H$135))*ttokg*FracLEACH*MSLeachEF*NtoN2O*kgtoGg,"NO")</f>
        <v>8.2952824923361885E-3</v>
      </c>
      <c r="AD154" s="22">
        <f>IFERROR(('Activity data'!AD96*(1/Constants!$H$135))*ttokg*FracLEACH*MSLeachEF*NtoN2O*kgtoGg,"NO")</f>
        <v>2.4770655550591862E-3</v>
      </c>
      <c r="AE154" s="22">
        <f>IFERROR(('Activity data'!AE96*(1/Constants!$H$135))*ttokg*FracLEACH*MSLeachEF*NtoN2O*kgtoGg,"NO")</f>
        <v>2.4770655550591862E-3</v>
      </c>
      <c r="AF154" s="22">
        <f>IFERROR(('Activity data'!AF96*(1/Constants!$H$135))*ttokg*FracLEACH*MSLeachEF*NtoN2O*kgtoGg,"NO")</f>
        <v>2.4770655550591862E-3</v>
      </c>
      <c r="AG154" s="22">
        <f>IFERROR(('Activity data'!AG96*(1/Constants!$H$135))*ttokg*FracLEACH*MSLeachEF*NtoN2O*kgtoGg,"NO")</f>
        <v>2.4770655550591862E-3</v>
      </c>
      <c r="AH154" s="22">
        <f>IFERROR(('Activity data'!AH96*(1/Constants!$H$135))*ttokg*FracLEACH*MSLeachEF*NtoN2O*kgtoGg,"NO")</f>
        <v>2.4770655550591862E-3</v>
      </c>
      <c r="AI154" s="22">
        <f>IFERROR(('Activity data'!AI96*(1/Constants!$H$135))*ttokg*FracLEACH*MSLeachEF*NtoN2O*kgtoGg,"NO")</f>
        <v>2.4770655550591862E-3</v>
      </c>
      <c r="AJ154" s="22">
        <f>IFERROR(('Activity data'!AJ96*(1/Constants!$H$135))*ttokg*FracLEACH*MSLeachEF*NtoN2O*kgtoGg,"NO")</f>
        <v>2.4770655550591862E-3</v>
      </c>
      <c r="AK154" s="22">
        <f>IFERROR(('Activity data'!AK96*(1/Constants!$H$135))*ttokg*FracLEACH*MSLeachEF*NtoN2O*kgtoGg,"NO")</f>
        <v>2.4770655550591862E-3</v>
      </c>
      <c r="AL154" s="22">
        <f>IFERROR(('Activity data'!AL96*(1/Constants!$H$135))*ttokg*FracLEACH*MSLeachEF*NtoN2O*kgtoGg,"NO")</f>
        <v>2.4770655550591862E-3</v>
      </c>
      <c r="AM154" s="22">
        <f>IFERROR(('Activity data'!AM96*(1/Constants!$H$135))*ttokg*FracLEACH*MSLeachEF*NtoN2O*kgtoGg,"NO")</f>
        <v>2.4770655550591862E-3</v>
      </c>
      <c r="AN154" s="22">
        <f>IFERROR(('Activity data'!AN96*(1/Constants!$H$135))*ttokg*FracLEACH*MSLeachEF*NtoN2O*kgtoGg,"NO")</f>
        <v>2.4770655550591862E-3</v>
      </c>
      <c r="AO154" s="22">
        <f>IFERROR(('Activity data'!AO96*(1/Constants!$H$135))*ttokg*FracLEACH*MSLeachEF*NtoN2O*kgtoGg,"NO")</f>
        <v>2.4770655550591862E-3</v>
      </c>
      <c r="AP154" s="22">
        <f>IFERROR(('Activity data'!AP96*(1/Constants!$H$135))*ttokg*FracLEACH*MSLeachEF*NtoN2O*kgtoGg,"NO")</f>
        <v>2.4770655550591862E-3</v>
      </c>
      <c r="AQ154" s="22">
        <f>IFERROR(('Activity data'!AQ96*(1/Constants!$H$135))*ttokg*FracLEACH*MSLeachEF*NtoN2O*kgtoGg,"NO")</f>
        <v>2.4770655550591862E-3</v>
      </c>
      <c r="AR154" s="22">
        <f>IFERROR(('Activity data'!AR96*(1/Constants!$H$135))*ttokg*FracLEACH*MSLeachEF*NtoN2O*kgtoGg,"NO")</f>
        <v>2.4770655550591862E-3</v>
      </c>
      <c r="AS154" s="22">
        <f>IFERROR(('Activity data'!AS96*(1/Constants!$H$135))*ttokg*FracLEACH*MSLeachEF*NtoN2O*kgtoGg,"NO")</f>
        <v>2.4770655550591862E-3</v>
      </c>
      <c r="AT154" s="22">
        <f>IFERROR(('Activity data'!AT96*(1/Constants!$H$135))*ttokg*FracLEACH*MSLeachEF*NtoN2O*kgtoGg,"NO")</f>
        <v>2.4770655550591862E-3</v>
      </c>
      <c r="AU154" s="22">
        <f>IFERROR(('Activity data'!AU96*(1/Constants!$H$135))*ttokg*FracLEACH*MSLeachEF*NtoN2O*kgtoGg,"NO")</f>
        <v>2.4770655550591862E-3</v>
      </c>
      <c r="AV154" s="22">
        <f>IFERROR(('Activity data'!AV96*(1/Constants!$H$135))*ttokg*FracLEACH*MSLeachEF*NtoN2O*kgtoGg,"NO")</f>
        <v>2.4770655550591862E-3</v>
      </c>
      <c r="AW154" s="22">
        <f>IFERROR(('Activity data'!AW96*(1/Constants!$H$135))*ttokg*FracLEACH*MSLeachEF*NtoN2O*kgtoGg,"NO")</f>
        <v>2.4770655550591862E-3</v>
      </c>
      <c r="AX154" s="22">
        <f>IFERROR(('Activity data'!AX96*(1/Constants!$H$135))*ttokg*FracLEACH*MSLeachEF*NtoN2O*kgtoGg,"NO")</f>
        <v>2.4770655550591862E-3</v>
      </c>
      <c r="AY154" s="22">
        <f>IFERROR(('Activity data'!AY96*(1/Constants!$H$135))*ttokg*FracLEACH*MSLeachEF*NtoN2O*kgtoGg,"NO")</f>
        <v>2.4770655550591862E-3</v>
      </c>
      <c r="AZ154" s="22">
        <f>IFERROR(('Activity data'!AZ96*(1/Constants!$H$135))*ttokg*FracLEACH*MSLeachEF*NtoN2O*kgtoGg,"NO")</f>
        <v>2.4770655550591862E-3</v>
      </c>
      <c r="BA154" s="22">
        <f>IFERROR(('Activity data'!BA96*(1/Constants!$H$135))*ttokg*FracLEACH*MSLeachEF*NtoN2O*kgtoGg,"NO")</f>
        <v>2.4770655550591862E-3</v>
      </c>
      <c r="BB154" s="22">
        <f>IFERROR(('Activity data'!BB96*(1/Constants!$H$135))*ttokg*FracLEACH*MSLeachEF*NtoN2O*kgtoGg,"NO")</f>
        <v>2.4770655550591862E-3</v>
      </c>
      <c r="BC154" s="22">
        <f>IFERROR(('Activity data'!BC96*(1/Constants!$H$135))*ttokg*FracLEACH*MSLeachEF*NtoN2O*kgtoGg,"NO")</f>
        <v>2.4770655550591862E-3</v>
      </c>
      <c r="BD154" s="22">
        <f>IFERROR(('Activity data'!BD96*(1/Constants!$H$135))*ttokg*FracLEACH*MSLeachEF*NtoN2O*kgtoGg,"NO")</f>
        <v>2.4770655550591862E-3</v>
      </c>
      <c r="BE154" s="22">
        <f>IFERROR(('Activity data'!BE96*(1/Constants!$H$135))*ttokg*FracLEACH*MSLeachEF*NtoN2O*kgtoGg,"NO")</f>
        <v>2.4770655550591862E-3</v>
      </c>
      <c r="BF154" s="22">
        <f>IFERROR(('Activity data'!BF96*(1/Constants!$H$135))*ttokg*FracLEACH*MSLeachEF*NtoN2O*kgtoGg,"NO")</f>
        <v>2.4770655550591862E-3</v>
      </c>
      <c r="BG154" s="22">
        <f>IFERROR(('Activity data'!BG96*(1/Constants!$H$135))*ttokg*FracLEACH*MSLeachEF*NtoN2O*kgtoGg,"NO")</f>
        <v>2.4770655550591862E-3</v>
      </c>
      <c r="BH154" s="22">
        <f>IFERROR(('Activity data'!BH96*(1/Constants!$H$135))*ttokg*FracLEACH*MSLeachEF*NtoN2O*kgtoGg,"NO")</f>
        <v>2.4770655550591862E-3</v>
      </c>
      <c r="BI154" s="22">
        <f>IFERROR(('Activity data'!BI96*(1/Constants!$H$135))*ttokg*FracLEACH*MSLeachEF*NtoN2O*kgtoGg,"NO")</f>
        <v>2.4770655550591862E-3</v>
      </c>
      <c r="BJ154" s="22">
        <f>IFERROR(('Activity data'!BJ96*(1/Constants!$H$135))*ttokg*FracLEACH*MSLeachEF*NtoN2O*kgtoGg,"NO")</f>
        <v>2.4770655550591862E-3</v>
      </c>
      <c r="BK154" s="22">
        <f>IFERROR(('Activity data'!BK96*(1/Constants!$H$135))*ttokg*FracLEACH*MSLeachEF*NtoN2O*kgtoGg,"NO")</f>
        <v>2.4770655550591862E-3</v>
      </c>
      <c r="BL154" s="22">
        <f>IFERROR(('Activity data'!BL96*(1/Constants!$H$135))*ttokg*FracLEACH*MSLeachEF*NtoN2O*kgtoGg,"NO")</f>
        <v>2.4770655550591862E-3</v>
      </c>
      <c r="BM154" s="22">
        <f>IFERROR(('Activity data'!BM96*(1/Constants!$H$135))*ttokg*FracLEACH*MSLeachEF*NtoN2O*kgtoGg,"NO")</f>
        <v>2.4770655550591862E-3</v>
      </c>
      <c r="BN154" s="22">
        <f>IFERROR(('Activity data'!BN96*(1/Constants!$H$135))*ttokg*FracLEACH*MSLeachEF*NtoN2O*kgtoGg,"NO")</f>
        <v>2.4770655550591862E-3</v>
      </c>
      <c r="BO154" s="22">
        <f>IFERROR(('Activity data'!BO96*(1/Constants!$H$135))*ttokg*FracLEACH*MSLeachEF*NtoN2O*kgtoGg,"NO")</f>
        <v>2.4770655550591862E-3</v>
      </c>
      <c r="BP154" s="22">
        <f>IFERROR(('Activity data'!BP96*(1/Constants!$H$135))*ttokg*FracLEACH*MSLeachEF*NtoN2O*kgtoGg,"NO")</f>
        <v>2.4770655550591862E-3</v>
      </c>
    </row>
    <row r="155" spans="1:68" x14ac:dyDescent="0.25">
      <c r="A155" t="str">
        <f t="shared" si="58"/>
        <v>3C Aggregated and non-CO2 emissions on land</v>
      </c>
      <c r="B155" t="str">
        <f t="shared" si="59"/>
        <v>3C5 Indirect N2O from managed soils (N2O)</v>
      </c>
      <c r="C155" t="str">
        <f t="shared" si="54"/>
        <v>Leaching/runoff</v>
      </c>
      <c r="D155" t="str">
        <f>" - FSOM - "&amp;'Activity data'!D97</f>
        <v xml:space="preserve"> - FSOM - Other land remaining other land</v>
      </c>
      <c r="E155" t="str">
        <f t="shared" si="60"/>
        <v>Leaching/runoff - FSOM - Other land remaining other land</v>
      </c>
      <c r="F155" t="str">
        <f t="shared" si="47"/>
        <v>N2O</v>
      </c>
      <c r="G155" t="str">
        <f t="shared" si="48"/>
        <v>Gg N2O</v>
      </c>
      <c r="H155" s="22" t="str">
        <f>IFERROR(('Activity data'!H97*(1/Constants!$H$135))*ttokg*FracLEACH*MSLeachEF*NtoN2O*kgtoGg,"NO")</f>
        <v>NO</v>
      </c>
      <c r="I155" s="22" t="str">
        <f>IFERROR(('Activity data'!I97*(1/Constants!$H$135))*ttokg*FracLEACH*MSLeachEF*NtoN2O*kgtoGg,"NO")</f>
        <v>NO</v>
      </c>
      <c r="J155" s="22" t="str">
        <f>IFERROR(('Activity data'!J97*(1/Constants!$H$135))*ttokg*FracLEACH*MSLeachEF*NtoN2O*kgtoGg,"NO")</f>
        <v>NO</v>
      </c>
      <c r="K155" s="22" t="str">
        <f>IFERROR(('Activity data'!K97*(1/Constants!$H$135))*ttokg*FracLEACH*MSLeachEF*NtoN2O*kgtoGg,"NO")</f>
        <v>NO</v>
      </c>
      <c r="L155" s="22" t="str">
        <f>IFERROR(('Activity data'!L97*(1/Constants!$H$135))*ttokg*FracLEACH*MSLeachEF*NtoN2O*kgtoGg,"NO")</f>
        <v>NO</v>
      </c>
      <c r="M155" s="22" t="str">
        <f>IFERROR(('Activity data'!M97*(1/Constants!$H$135))*ttokg*FracLEACH*MSLeachEF*NtoN2O*kgtoGg,"NO")</f>
        <v>NO</v>
      </c>
      <c r="N155" s="22" t="str">
        <f>IFERROR(('Activity data'!N97*(1/Constants!$H$135))*ttokg*FracLEACH*MSLeachEF*NtoN2O*kgtoGg,"NO")</f>
        <v>NO</v>
      </c>
      <c r="O155" s="22" t="str">
        <f>IFERROR(('Activity data'!O97*(1/Constants!$H$135))*ttokg*FracLEACH*MSLeachEF*NtoN2O*kgtoGg,"NO")</f>
        <v>NO</v>
      </c>
      <c r="P155" s="22" t="str">
        <f>IFERROR(('Activity data'!P97*(1/Constants!$H$135))*ttokg*FracLEACH*MSLeachEF*NtoN2O*kgtoGg,"NO")</f>
        <v>NO</v>
      </c>
      <c r="Q155" s="22" t="str">
        <f>IFERROR(('Activity data'!Q97*(1/Constants!$H$135))*ttokg*FracLEACH*MSLeachEF*NtoN2O*kgtoGg,"NO")</f>
        <v>NO</v>
      </c>
      <c r="R155" s="22" t="str">
        <f>IFERROR(('Activity data'!R97*(1/Constants!$H$135))*ttokg*FracLEACH*MSLeachEF*NtoN2O*kgtoGg,"NO")</f>
        <v>NO</v>
      </c>
      <c r="S155" s="22" t="str">
        <f>IFERROR(('Activity data'!S97*(1/Constants!$H$135))*ttokg*FracLEACH*MSLeachEF*NtoN2O*kgtoGg,"NO")</f>
        <v>NO</v>
      </c>
      <c r="T155" s="22" t="str">
        <f>IFERROR(('Activity data'!T97*(1/Constants!$H$135))*ttokg*FracLEACH*MSLeachEF*NtoN2O*kgtoGg,"NO")</f>
        <v>NO</v>
      </c>
      <c r="U155" s="22" t="str">
        <f>IFERROR(('Activity data'!U97*(1/Constants!$H$135))*ttokg*FracLEACH*MSLeachEF*NtoN2O*kgtoGg,"NO")</f>
        <v>NO</v>
      </c>
      <c r="V155" s="22" t="str">
        <f>IFERROR(('Activity data'!V97*(1/Constants!$H$135))*ttokg*FracLEACH*MSLeachEF*NtoN2O*kgtoGg,"NO")</f>
        <v>NO</v>
      </c>
      <c r="W155" s="22" t="str">
        <f>IFERROR(('Activity data'!W97*(1/Constants!$H$135))*ttokg*FracLEACH*MSLeachEF*NtoN2O*kgtoGg,"NO")</f>
        <v>NO</v>
      </c>
      <c r="X155" s="22" t="str">
        <f>IFERROR(('Activity data'!X97*(1/Constants!$H$135))*ttokg*FracLEACH*MSLeachEF*NtoN2O*kgtoGg,"NO")</f>
        <v>NO</v>
      </c>
      <c r="Y155" s="22" t="str">
        <f>IFERROR(('Activity data'!Y97*(1/Constants!$H$135))*ttokg*FracLEACH*MSLeachEF*NtoN2O*kgtoGg,"NO")</f>
        <v>NO</v>
      </c>
      <c r="Z155" s="22" t="str">
        <f>IFERROR(('Activity data'!Z97*(1/Constants!$H$135))*ttokg*FracLEACH*MSLeachEF*NtoN2O*kgtoGg,"NO")</f>
        <v>NO</v>
      </c>
      <c r="AA155" s="22" t="str">
        <f>IFERROR(('Activity data'!AA97*(1/Constants!$H$135))*ttokg*FracLEACH*MSLeachEF*NtoN2O*kgtoGg,"NO")</f>
        <v>NO</v>
      </c>
      <c r="AB155" s="22" t="str">
        <f>IFERROR(('Activity data'!AB97*(1/Constants!$H$135))*ttokg*FracLEACH*MSLeachEF*NtoN2O*kgtoGg,"NO")</f>
        <v>NO</v>
      </c>
      <c r="AC155" s="22" t="str">
        <f>IFERROR(('Activity data'!AC97*(1/Constants!$H$135))*ttokg*FracLEACH*MSLeachEF*NtoN2O*kgtoGg,"NO")</f>
        <v>NO</v>
      </c>
      <c r="AD155" s="22" t="str">
        <f>IFERROR(('Activity data'!AD97*(1/Constants!$H$135))*ttokg*FracLEACH*MSLeachEF*NtoN2O*kgtoGg,"NO")</f>
        <v>NO</v>
      </c>
      <c r="AE155" s="22" t="str">
        <f>IFERROR(('Activity data'!AE97*(1/Constants!$H$135))*ttokg*FracLEACH*MSLeachEF*NtoN2O*kgtoGg,"NO")</f>
        <v>NO</v>
      </c>
      <c r="AF155" s="22" t="str">
        <f>IFERROR(('Activity data'!AF97*(1/Constants!$H$135))*ttokg*FracLEACH*MSLeachEF*NtoN2O*kgtoGg,"NO")</f>
        <v>NO</v>
      </c>
      <c r="AG155" s="22" t="str">
        <f>IFERROR(('Activity data'!AG97*(1/Constants!$H$135))*ttokg*FracLEACH*MSLeachEF*NtoN2O*kgtoGg,"NO")</f>
        <v>NO</v>
      </c>
      <c r="AH155" s="22" t="str">
        <f>IFERROR(('Activity data'!AH97*(1/Constants!$H$135))*ttokg*FracLEACH*MSLeachEF*NtoN2O*kgtoGg,"NO")</f>
        <v>NO</v>
      </c>
      <c r="AI155" s="22" t="str">
        <f>IFERROR(('Activity data'!AI97*(1/Constants!$H$135))*ttokg*FracLEACH*MSLeachEF*NtoN2O*kgtoGg,"NO")</f>
        <v>NO</v>
      </c>
      <c r="AJ155" s="22" t="str">
        <f>IFERROR(('Activity data'!AJ97*(1/Constants!$H$135))*ttokg*FracLEACH*MSLeachEF*NtoN2O*kgtoGg,"NO")</f>
        <v>NO</v>
      </c>
      <c r="AK155" s="22" t="str">
        <f>IFERROR(('Activity data'!AK97*(1/Constants!$H$135))*ttokg*FracLEACH*MSLeachEF*NtoN2O*kgtoGg,"NO")</f>
        <v>NO</v>
      </c>
      <c r="AL155" s="22" t="str">
        <f>IFERROR(('Activity data'!AL97*(1/Constants!$H$135))*ttokg*FracLEACH*MSLeachEF*NtoN2O*kgtoGg,"NO")</f>
        <v>NO</v>
      </c>
      <c r="AM155" s="22" t="str">
        <f>IFERROR(('Activity data'!AM97*(1/Constants!$H$135))*ttokg*FracLEACH*MSLeachEF*NtoN2O*kgtoGg,"NO")</f>
        <v>NO</v>
      </c>
      <c r="AN155" s="22" t="str">
        <f>IFERROR(('Activity data'!AN97*(1/Constants!$H$135))*ttokg*FracLEACH*MSLeachEF*NtoN2O*kgtoGg,"NO")</f>
        <v>NO</v>
      </c>
      <c r="AO155" s="22" t="str">
        <f>IFERROR(('Activity data'!AO97*(1/Constants!$H$135))*ttokg*FracLEACH*MSLeachEF*NtoN2O*kgtoGg,"NO")</f>
        <v>NO</v>
      </c>
      <c r="AP155" s="22" t="str">
        <f>IFERROR(('Activity data'!AP97*(1/Constants!$H$135))*ttokg*FracLEACH*MSLeachEF*NtoN2O*kgtoGg,"NO")</f>
        <v>NO</v>
      </c>
      <c r="AQ155" s="22" t="str">
        <f>IFERROR(('Activity data'!AQ97*(1/Constants!$H$135))*ttokg*FracLEACH*MSLeachEF*NtoN2O*kgtoGg,"NO")</f>
        <v>NO</v>
      </c>
      <c r="AR155" s="22" t="str">
        <f>IFERROR(('Activity data'!AR97*(1/Constants!$H$135))*ttokg*FracLEACH*MSLeachEF*NtoN2O*kgtoGg,"NO")</f>
        <v>NO</v>
      </c>
      <c r="AS155" s="22" t="str">
        <f>IFERROR(('Activity data'!AS97*(1/Constants!$H$135))*ttokg*FracLEACH*MSLeachEF*NtoN2O*kgtoGg,"NO")</f>
        <v>NO</v>
      </c>
      <c r="AT155" s="22" t="str">
        <f>IFERROR(('Activity data'!AT97*(1/Constants!$H$135))*ttokg*FracLEACH*MSLeachEF*NtoN2O*kgtoGg,"NO")</f>
        <v>NO</v>
      </c>
      <c r="AU155" s="22" t="str">
        <f>IFERROR(('Activity data'!AU97*(1/Constants!$H$135))*ttokg*FracLEACH*MSLeachEF*NtoN2O*kgtoGg,"NO")</f>
        <v>NO</v>
      </c>
      <c r="AV155" s="22" t="str">
        <f>IFERROR(('Activity data'!AV97*(1/Constants!$H$135))*ttokg*FracLEACH*MSLeachEF*NtoN2O*kgtoGg,"NO")</f>
        <v>NO</v>
      </c>
      <c r="AW155" s="22" t="str">
        <f>IFERROR(('Activity data'!AW97*(1/Constants!$H$135))*ttokg*FracLEACH*MSLeachEF*NtoN2O*kgtoGg,"NO")</f>
        <v>NO</v>
      </c>
      <c r="AX155" s="22" t="str">
        <f>IFERROR(('Activity data'!AX97*(1/Constants!$H$135))*ttokg*FracLEACH*MSLeachEF*NtoN2O*kgtoGg,"NO")</f>
        <v>NO</v>
      </c>
      <c r="AY155" s="22" t="str">
        <f>IFERROR(('Activity data'!AY97*(1/Constants!$H$135))*ttokg*FracLEACH*MSLeachEF*NtoN2O*kgtoGg,"NO")</f>
        <v>NO</v>
      </c>
      <c r="AZ155" s="22" t="str">
        <f>IFERROR(('Activity data'!AZ97*(1/Constants!$H$135))*ttokg*FracLEACH*MSLeachEF*NtoN2O*kgtoGg,"NO")</f>
        <v>NO</v>
      </c>
      <c r="BA155" s="22" t="str">
        <f>IFERROR(('Activity data'!BA97*(1/Constants!$H$135))*ttokg*FracLEACH*MSLeachEF*NtoN2O*kgtoGg,"NO")</f>
        <v>NO</v>
      </c>
      <c r="BB155" s="22" t="str">
        <f>IFERROR(('Activity data'!BB97*(1/Constants!$H$135))*ttokg*FracLEACH*MSLeachEF*NtoN2O*kgtoGg,"NO")</f>
        <v>NO</v>
      </c>
      <c r="BC155" s="22" t="str">
        <f>IFERROR(('Activity data'!BC97*(1/Constants!$H$135))*ttokg*FracLEACH*MSLeachEF*NtoN2O*kgtoGg,"NO")</f>
        <v>NO</v>
      </c>
      <c r="BD155" s="22" t="str">
        <f>IFERROR(('Activity data'!BD97*(1/Constants!$H$135))*ttokg*FracLEACH*MSLeachEF*NtoN2O*kgtoGg,"NO")</f>
        <v>NO</v>
      </c>
      <c r="BE155" s="22" t="str">
        <f>IFERROR(('Activity data'!BE97*(1/Constants!$H$135))*ttokg*FracLEACH*MSLeachEF*NtoN2O*kgtoGg,"NO")</f>
        <v>NO</v>
      </c>
      <c r="BF155" s="22" t="str">
        <f>IFERROR(('Activity data'!BF97*(1/Constants!$H$135))*ttokg*FracLEACH*MSLeachEF*NtoN2O*kgtoGg,"NO")</f>
        <v>NO</v>
      </c>
      <c r="BG155" s="22" t="str">
        <f>IFERROR(('Activity data'!BG97*(1/Constants!$H$135))*ttokg*FracLEACH*MSLeachEF*NtoN2O*kgtoGg,"NO")</f>
        <v>NO</v>
      </c>
      <c r="BH155" s="22" t="str">
        <f>IFERROR(('Activity data'!BH97*(1/Constants!$H$135))*ttokg*FracLEACH*MSLeachEF*NtoN2O*kgtoGg,"NO")</f>
        <v>NO</v>
      </c>
      <c r="BI155" s="22" t="str">
        <f>IFERROR(('Activity data'!BI97*(1/Constants!$H$135))*ttokg*FracLEACH*MSLeachEF*NtoN2O*kgtoGg,"NO")</f>
        <v>NO</v>
      </c>
      <c r="BJ155" s="22" t="str">
        <f>IFERROR(('Activity data'!BJ97*(1/Constants!$H$135))*ttokg*FracLEACH*MSLeachEF*NtoN2O*kgtoGg,"NO")</f>
        <v>NO</v>
      </c>
      <c r="BK155" s="22" t="str">
        <f>IFERROR(('Activity data'!BK97*(1/Constants!$H$135))*ttokg*FracLEACH*MSLeachEF*NtoN2O*kgtoGg,"NO")</f>
        <v>NO</v>
      </c>
      <c r="BL155" s="22" t="str">
        <f>IFERROR(('Activity data'!BL97*(1/Constants!$H$135))*ttokg*FracLEACH*MSLeachEF*NtoN2O*kgtoGg,"NO")</f>
        <v>NO</v>
      </c>
      <c r="BM155" s="22" t="str">
        <f>IFERROR(('Activity data'!BM97*(1/Constants!$H$135))*ttokg*FracLEACH*MSLeachEF*NtoN2O*kgtoGg,"NO")</f>
        <v>NO</v>
      </c>
      <c r="BN155" s="22" t="str">
        <f>IFERROR(('Activity data'!BN97*(1/Constants!$H$135))*ttokg*FracLEACH*MSLeachEF*NtoN2O*kgtoGg,"NO")</f>
        <v>NO</v>
      </c>
      <c r="BO155" s="22" t="str">
        <f>IFERROR(('Activity data'!BO97*(1/Constants!$H$135))*ttokg*FracLEACH*MSLeachEF*NtoN2O*kgtoGg,"NO")</f>
        <v>NO</v>
      </c>
      <c r="BP155" s="22" t="str">
        <f>IFERROR(('Activity data'!BP97*(1/Constants!$H$135))*ttokg*FracLEACH*MSLeachEF*NtoN2O*kgtoGg,"NO")</f>
        <v>NO</v>
      </c>
    </row>
    <row r="156" spans="1:68" x14ac:dyDescent="0.25">
      <c r="A156" t="str">
        <f t="shared" si="58"/>
        <v>3C Aggregated and non-CO2 emissions on land</v>
      </c>
      <c r="B156" t="str">
        <f t="shared" si="59"/>
        <v>3C5 Indirect N2O from managed soils (N2O)</v>
      </c>
      <c r="C156" t="str">
        <f t="shared" si="54"/>
        <v>Leaching/runoff</v>
      </c>
      <c r="D156" t="str">
        <f>" - FSOM - "&amp;'Activity data'!D98</f>
        <v xml:space="preserve"> - FSOM - Land converted to other lands</v>
      </c>
      <c r="E156" t="str">
        <f t="shared" si="60"/>
        <v>Leaching/runoff - FSOM - Land converted to other lands</v>
      </c>
      <c r="F156" t="str">
        <f t="shared" si="47"/>
        <v>N2O</v>
      </c>
      <c r="G156" t="str">
        <f t="shared" si="48"/>
        <v>Gg N2O</v>
      </c>
      <c r="H156" s="22">
        <f>IFERROR(('Activity data'!H98*(1/Constants!$H$135))*ttokg*FracLEACH*MSLeachEF*NtoN2O*kgtoGg,"NO")</f>
        <v>0</v>
      </c>
      <c r="I156" s="22">
        <f>IFERROR(('Activity data'!I98*(1/Constants!$H$135))*ttokg*FracLEACH*MSLeachEF*NtoN2O*kgtoGg,"NO")</f>
        <v>0.13265106275649749</v>
      </c>
      <c r="J156" s="22">
        <f>IFERROR(('Activity data'!J98*(1/Constants!$H$135))*ttokg*FracLEACH*MSLeachEF*NtoN2O*kgtoGg,"NO")</f>
        <v>0.13265106275649749</v>
      </c>
      <c r="K156" s="22">
        <f>IFERROR(('Activity data'!K98*(1/Constants!$H$135))*ttokg*FracLEACH*MSLeachEF*NtoN2O*kgtoGg,"NO")</f>
        <v>0.13265106275649749</v>
      </c>
      <c r="L156" s="22">
        <f>IFERROR(('Activity data'!L98*(1/Constants!$H$135))*ttokg*FracLEACH*MSLeachEF*NtoN2O*kgtoGg,"NO")</f>
        <v>0.13265106275649749</v>
      </c>
      <c r="M156" s="22">
        <f>IFERROR(('Activity data'!M98*(1/Constants!$H$135))*ttokg*FracLEACH*MSLeachEF*NtoN2O*kgtoGg,"NO")</f>
        <v>0.13265106275649749</v>
      </c>
      <c r="N156" s="22">
        <f>IFERROR(('Activity data'!N98*(1/Constants!$H$135))*ttokg*FracLEACH*MSLeachEF*NtoN2O*kgtoGg,"NO")</f>
        <v>0.13265106275649749</v>
      </c>
      <c r="O156" s="22">
        <f>IFERROR(('Activity data'!O98*(1/Constants!$H$135))*ttokg*FracLEACH*MSLeachEF*NtoN2O*kgtoGg,"NO")</f>
        <v>0.13265106275649749</v>
      </c>
      <c r="P156" s="22">
        <f>IFERROR(('Activity data'!P98*(1/Constants!$H$135))*ttokg*FracLEACH*MSLeachEF*NtoN2O*kgtoGg,"NO")</f>
        <v>0.13265106275649749</v>
      </c>
      <c r="Q156" s="22">
        <f>IFERROR(('Activity data'!Q98*(1/Constants!$H$135))*ttokg*FracLEACH*MSLeachEF*NtoN2O*kgtoGg,"NO")</f>
        <v>0.13265106275649749</v>
      </c>
      <c r="R156" s="22">
        <f>IFERROR(('Activity data'!R98*(1/Constants!$H$135))*ttokg*FracLEACH*MSLeachEF*NtoN2O*kgtoGg,"NO")</f>
        <v>0.13265106275649749</v>
      </c>
      <c r="S156" s="22">
        <f>IFERROR(('Activity data'!S98*(1/Constants!$H$135))*ttokg*FracLEACH*MSLeachEF*NtoN2O*kgtoGg,"NO")</f>
        <v>0.13265106275649749</v>
      </c>
      <c r="T156" s="22">
        <f>IFERROR(('Activity data'!T98*(1/Constants!$H$135))*ttokg*FracLEACH*MSLeachEF*NtoN2O*kgtoGg,"NO")</f>
        <v>0.13265106275649749</v>
      </c>
      <c r="U156" s="22">
        <f>IFERROR(('Activity data'!U98*(1/Constants!$H$135))*ttokg*FracLEACH*MSLeachEF*NtoN2O*kgtoGg,"NO")</f>
        <v>0.13265106275649749</v>
      </c>
      <c r="V156" s="22">
        <f>IFERROR(('Activity data'!V98*(1/Constants!$H$135))*ttokg*FracLEACH*MSLeachEF*NtoN2O*kgtoGg,"NO")</f>
        <v>0.13265106275649749</v>
      </c>
      <c r="W156" s="22">
        <f>IFERROR(('Activity data'!W98*(1/Constants!$H$135))*ttokg*FracLEACH*MSLeachEF*NtoN2O*kgtoGg,"NO")</f>
        <v>0.13265106275649749</v>
      </c>
      <c r="X156" s="22">
        <f>IFERROR(('Activity data'!X98*(1/Constants!$H$135))*ttokg*FracLEACH*MSLeachEF*NtoN2O*kgtoGg,"NO")</f>
        <v>0.13265106275649749</v>
      </c>
      <c r="Y156" s="22">
        <f>IFERROR(('Activity data'!Y98*(1/Constants!$H$135))*ttokg*FracLEACH*MSLeachEF*NtoN2O*kgtoGg,"NO")</f>
        <v>0.13265106275649749</v>
      </c>
      <c r="Z156" s="22">
        <f>IFERROR(('Activity data'!Z98*(1/Constants!$H$135))*ttokg*FracLEACH*MSLeachEF*NtoN2O*kgtoGg,"NO")</f>
        <v>0.13265106275649749</v>
      </c>
      <c r="AA156" s="22">
        <f>IFERROR(('Activity data'!AA98*(1/Constants!$H$135))*ttokg*FracLEACH*MSLeachEF*NtoN2O*kgtoGg,"NO")</f>
        <v>0.13265106275649749</v>
      </c>
      <c r="AB156" s="22">
        <f>IFERROR(('Activity data'!AB98*(1/Constants!$H$135))*ttokg*FracLEACH*MSLeachEF*NtoN2O*kgtoGg,"NO")</f>
        <v>0.13265106275649749</v>
      </c>
      <c r="AC156" s="22">
        <f>IFERROR(('Activity data'!AC98*(1/Constants!$H$135))*ttokg*FracLEACH*MSLeachEF*NtoN2O*kgtoGg,"NO")</f>
        <v>0.13265106275649749</v>
      </c>
      <c r="AD156" s="22">
        <f>IFERROR(('Activity data'!AD98*(1/Constants!$H$135))*ttokg*FracLEACH*MSLeachEF*NtoN2O*kgtoGg,"NO")</f>
        <v>0.10585129679838597</v>
      </c>
      <c r="AE156" s="22">
        <f>IFERROR(('Activity data'!AE98*(1/Constants!$H$135))*ttokg*FracLEACH*MSLeachEF*NtoN2O*kgtoGg,"NO")</f>
        <v>0.10585129679838597</v>
      </c>
      <c r="AF156" s="22">
        <f>IFERROR(('Activity data'!AF98*(1/Constants!$H$135))*ttokg*FracLEACH*MSLeachEF*NtoN2O*kgtoGg,"NO")</f>
        <v>0.10585129679838597</v>
      </c>
      <c r="AG156" s="22">
        <f>IFERROR(('Activity data'!AG98*(1/Constants!$H$135))*ttokg*FracLEACH*MSLeachEF*NtoN2O*kgtoGg,"NO")</f>
        <v>0.10585129679838597</v>
      </c>
      <c r="AH156" s="22">
        <f>IFERROR(('Activity data'!AH98*(1/Constants!$H$135))*ttokg*FracLEACH*MSLeachEF*NtoN2O*kgtoGg,"NO")</f>
        <v>0.10585129679838597</v>
      </c>
      <c r="AI156" s="22">
        <f>IFERROR(('Activity data'!AI98*(1/Constants!$H$135))*ttokg*FracLEACH*MSLeachEF*NtoN2O*kgtoGg,"NO")</f>
        <v>0.10585129679838597</v>
      </c>
      <c r="AJ156" s="22">
        <f>IFERROR(('Activity data'!AJ98*(1/Constants!$H$135))*ttokg*FracLEACH*MSLeachEF*NtoN2O*kgtoGg,"NO")</f>
        <v>0.10585129679838597</v>
      </c>
      <c r="AK156" s="22">
        <f>IFERROR(('Activity data'!AK98*(1/Constants!$H$135))*ttokg*FracLEACH*MSLeachEF*NtoN2O*kgtoGg,"NO")</f>
        <v>0.10585129679838597</v>
      </c>
      <c r="AL156" s="22">
        <f>IFERROR(('Activity data'!AL98*(1/Constants!$H$135))*ttokg*FracLEACH*MSLeachEF*NtoN2O*kgtoGg,"NO")</f>
        <v>0.10585129679838597</v>
      </c>
      <c r="AM156" s="22">
        <f>IFERROR(('Activity data'!AM98*(1/Constants!$H$135))*ttokg*FracLEACH*MSLeachEF*NtoN2O*kgtoGg,"NO")</f>
        <v>0.10585129679838597</v>
      </c>
      <c r="AN156" s="22">
        <f>IFERROR(('Activity data'!AN98*(1/Constants!$H$135))*ttokg*FracLEACH*MSLeachEF*NtoN2O*kgtoGg,"NO")</f>
        <v>0.10585129679838597</v>
      </c>
      <c r="AO156" s="22">
        <f>IFERROR(('Activity data'!AO98*(1/Constants!$H$135))*ttokg*FracLEACH*MSLeachEF*NtoN2O*kgtoGg,"NO")</f>
        <v>0.10585129679838597</v>
      </c>
      <c r="AP156" s="22">
        <f>IFERROR(('Activity data'!AP98*(1/Constants!$H$135))*ttokg*FracLEACH*MSLeachEF*NtoN2O*kgtoGg,"NO")</f>
        <v>0.10585129679838597</v>
      </c>
      <c r="AQ156" s="22">
        <f>IFERROR(('Activity data'!AQ98*(1/Constants!$H$135))*ttokg*FracLEACH*MSLeachEF*NtoN2O*kgtoGg,"NO")</f>
        <v>0.10585129679838597</v>
      </c>
      <c r="AR156" s="22">
        <f>IFERROR(('Activity data'!AR98*(1/Constants!$H$135))*ttokg*FracLEACH*MSLeachEF*NtoN2O*kgtoGg,"NO")</f>
        <v>0.10585129679838597</v>
      </c>
      <c r="AS156" s="22">
        <f>IFERROR(('Activity data'!AS98*(1/Constants!$H$135))*ttokg*FracLEACH*MSLeachEF*NtoN2O*kgtoGg,"NO")</f>
        <v>0.10585129679838597</v>
      </c>
      <c r="AT156" s="22">
        <f>IFERROR(('Activity data'!AT98*(1/Constants!$H$135))*ttokg*FracLEACH*MSLeachEF*NtoN2O*kgtoGg,"NO")</f>
        <v>0.10585129679838597</v>
      </c>
      <c r="AU156" s="22">
        <f>IFERROR(('Activity data'!AU98*(1/Constants!$H$135))*ttokg*FracLEACH*MSLeachEF*NtoN2O*kgtoGg,"NO")</f>
        <v>0.10585129679838597</v>
      </c>
      <c r="AV156" s="22">
        <f>IFERROR(('Activity data'!AV98*(1/Constants!$H$135))*ttokg*FracLEACH*MSLeachEF*NtoN2O*kgtoGg,"NO")</f>
        <v>0.10585129679838597</v>
      </c>
      <c r="AW156" s="22">
        <f>IFERROR(('Activity data'!AW98*(1/Constants!$H$135))*ttokg*FracLEACH*MSLeachEF*NtoN2O*kgtoGg,"NO")</f>
        <v>0.10585129679838597</v>
      </c>
      <c r="AX156" s="22">
        <f>IFERROR(('Activity data'!AX98*(1/Constants!$H$135))*ttokg*FracLEACH*MSLeachEF*NtoN2O*kgtoGg,"NO")</f>
        <v>0.10585129679838597</v>
      </c>
      <c r="AY156" s="22">
        <f>IFERROR(('Activity data'!AY98*(1/Constants!$H$135))*ttokg*FracLEACH*MSLeachEF*NtoN2O*kgtoGg,"NO")</f>
        <v>0.10585129679838597</v>
      </c>
      <c r="AZ156" s="22">
        <f>IFERROR(('Activity data'!AZ98*(1/Constants!$H$135))*ttokg*FracLEACH*MSLeachEF*NtoN2O*kgtoGg,"NO")</f>
        <v>0.10585129679838597</v>
      </c>
      <c r="BA156" s="22">
        <f>IFERROR(('Activity data'!BA98*(1/Constants!$H$135))*ttokg*FracLEACH*MSLeachEF*NtoN2O*kgtoGg,"NO")</f>
        <v>0.10585129679838597</v>
      </c>
      <c r="BB156" s="22">
        <f>IFERROR(('Activity data'!BB98*(1/Constants!$H$135))*ttokg*FracLEACH*MSLeachEF*NtoN2O*kgtoGg,"NO")</f>
        <v>0.10585129679838597</v>
      </c>
      <c r="BC156" s="22">
        <f>IFERROR(('Activity data'!BC98*(1/Constants!$H$135))*ttokg*FracLEACH*MSLeachEF*NtoN2O*kgtoGg,"NO")</f>
        <v>0.10585129679838597</v>
      </c>
      <c r="BD156" s="22">
        <f>IFERROR(('Activity data'!BD98*(1/Constants!$H$135))*ttokg*FracLEACH*MSLeachEF*NtoN2O*kgtoGg,"NO")</f>
        <v>0.10585129679838597</v>
      </c>
      <c r="BE156" s="22">
        <f>IFERROR(('Activity data'!BE98*(1/Constants!$H$135))*ttokg*FracLEACH*MSLeachEF*NtoN2O*kgtoGg,"NO")</f>
        <v>0.10585129679838597</v>
      </c>
      <c r="BF156" s="22">
        <f>IFERROR(('Activity data'!BF98*(1/Constants!$H$135))*ttokg*FracLEACH*MSLeachEF*NtoN2O*kgtoGg,"NO")</f>
        <v>0.10585129679838597</v>
      </c>
      <c r="BG156" s="22">
        <f>IFERROR(('Activity data'!BG98*(1/Constants!$H$135))*ttokg*FracLEACH*MSLeachEF*NtoN2O*kgtoGg,"NO")</f>
        <v>0.10585129679838597</v>
      </c>
      <c r="BH156" s="22">
        <f>IFERROR(('Activity data'!BH98*(1/Constants!$H$135))*ttokg*FracLEACH*MSLeachEF*NtoN2O*kgtoGg,"NO")</f>
        <v>0.10585129679838597</v>
      </c>
      <c r="BI156" s="22">
        <f>IFERROR(('Activity data'!BI98*(1/Constants!$H$135))*ttokg*FracLEACH*MSLeachEF*NtoN2O*kgtoGg,"NO")</f>
        <v>0.10585129679838597</v>
      </c>
      <c r="BJ156" s="22">
        <f>IFERROR(('Activity data'!BJ98*(1/Constants!$H$135))*ttokg*FracLEACH*MSLeachEF*NtoN2O*kgtoGg,"NO")</f>
        <v>0.10585129679838597</v>
      </c>
      <c r="BK156" s="22">
        <f>IFERROR(('Activity data'!BK98*(1/Constants!$H$135))*ttokg*FracLEACH*MSLeachEF*NtoN2O*kgtoGg,"NO")</f>
        <v>0.10585129679838597</v>
      </c>
      <c r="BL156" s="22">
        <f>IFERROR(('Activity data'!BL98*(1/Constants!$H$135))*ttokg*FracLEACH*MSLeachEF*NtoN2O*kgtoGg,"NO")</f>
        <v>0.10585129679838597</v>
      </c>
      <c r="BM156" s="22">
        <f>IFERROR(('Activity data'!BM98*(1/Constants!$H$135))*ttokg*FracLEACH*MSLeachEF*NtoN2O*kgtoGg,"NO")</f>
        <v>0.10585129679838597</v>
      </c>
      <c r="BN156" s="22">
        <f>IFERROR(('Activity data'!BN98*(1/Constants!$H$135))*ttokg*FracLEACH*MSLeachEF*NtoN2O*kgtoGg,"NO")</f>
        <v>0.10585129679838597</v>
      </c>
      <c r="BO156" s="22">
        <f>IFERROR(('Activity data'!BO98*(1/Constants!$H$135))*ttokg*FracLEACH*MSLeachEF*NtoN2O*kgtoGg,"NO")</f>
        <v>0.10585129679838597</v>
      </c>
      <c r="BP156" s="22">
        <f>IFERROR(('Activity data'!BP98*(1/Constants!$H$135))*ttokg*FracLEACH*MSLeachEF*NtoN2O*kgtoGg,"NO")</f>
        <v>0.10585129679838597</v>
      </c>
    </row>
    <row r="157" spans="1:68" x14ac:dyDescent="0.25">
      <c r="A157" t="str">
        <f t="shared" si="58"/>
        <v>3C Aggregated and non-CO2 emissions on land</v>
      </c>
      <c r="B157" t="str">
        <f>'IPCC Categories'!B80</f>
        <v>3C6 Indirect N2O from manure management (N2O)</v>
      </c>
      <c r="C157" t="str">
        <f>'IPCC Categories'!C80</f>
        <v>Volatilisation</v>
      </c>
      <c r="D157" t="str">
        <f>'Activity data'!D66</f>
        <v xml:space="preserve"> - TMR</v>
      </c>
      <c r="E157" t="str">
        <f t="shared" ref="E157:E172" si="61">C157&amp;D157</f>
        <v>Volatilisation - TMR</v>
      </c>
      <c r="F157" t="str">
        <f t="shared" si="47"/>
        <v>N2O</v>
      </c>
      <c r="G157" t="str">
        <f t="shared" si="48"/>
        <v>Gg N2O</v>
      </c>
      <c r="H157" s="22">
        <f>Constants!$H63*'Activity data'!H5*Constants!$H81*EF!$H206*MMVolatEF*NtoN2O*kgtoGg</f>
        <v>0.2584440645273603</v>
      </c>
      <c r="I157" s="22">
        <f>Constants!$H63*'Activity data'!I5*Constants!$H81*EF!$H206*MMVolatEF*NtoN2O*kgtoGg</f>
        <v>0.29603592845861265</v>
      </c>
      <c r="J157" s="22">
        <f>Constants!$H63*'Activity data'!J5*Constants!$H81*EF!$H206*MMVolatEF*NtoN2O*kgtoGg</f>
        <v>0.256094573031657</v>
      </c>
      <c r="K157" s="22">
        <f>Constants!$H63*'Activity data'!K5*Constants!$H81*EF!$H206*MMVolatEF*NtoN2O*kgtoGg</f>
        <v>0.27019152200587671</v>
      </c>
      <c r="L157" s="22">
        <f>Constants!$H63*'Activity data'!L5*Constants!$H81*EF!$H206*MMVolatEF*NtoN2O*kgtoGg</f>
        <v>0.24669660704884391</v>
      </c>
      <c r="M157" s="22">
        <f>Constants!$H63*'Activity data'!M5*Constants!$H81*EF!$H206*MMVolatEF*NtoN2O*kgtoGg</f>
        <v>0.26549253901447012</v>
      </c>
      <c r="N157" s="22">
        <f>Constants!$H63*'Activity data'!N5*Constants!$H81*EF!$H206*MMVolatEF*NtoN2O*kgtoGg</f>
        <v>0.26784203051017341</v>
      </c>
      <c r="O157" s="22">
        <f>Constants!$H63*'Activity data'!O5*Constants!$H81*EF!$H206*MMVolatEF*NtoN2O*kgtoGg</f>
        <v>0.2584440645273603</v>
      </c>
      <c r="P157" s="22">
        <f>Constants!$H63*'Activity data'!P5*Constants!$H81*EF!$H206*MMVolatEF*NtoN2O*kgtoGg</f>
        <v>0.25139559004025042</v>
      </c>
      <c r="Q157" s="22">
        <f>Constants!$H63*'Activity data'!Q5*Constants!$H81*EF!$H206*MMVolatEF*NtoN2O*kgtoGg</f>
        <v>0.25374508153595371</v>
      </c>
      <c r="R157" s="22">
        <f>Constants!$H63*'Activity data'!R5*Constants!$H81*EF!$H206*MMVolatEF*NtoN2O*kgtoGg</f>
        <v>0.32188033491134865</v>
      </c>
      <c r="S157" s="22">
        <f>Constants!$H63*'Activity data'!S5*Constants!$H81*EF!$H206*MMVolatEF*NtoN2O*kgtoGg</f>
        <v>0.31953084341564536</v>
      </c>
      <c r="T157" s="22">
        <f>Constants!$H63*'Activity data'!T5*Constants!$H81*EF!$H206*MMVolatEF*NtoN2O*kgtoGg</f>
        <v>0.2842884709800963</v>
      </c>
      <c r="U157" s="22">
        <f>Constants!$H63*'Activity data'!U5*Constants!$H81*EF!$H206*MMVolatEF*NtoN2O*kgtoGg</f>
        <v>0.25139559004025042</v>
      </c>
      <c r="V157" s="22">
        <f>Constants!$H63*'Activity data'!V5*Constants!$H81*EF!$H206*MMVolatEF*NtoN2O*kgtoGg</f>
        <v>0.23964813256173406</v>
      </c>
      <c r="W157" s="22">
        <f>Constants!$H63*'Activity data'!W5*Constants!$H81*EF!$H206*MMVolatEF*NtoN2O*kgtoGg</f>
        <v>0.2584440645273603</v>
      </c>
      <c r="X157" s="22">
        <f>Constants!$H63*'Activity data'!X5*Constants!$H81*EF!$H206*MMVolatEF*NtoN2O*kgtoGg</f>
        <v>0.25374508153595371</v>
      </c>
      <c r="Y157" s="22">
        <f>Constants!$H63*'Activity data'!Y5*Constants!$H81*EF!$H206*MMVolatEF*NtoN2O*kgtoGg</f>
        <v>0.25374508153595371</v>
      </c>
      <c r="Z157" s="22">
        <f>Constants!$H63*'Activity data'!Z5*Constants!$H81*EF!$H206*MMVolatEF*NtoN2O*kgtoGg</f>
        <v>0.30543389444142577</v>
      </c>
      <c r="AA157" s="22">
        <f>Constants!$H63*'Activity data'!AA5*Constants!$H81*EF!$H206*MMVolatEF*NtoN2O*kgtoGg</f>
        <v>0.31483186042423883</v>
      </c>
      <c r="AB157" s="22">
        <f>Constants!$H63*'Activity data'!AB5*Constants!$H81*EF!$H206*MMVolatEF*NtoN2O*kgtoGg</f>
        <v>0.31483186042423883</v>
      </c>
      <c r="AC157" s="22">
        <f>Constants!$H63*'Activity data'!AC5*Constants!$H81*EF!$H206*MMVolatEF*NtoN2O*kgtoGg</f>
        <v>0.30073491145001929</v>
      </c>
      <c r="AD157" s="22">
        <f>Constants!$H63*'Activity data'!AD5*Constants!$H81*EF!$H206*MMVolatEF*NtoN2O*kgtoGg</f>
        <v>0.29607999727769885</v>
      </c>
      <c r="AE157" s="22">
        <f>Constants!$H63*'Activity data'!AE5*Constants!$H81*EF!$H206*MMVolatEF*NtoN2O*kgtoGg</f>
        <v>0.29806989266982065</v>
      </c>
      <c r="AF157" s="22">
        <f>Constants!$H63*'Activity data'!AF5*Constants!$H81*EF!$H206*MMVolatEF*NtoN2O*kgtoGg</f>
        <v>0.299517525242256</v>
      </c>
      <c r="AG157" s="22">
        <f>Constants!$H63*'Activity data'!AG5*Constants!$H81*EF!$H206*MMVolatEF*NtoN2O*kgtoGg</f>
        <v>0.30037746194123921</v>
      </c>
      <c r="AH157" s="22">
        <f>Constants!$H63*'Activity data'!AH5*Constants!$H81*EF!$H206*MMVolatEF*NtoN2O*kgtoGg</f>
        <v>0.3007899526492977</v>
      </c>
      <c r="AI157" s="22">
        <f>Constants!$H63*'Activity data'!AI5*Constants!$H81*EF!$H206*MMVolatEF*NtoN2O*kgtoGg</f>
        <v>0.30183716340766026</v>
      </c>
      <c r="AJ157" s="22">
        <f>Constants!$H63*'Activity data'!AJ5*Constants!$H81*EF!$H206*MMVolatEF*NtoN2O*kgtoGg</f>
        <v>0.3027640596582914</v>
      </c>
      <c r="AK157" s="22">
        <f>Constants!$H63*'Activity data'!AK5*Constants!$H81*EF!$H206*MMVolatEF*NtoN2O*kgtoGg</f>
        <v>0.30358383413607964</v>
      </c>
      <c r="AL157" s="22">
        <f>Constants!$H63*'Activity data'!AL5*Constants!$H81*EF!$H206*MMVolatEF*NtoN2O*kgtoGg</f>
        <v>0.29405642073482852</v>
      </c>
      <c r="AM157" s="22">
        <f>Constants!$H63*'Activity data'!AM5*Constants!$H81*EF!$H206*MMVolatEF*NtoN2O*kgtoGg</f>
        <v>0.29615291244536035</v>
      </c>
      <c r="AN157" s="22">
        <f>Constants!$H63*'Activity data'!AN5*Constants!$H81*EF!$H206*MMVolatEF*NtoN2O*kgtoGg</f>
        <v>0.29818308378122854</v>
      </c>
      <c r="AO157" s="22">
        <f>Constants!$H63*'Activity data'!AO5*Constants!$H81*EF!$H206*MMVolatEF*NtoN2O*kgtoGg</f>
        <v>0.30027753911963606</v>
      </c>
      <c r="AP157" s="22">
        <f>Constants!$H63*'Activity data'!AP5*Constants!$H81*EF!$H206*MMVolatEF*NtoN2O*kgtoGg</f>
        <v>0.30231879325038236</v>
      </c>
      <c r="AQ157" s="22">
        <f>Constants!$H63*'Activity data'!AQ5*Constants!$H81*EF!$H206*MMVolatEF*NtoN2O*kgtoGg</f>
        <v>0.30449714770435865</v>
      </c>
      <c r="AR157" s="22">
        <f>Constants!$H63*'Activity data'!AR5*Constants!$H81*EF!$H206*MMVolatEF*NtoN2O*kgtoGg</f>
        <v>0.30699700228739735</v>
      </c>
      <c r="AS157" s="22">
        <f>Constants!$H63*'Activity data'!AS5*Constants!$H81*EF!$H206*MMVolatEF*NtoN2O*kgtoGg</f>
        <v>0.30949241012664191</v>
      </c>
      <c r="AT157" s="22">
        <f>Constants!$H63*'Activity data'!AT5*Constants!$H81*EF!$H206*MMVolatEF*NtoN2O*kgtoGg</f>
        <v>0.31214728445072276</v>
      </c>
      <c r="AU157" s="22">
        <f>Constants!$H63*'Activity data'!AU5*Constants!$H81*EF!$H206*MMVolatEF*NtoN2O*kgtoGg</f>
        <v>0.3149229816340981</v>
      </c>
      <c r="AV157" s="22">
        <f>Constants!$H63*'Activity data'!AV5*Constants!$H81*EF!$H206*MMVolatEF*NtoN2O*kgtoGg</f>
        <v>0.31782445306599588</v>
      </c>
      <c r="AW157" s="22">
        <f>Constants!$H63*'Activity data'!AW5*Constants!$H81*EF!$H206*MMVolatEF*NtoN2O*kgtoGg</f>
        <v>0.32124365537049721</v>
      </c>
      <c r="AX157" s="22">
        <f>Constants!$H63*'Activity data'!AX5*Constants!$H81*EF!$H206*MMVolatEF*NtoN2O*kgtoGg</f>
        <v>0.32448966062933043</v>
      </c>
      <c r="AY157" s="22">
        <f>Constants!$H63*'Activity data'!AY5*Constants!$H81*EF!$H206*MMVolatEF*NtoN2O*kgtoGg</f>
        <v>0.32814668364820676</v>
      </c>
      <c r="AZ157" s="22">
        <f>Constants!$H63*'Activity data'!AZ5*Constants!$H81*EF!$H206*MMVolatEF*NtoN2O*kgtoGg</f>
        <v>0.33208990570518959</v>
      </c>
      <c r="BA157" s="22">
        <f>Constants!$H63*'Activity data'!BA5*Constants!$H81*EF!$H206*MMVolatEF*NtoN2O*kgtoGg</f>
        <v>0.33632960782785254</v>
      </c>
      <c r="BB157" s="22">
        <f>Constants!$H63*'Activity data'!BB5*Constants!$H81*EF!$H206*MMVolatEF*NtoN2O*kgtoGg</f>
        <v>0.34056890365255083</v>
      </c>
      <c r="BC157" s="22">
        <f>Constants!$H63*'Activity data'!BC5*Constants!$H81*EF!$H206*MMVolatEF*NtoN2O*kgtoGg</f>
        <v>0.34500416215430524</v>
      </c>
      <c r="BD157" s="22">
        <f>Constants!$H63*'Activity data'!BD5*Constants!$H81*EF!$H206*MMVolatEF*NtoN2O*kgtoGg</f>
        <v>0.34951145069761924</v>
      </c>
      <c r="BE157" s="22">
        <f>Constants!$H63*'Activity data'!BE5*Constants!$H81*EF!$H206*MMVolatEF*NtoN2O*kgtoGg</f>
        <v>0.35421546601287029</v>
      </c>
      <c r="BF157" s="22">
        <f>Constants!$H63*'Activity data'!BF5*Constants!$H81*EF!$H206*MMVolatEF*NtoN2O*kgtoGg</f>
        <v>0.35922536891397133</v>
      </c>
      <c r="BG157" s="22">
        <f>Constants!$H63*'Activity data'!BG5*Constants!$H81*EF!$H206*MMVolatEF*NtoN2O*kgtoGg</f>
        <v>0.36432513487422702</v>
      </c>
      <c r="BH157" s="22">
        <f>Constants!$H63*'Activity data'!BH5*Constants!$H81*EF!$H206*MMVolatEF*NtoN2O*kgtoGg</f>
        <v>0.36965269100421888</v>
      </c>
      <c r="BI157" s="22">
        <f>Constants!$H63*'Activity data'!BI5*Constants!$H81*EF!$H206*MMVolatEF*NtoN2O*kgtoGg</f>
        <v>0.37519272966479517</v>
      </c>
      <c r="BJ157" s="22">
        <f>Constants!$H63*'Activity data'!BJ5*Constants!$H81*EF!$H206*MMVolatEF*NtoN2O*kgtoGg</f>
        <v>0.38097412602919611</v>
      </c>
      <c r="BK157" s="22">
        <f>Constants!$H63*'Activity data'!BK5*Constants!$H81*EF!$H206*MMVolatEF*NtoN2O*kgtoGg</f>
        <v>0.38713239598580867</v>
      </c>
      <c r="BL157" s="22">
        <f>Constants!$H63*'Activity data'!BL5*Constants!$H81*EF!$H206*MMVolatEF*NtoN2O*kgtoGg</f>
        <v>0.39347205372458655</v>
      </c>
      <c r="BM157" s="22">
        <f>Constants!$H63*'Activity data'!BM5*Constants!$H81*EF!$H206*MMVolatEF*NtoN2O*kgtoGg</f>
        <v>0.40012615993716133</v>
      </c>
      <c r="BN157" s="22">
        <f>Constants!$H63*'Activity data'!BN5*Constants!$H81*EF!$H206*MMVolatEF*NtoN2O*kgtoGg</f>
        <v>0.40684290524778816</v>
      </c>
      <c r="BO157" s="22">
        <f>Constants!$H63*'Activity data'!BO5*Constants!$H81*EF!$H206*MMVolatEF*NtoN2O*kgtoGg</f>
        <v>0.41389847796833656</v>
      </c>
      <c r="BP157" s="22">
        <f>Constants!$H63*'Activity data'!BP5*Constants!$H81*EF!$H206*MMVolatEF*NtoN2O*kgtoGg</f>
        <v>0.42132186854584125</v>
      </c>
    </row>
    <row r="158" spans="1:68" x14ac:dyDescent="0.25">
      <c r="A158" t="str">
        <f t="shared" si="58"/>
        <v>3C Aggregated and non-CO2 emissions on land</v>
      </c>
      <c r="B158" t="str">
        <f>B157</f>
        <v>3C6 Indirect N2O from manure management (N2O)</v>
      </c>
      <c r="C158" t="str">
        <f>C157</f>
        <v>Volatilisation</v>
      </c>
      <c r="D158" t="str">
        <f>'Activity data'!D67</f>
        <v xml:space="preserve"> - Pasture</v>
      </c>
      <c r="E158" t="str">
        <f t="shared" si="61"/>
        <v>Volatilisation - Pasture</v>
      </c>
      <c r="F158" t="str">
        <f t="shared" si="47"/>
        <v>N2O</v>
      </c>
      <c r="G158" t="str">
        <f t="shared" si="48"/>
        <v>Gg N2O</v>
      </c>
      <c r="H158" s="22">
        <f>Constants!$H64*'Activity data'!H6*Constants!$H82*EF!$H207*MMVolatEF*NtoN2O*kgtoGg</f>
        <v>2.0389756503434081E-2</v>
      </c>
      <c r="I158" s="22">
        <f>Constants!$H64*'Activity data'!I6*Constants!$H82*EF!$H207*MMVolatEF*NtoN2O*kgtoGg</f>
        <v>2.3355539267569943E-2</v>
      </c>
      <c r="J158" s="22">
        <f>Constants!$H64*'Activity data'!J6*Constants!$H82*EF!$H207*MMVolatEF*NtoN2O*kgtoGg</f>
        <v>2.0204395080675588E-2</v>
      </c>
      <c r="K158" s="22">
        <f>Constants!$H64*'Activity data'!K6*Constants!$H82*EF!$H207*MMVolatEF*NtoN2O*kgtoGg</f>
        <v>2.1316563617226537E-2</v>
      </c>
      <c r="L158" s="22">
        <f>Constants!$H64*'Activity data'!L6*Constants!$H82*EF!$H207*MMVolatEF*NtoN2O*kgtoGg</f>
        <v>1.9462949389641621E-2</v>
      </c>
      <c r="M158" s="22">
        <f>Constants!$H64*'Activity data'!M6*Constants!$H82*EF!$H207*MMVolatEF*NtoN2O*kgtoGg</f>
        <v>2.0945840771709551E-2</v>
      </c>
      <c r="N158" s="22">
        <f>Constants!$H64*'Activity data'!N6*Constants!$H82*EF!$H207*MMVolatEF*NtoN2O*kgtoGg</f>
        <v>2.1131202194468041E-2</v>
      </c>
      <c r="O158" s="22">
        <f>Constants!$H64*'Activity data'!O6*Constants!$H82*EF!$H207*MMVolatEF*NtoN2O*kgtoGg</f>
        <v>2.0389756503434081E-2</v>
      </c>
      <c r="P158" s="22">
        <f>Constants!$H64*'Activity data'!P6*Constants!$H82*EF!$H207*MMVolatEF*NtoN2O*kgtoGg</f>
        <v>1.9833672235158598E-2</v>
      </c>
      <c r="Q158" s="22">
        <f>Constants!$H64*'Activity data'!Q6*Constants!$H82*EF!$H207*MMVolatEF*NtoN2O*kgtoGg</f>
        <v>2.0019033657917098E-2</v>
      </c>
      <c r="R158" s="22">
        <f>Constants!$H64*'Activity data'!R6*Constants!$H82*EF!$H207*MMVolatEF*NtoN2O*kgtoGg</f>
        <v>2.5394514917913346E-2</v>
      </c>
      <c r="S158" s="22">
        <f>Constants!$H64*'Activity data'!S6*Constants!$H82*EF!$H207*MMVolatEF*NtoN2O*kgtoGg</f>
        <v>2.520915349515486E-2</v>
      </c>
      <c r="T158" s="22">
        <f>Constants!$H64*'Activity data'!T6*Constants!$H82*EF!$H207*MMVolatEF*NtoN2O*kgtoGg</f>
        <v>2.2428732153777484E-2</v>
      </c>
      <c r="U158" s="22">
        <f>Constants!$H64*'Activity data'!U6*Constants!$H82*EF!$H207*MMVolatEF*NtoN2O*kgtoGg</f>
        <v>1.9833672235158598E-2</v>
      </c>
      <c r="V158" s="22">
        <f>Constants!$H64*'Activity data'!V6*Constants!$H82*EF!$H207*MMVolatEF*NtoN2O*kgtoGg</f>
        <v>1.8906865121366145E-2</v>
      </c>
      <c r="W158" s="22">
        <f>Constants!$H64*'Activity data'!W6*Constants!$H82*EF!$H207*MMVolatEF*NtoN2O*kgtoGg</f>
        <v>2.0389756503434081E-2</v>
      </c>
      <c r="X158" s="22">
        <f>Constants!$H64*'Activity data'!X6*Constants!$H82*EF!$H207*MMVolatEF*NtoN2O*kgtoGg</f>
        <v>2.0019033657917098E-2</v>
      </c>
      <c r="Y158" s="22">
        <f>Constants!$H64*'Activity data'!Y6*Constants!$H82*EF!$H207*MMVolatEF*NtoN2O*kgtoGg</f>
        <v>2.0019033657917098E-2</v>
      </c>
      <c r="Z158" s="22">
        <f>Constants!$H64*'Activity data'!Z6*Constants!$H82*EF!$H207*MMVolatEF*NtoN2O*kgtoGg</f>
        <v>2.4096984958603906E-2</v>
      </c>
      <c r="AA158" s="22">
        <f>Constants!$H64*'Activity data'!AA6*Constants!$H82*EF!$H207*MMVolatEF*NtoN2O*kgtoGg</f>
        <v>2.483843064963788E-2</v>
      </c>
      <c r="AB158" s="22">
        <f>Constants!$H64*'Activity data'!AB6*Constants!$H82*EF!$H207*MMVolatEF*NtoN2O*kgtoGg</f>
        <v>2.483843064963788E-2</v>
      </c>
      <c r="AC158" s="22">
        <f>Constants!$H64*'Activity data'!AC6*Constants!$H82*EF!$H207*MMVolatEF*NtoN2O*kgtoGg</f>
        <v>2.372626211308693E-2</v>
      </c>
      <c r="AD158" s="22">
        <f>Constants!$H64*'Activity data'!AD6*Constants!$H82*EF!$H207*MMVolatEF*NtoN2O*kgtoGg</f>
        <v>2.3359016045000309E-2</v>
      </c>
      <c r="AE158" s="22">
        <f>Constants!$H64*'Activity data'!AE6*Constants!$H82*EF!$H207*MMVolatEF*NtoN2O*kgtoGg</f>
        <v>2.3516007394702488E-2</v>
      </c>
      <c r="AF158" s="22">
        <f>Constants!$H64*'Activity data'!AF6*Constants!$H82*EF!$H207*MMVolatEF*NtoN2O*kgtoGg</f>
        <v>2.3630217313635536E-2</v>
      </c>
      <c r="AG158" s="22">
        <f>Constants!$H64*'Activity data'!AG6*Constants!$H82*EF!$H207*MMVolatEF*NtoN2O*kgtoGg</f>
        <v>2.3698061394066255E-2</v>
      </c>
      <c r="AH158" s="22">
        <f>Constants!$H64*'Activity data'!AH6*Constants!$H82*EF!$H207*MMVolatEF*NtoN2O*kgtoGg</f>
        <v>2.3730604548472294E-2</v>
      </c>
      <c r="AI158" s="22">
        <f>Constants!$H64*'Activity data'!AI6*Constants!$H82*EF!$H207*MMVolatEF*NtoN2O*kgtoGg</f>
        <v>2.3813223479612546E-2</v>
      </c>
      <c r="AJ158" s="22">
        <f>Constants!$H64*'Activity data'!AJ6*Constants!$H82*EF!$H207*MMVolatEF*NtoN2O*kgtoGg</f>
        <v>2.3886350285170548E-2</v>
      </c>
      <c r="AK158" s="22">
        <f>Constants!$H64*'Activity data'!AK6*Constants!$H82*EF!$H207*MMVolatEF*NtoN2O*kgtoGg</f>
        <v>2.3951025796370238E-2</v>
      </c>
      <c r="AL158" s="22">
        <f>Constants!$H64*'Activity data'!AL6*Constants!$H82*EF!$H207*MMVolatEF*NtoN2O*kgtoGg</f>
        <v>2.3199367445406259E-2</v>
      </c>
      <c r="AM158" s="22">
        <f>Constants!$H64*'Activity data'!AM6*Constants!$H82*EF!$H207*MMVolatEF*NtoN2O*kgtoGg</f>
        <v>2.3364768634121461E-2</v>
      </c>
      <c r="AN158" s="22">
        <f>Constants!$H64*'Activity data'!AN6*Constants!$H82*EF!$H207*MMVolatEF*NtoN2O*kgtoGg</f>
        <v>2.3524937525112654E-2</v>
      </c>
      <c r="AO158" s="22">
        <f>Constants!$H64*'Activity data'!AO6*Constants!$H82*EF!$H207*MMVolatEF*NtoN2O*kgtoGg</f>
        <v>2.3690178055730159E-2</v>
      </c>
      <c r="AP158" s="22">
        <f>Constants!$H64*'Activity data'!AP6*Constants!$H82*EF!$H207*MMVolatEF*NtoN2O*kgtoGg</f>
        <v>2.3851221315762696E-2</v>
      </c>
      <c r="AQ158" s="22">
        <f>Constants!$H64*'Activity data'!AQ6*Constants!$H82*EF!$H207*MMVolatEF*NtoN2O*kgtoGg</f>
        <v>2.4023081006082823E-2</v>
      </c>
      <c r="AR158" s="22">
        <f>Constants!$H64*'Activity data'!AR6*Constants!$H82*EF!$H207*MMVolatEF*NtoN2O*kgtoGg</f>
        <v>2.4220305215256942E-2</v>
      </c>
      <c r="AS158" s="22">
        <f>Constants!$H64*'Activity data'!AS6*Constants!$H82*EF!$H207*MMVolatEF*NtoN2O*kgtoGg</f>
        <v>2.4417178601813555E-2</v>
      </c>
      <c r="AT158" s="22">
        <f>Constants!$H64*'Activity data'!AT6*Constants!$H82*EF!$H207*MMVolatEF*NtoN2O*kgtoGg</f>
        <v>2.4626632980710696E-2</v>
      </c>
      <c r="AU158" s="22">
        <f>Constants!$H64*'Activity data'!AU6*Constants!$H82*EF!$H207*MMVolatEF*NtoN2O*kgtoGg</f>
        <v>2.4845619591216877E-2</v>
      </c>
      <c r="AV158" s="22">
        <f>Constants!$H64*'Activity data'!AV6*Constants!$H82*EF!$H207*MMVolatEF*NtoN2O*kgtoGg</f>
        <v>2.5074529069584114E-2</v>
      </c>
      <c r="AW158" s="22">
        <f>Constants!$H64*'Activity data'!AW6*Constants!$H82*EF!$H207*MMVolatEF*NtoN2O*kgtoGg</f>
        <v>2.5344284548597572E-2</v>
      </c>
      <c r="AX158" s="22">
        <f>Constants!$H64*'Activity data'!AX6*Constants!$H82*EF!$H207*MMVolatEF*NtoN2O*kgtoGg</f>
        <v>2.5600375772659979E-2</v>
      </c>
      <c r="AY158" s="22">
        <f>Constants!$H64*'Activity data'!AY6*Constants!$H82*EF!$H207*MMVolatEF*NtoN2O*kgtoGg</f>
        <v>2.5888893943966051E-2</v>
      </c>
      <c r="AZ158" s="22">
        <f>Constants!$H64*'Activity data'!AZ6*Constants!$H82*EF!$H207*MMVolatEF*NtoN2O*kgtoGg</f>
        <v>2.6199991580229776E-2</v>
      </c>
      <c r="BA158" s="22">
        <f>Constants!$H64*'Activity data'!BA6*Constants!$H82*EF!$H207*MMVolatEF*NtoN2O*kgtoGg</f>
        <v>2.6534479795644127E-2</v>
      </c>
      <c r="BB158" s="22">
        <f>Constants!$H64*'Activity data'!BB6*Constants!$H82*EF!$H207*MMVolatEF*NtoN2O*kgtoGg</f>
        <v>2.6868935956476058E-2</v>
      </c>
      <c r="BC158" s="22">
        <f>Constants!$H64*'Activity data'!BC6*Constants!$H82*EF!$H207*MMVolatEF*NtoN2O*kgtoGg</f>
        <v>2.7218852450189873E-2</v>
      </c>
      <c r="BD158" s="22">
        <f>Constants!$H64*'Activity data'!BD6*Constants!$H82*EF!$H207*MMVolatEF*NtoN2O*kgtoGg</f>
        <v>2.7574451701644777E-2</v>
      </c>
      <c r="BE158" s="22">
        <f>Constants!$H64*'Activity data'!BE6*Constants!$H82*EF!$H207*MMVolatEF*NtoN2O*kgtoGg</f>
        <v>2.794557156869144E-2</v>
      </c>
      <c r="BF158" s="22">
        <f>Constants!$H64*'Activity data'!BF6*Constants!$H82*EF!$H207*MMVolatEF*NtoN2O*kgtoGg</f>
        <v>2.8340824214350413E-2</v>
      </c>
      <c r="BG158" s="22">
        <f>Constants!$H64*'Activity data'!BG6*Constants!$H82*EF!$H207*MMVolatEF*NtoN2O*kgtoGg</f>
        <v>2.8743166540703614E-2</v>
      </c>
      <c r="BH158" s="22">
        <f>Constants!$H64*'Activity data'!BH6*Constants!$H82*EF!$H207*MMVolatEF*NtoN2O*kgtoGg</f>
        <v>2.9163480206825406E-2</v>
      </c>
      <c r="BI158" s="22">
        <f>Constants!$H64*'Activity data'!BI6*Constants!$H82*EF!$H207*MMVolatEF*NtoN2O*kgtoGg</f>
        <v>2.9600557527658222E-2</v>
      </c>
      <c r="BJ158" s="22">
        <f>Constants!$H64*'Activity data'!BJ6*Constants!$H82*EF!$H207*MMVolatEF*NtoN2O*kgtoGg</f>
        <v>3.0056676588993816E-2</v>
      </c>
      <c r="BK158" s="22">
        <f>Constants!$H64*'Activity data'!BK6*Constants!$H82*EF!$H207*MMVolatEF*NtoN2O*kgtoGg</f>
        <v>3.0542528818285189E-2</v>
      </c>
      <c r="BL158" s="22">
        <f>Constants!$H64*'Activity data'!BL6*Constants!$H82*EF!$H207*MMVolatEF*NtoN2O*kgtoGg</f>
        <v>3.1042691504726407E-2</v>
      </c>
      <c r="BM158" s="22">
        <f>Constants!$H64*'Activity data'!BM6*Constants!$H82*EF!$H207*MMVolatEF*NtoN2O*kgtoGg</f>
        <v>3.1567662374808153E-2</v>
      </c>
      <c r="BN158" s="22">
        <f>Constants!$H64*'Activity data'!BN6*Constants!$H82*EF!$H207*MMVolatEF*NtoN2O*kgtoGg</f>
        <v>3.2097575110973019E-2</v>
      </c>
      <c r="BO158" s="22">
        <f>Constants!$H64*'Activity data'!BO6*Constants!$H82*EF!$H207*MMVolatEF*NtoN2O*kgtoGg</f>
        <v>3.2654219389213049E-2</v>
      </c>
      <c r="BP158" s="22">
        <f>Constants!$H64*'Activity data'!BP6*Constants!$H82*EF!$H207*MMVolatEF*NtoN2O*kgtoGg</f>
        <v>3.3239882389762193E-2</v>
      </c>
    </row>
    <row r="159" spans="1:68" x14ac:dyDescent="0.25">
      <c r="A159" t="str">
        <f t="shared" si="58"/>
        <v>3C Aggregated and non-CO2 emissions on land</v>
      </c>
      <c r="B159" t="str">
        <f t="shared" ref="B159:B172" si="62">B158</f>
        <v>3C6 Indirect N2O from manure management (N2O)</v>
      </c>
      <c r="C159" t="str">
        <f t="shared" ref="C159:C172" si="63">C158</f>
        <v>Volatilisation</v>
      </c>
      <c r="D159" t="str">
        <f>'Activity data'!D68</f>
        <v xml:space="preserve"> - Non-lactating</v>
      </c>
      <c r="E159" t="str">
        <f t="shared" si="61"/>
        <v>Volatilisation - Non-lactating</v>
      </c>
      <c r="F159" t="str">
        <f t="shared" si="47"/>
        <v>N2O</v>
      </c>
      <c r="G159" t="str">
        <f t="shared" si="48"/>
        <v>Gg N2O</v>
      </c>
      <c r="H159" s="22">
        <f>Constants!$H65*'Activity data'!H7*Constants!$H83*EF!$H208*MMVolatEF*NtoN2O*kgtoGg</f>
        <v>1.8900495037216871E-4</v>
      </c>
      <c r="I159" s="22">
        <f>Constants!$H65*'Activity data'!I7*Constants!$H83*EF!$H208*MMVolatEF*NtoN2O*kgtoGg</f>
        <v>2.1649657951721142E-4</v>
      </c>
      <c r="J159" s="22">
        <f>Constants!$H65*'Activity data'!J7*Constants!$H83*EF!$H208*MMVolatEF*NtoN2O*kgtoGg</f>
        <v>1.8728672355060357E-4</v>
      </c>
      <c r="K159" s="22">
        <f>Constants!$H65*'Activity data'!K7*Constants!$H83*EF!$H208*MMVolatEF*NtoN2O*kgtoGg</f>
        <v>1.9759608447999453E-4</v>
      </c>
      <c r="L159" s="22">
        <f>Constants!$H65*'Activity data'!L7*Constants!$H83*EF!$H208*MMVolatEF*NtoN2O*kgtoGg</f>
        <v>1.8041381626434283E-4</v>
      </c>
      <c r="M159" s="22">
        <f>Constants!$H65*'Activity data'!M7*Constants!$H83*EF!$H208*MMVolatEF*NtoN2O*kgtoGg</f>
        <v>1.9415963083686423E-4</v>
      </c>
      <c r="N159" s="22">
        <f>Constants!$H65*'Activity data'!N7*Constants!$H83*EF!$H208*MMVolatEF*NtoN2O*kgtoGg</f>
        <v>1.9587785765842937E-4</v>
      </c>
      <c r="O159" s="22">
        <f>Constants!$H65*'Activity data'!O7*Constants!$H83*EF!$H208*MMVolatEF*NtoN2O*kgtoGg</f>
        <v>1.8900495037216871E-4</v>
      </c>
      <c r="P159" s="22">
        <f>Constants!$H65*'Activity data'!P7*Constants!$H83*EF!$H208*MMVolatEF*NtoN2O*kgtoGg</f>
        <v>1.8385026990747319E-4</v>
      </c>
      <c r="Q159" s="22">
        <f>Constants!$H65*'Activity data'!Q7*Constants!$H83*EF!$H208*MMVolatEF*NtoN2O*kgtoGg</f>
        <v>1.8556849672903838E-4</v>
      </c>
      <c r="R159" s="22">
        <f>Constants!$H65*'Activity data'!R7*Constants!$H83*EF!$H208*MMVolatEF*NtoN2O*kgtoGg</f>
        <v>2.3539707455442829E-4</v>
      </c>
      <c r="S159" s="22">
        <f>Constants!$H65*'Activity data'!S7*Constants!$H83*EF!$H208*MMVolatEF*NtoN2O*kgtoGg</f>
        <v>2.336788477328631E-4</v>
      </c>
      <c r="T159" s="22">
        <f>Constants!$H65*'Activity data'!T7*Constants!$H83*EF!$H208*MMVolatEF*NtoN2O*kgtoGg</f>
        <v>2.0790544540938557E-4</v>
      </c>
      <c r="U159" s="22">
        <f>Constants!$H65*'Activity data'!U7*Constants!$H83*EF!$H208*MMVolatEF*NtoN2O*kgtoGg</f>
        <v>1.8385026990747319E-4</v>
      </c>
      <c r="V159" s="22">
        <f>Constants!$H65*'Activity data'!V7*Constants!$H83*EF!$H208*MMVolatEF*NtoN2O*kgtoGg</f>
        <v>1.7525913579964734E-4</v>
      </c>
      <c r="W159" s="22">
        <f>Constants!$H65*'Activity data'!W7*Constants!$H83*EF!$H208*MMVolatEF*NtoN2O*kgtoGg</f>
        <v>1.8900495037216871E-4</v>
      </c>
      <c r="X159" s="22">
        <f>Constants!$H65*'Activity data'!X7*Constants!$H83*EF!$H208*MMVolatEF*NtoN2O*kgtoGg</f>
        <v>1.8556849672903838E-4</v>
      </c>
      <c r="Y159" s="22">
        <f>Constants!$H65*'Activity data'!Y7*Constants!$H83*EF!$H208*MMVolatEF*NtoN2O*kgtoGg</f>
        <v>1.8556849672903838E-4</v>
      </c>
      <c r="Z159" s="22">
        <f>Constants!$H65*'Activity data'!Z7*Constants!$H83*EF!$H208*MMVolatEF*NtoN2O*kgtoGg</f>
        <v>2.2336948680347211E-4</v>
      </c>
      <c r="AA159" s="22">
        <f>Constants!$H65*'Activity data'!AA7*Constants!$H83*EF!$H208*MMVolatEF*NtoN2O*kgtoGg</f>
        <v>2.3024239408973279E-4</v>
      </c>
      <c r="AB159" s="22">
        <f>Constants!$H65*'Activity data'!AB7*Constants!$H83*EF!$H208*MMVolatEF*NtoN2O*kgtoGg</f>
        <v>2.3024239408973279E-4</v>
      </c>
      <c r="AC159" s="22">
        <f>Constants!$H65*'Activity data'!AC7*Constants!$H83*EF!$H208*MMVolatEF*NtoN2O*kgtoGg</f>
        <v>2.1993303316034175E-4</v>
      </c>
      <c r="AD159" s="22">
        <f>Constants!$H65*'Activity data'!AD7*Constants!$H83*EF!$H208*MMVolatEF*NtoN2O*kgtoGg</f>
        <v>2.165288078641057E-4</v>
      </c>
      <c r="AE159" s="22">
        <f>Constants!$H65*'Activity data'!AE7*Constants!$H83*EF!$H208*MMVolatEF*NtoN2O*kgtoGg</f>
        <v>2.1798405536813166E-4</v>
      </c>
      <c r="AF159" s="22">
        <f>Constants!$H65*'Activity data'!AF7*Constants!$H83*EF!$H208*MMVolatEF*NtoN2O*kgtoGg</f>
        <v>2.190427359882909E-4</v>
      </c>
      <c r="AG159" s="22">
        <f>Constants!$H65*'Activity data'!AG7*Constants!$H83*EF!$H208*MMVolatEF*NtoN2O*kgtoGg</f>
        <v>2.1967162368749873E-4</v>
      </c>
      <c r="AH159" s="22">
        <f>Constants!$H65*'Activity data'!AH7*Constants!$H83*EF!$H208*MMVolatEF*NtoN2O*kgtoGg</f>
        <v>2.199732858129112E-4</v>
      </c>
      <c r="AI159" s="22">
        <f>Constants!$H65*'Activity data'!AI7*Constants!$H83*EF!$H208*MMVolatEF*NtoN2O*kgtoGg</f>
        <v>2.2073913051426079E-4</v>
      </c>
      <c r="AJ159" s="22">
        <f>Constants!$H65*'Activity data'!AJ7*Constants!$H83*EF!$H208*MMVolatEF*NtoN2O*kgtoGg</f>
        <v>2.2141698697875745E-4</v>
      </c>
      <c r="AK159" s="22">
        <f>Constants!$H65*'Activity data'!AK7*Constants!$H83*EF!$H208*MMVolatEF*NtoN2O*kgtoGg</f>
        <v>2.2201650329875533E-4</v>
      </c>
      <c r="AL159" s="22">
        <f>Constants!$H65*'Activity data'!AL7*Constants!$H83*EF!$H208*MMVolatEF*NtoN2O*kgtoGg</f>
        <v>2.1504892870820807E-4</v>
      </c>
      <c r="AM159" s="22">
        <f>Constants!$H65*'Activity data'!AM7*Constants!$H83*EF!$H208*MMVolatEF*NtoN2O*kgtoGg</f>
        <v>2.1658213208213502E-4</v>
      </c>
      <c r="AN159" s="22">
        <f>Constants!$H65*'Activity data'!AN7*Constants!$H83*EF!$H208*MMVolatEF*NtoN2O*kgtoGg</f>
        <v>2.180668341327876E-4</v>
      </c>
      <c r="AO159" s="22">
        <f>Constants!$H65*'Activity data'!AO7*Constants!$H83*EF!$H208*MMVolatEF*NtoN2O*kgtoGg</f>
        <v>2.1959854826991197E-4</v>
      </c>
      <c r="AP159" s="22">
        <f>Constants!$H65*'Activity data'!AP7*Constants!$H83*EF!$H208*MMVolatEF*NtoN2O*kgtoGg</f>
        <v>2.2109135537455273E-4</v>
      </c>
      <c r="AQ159" s="22">
        <f>Constants!$H65*'Activity data'!AQ7*Constants!$H83*EF!$H208*MMVolatEF*NtoN2O*kgtoGg</f>
        <v>2.2268442649506671E-4</v>
      </c>
      <c r="AR159" s="22">
        <f>Constants!$H65*'Activity data'!AR7*Constants!$H83*EF!$H208*MMVolatEF*NtoN2O*kgtoGg</f>
        <v>2.2451261663852749E-4</v>
      </c>
      <c r="AS159" s="22">
        <f>Constants!$H65*'Activity data'!AS7*Constants!$H83*EF!$H208*MMVolatEF*NtoN2O*kgtoGg</f>
        <v>2.2633755479556074E-4</v>
      </c>
      <c r="AT159" s="22">
        <f>Constants!$H65*'Activity data'!AT7*Constants!$H83*EF!$H208*MMVolatEF*NtoN2O*kgtoGg</f>
        <v>2.2827911375836732E-4</v>
      </c>
      <c r="AU159" s="22">
        <f>Constants!$H65*'Activity data'!AU7*Constants!$H83*EF!$H208*MMVolatEF*NtoN2O*kgtoGg</f>
        <v>2.3030903272497789E-4</v>
      </c>
      <c r="AV159" s="22">
        <f>Constants!$H65*'Activity data'!AV7*Constants!$H83*EF!$H208*MMVolatEF*NtoN2O*kgtoGg</f>
        <v>2.3243093273841013E-4</v>
      </c>
      <c r="AW159" s="22">
        <f>Constants!$H65*'Activity data'!AW7*Constants!$H83*EF!$H208*MMVolatEF*NtoN2O*kgtoGg</f>
        <v>2.349314589666156E-4</v>
      </c>
      <c r="AX159" s="22">
        <f>Constants!$H65*'Activity data'!AX7*Constants!$H83*EF!$H208*MMVolatEF*NtoN2O*kgtoGg</f>
        <v>2.3730532297458018E-4</v>
      </c>
      <c r="AY159" s="22">
        <f>Constants!$H65*'Activity data'!AY7*Constants!$H83*EF!$H208*MMVolatEF*NtoN2O*kgtoGg</f>
        <v>2.3997977191368288E-4</v>
      </c>
      <c r="AZ159" s="22">
        <f>Constants!$H65*'Activity data'!AZ7*Constants!$H83*EF!$H208*MMVolatEF*NtoN2O*kgtoGg</f>
        <v>2.4286352353146323E-4</v>
      </c>
      <c r="BA159" s="22">
        <f>Constants!$H65*'Activity data'!BA7*Constants!$H83*EF!$H208*MMVolatEF*NtoN2O*kgtoGg</f>
        <v>2.4596409653456983E-4</v>
      </c>
      <c r="BB159" s="22">
        <f>Constants!$H65*'Activity data'!BB7*Constants!$H83*EF!$H208*MMVolatEF*NtoN2O*kgtoGg</f>
        <v>2.4906437240441944E-4</v>
      </c>
      <c r="BC159" s="22">
        <f>Constants!$H65*'Activity data'!BC7*Constants!$H83*EF!$H208*MMVolatEF*NtoN2O*kgtoGg</f>
        <v>2.5230795942409004E-4</v>
      </c>
      <c r="BD159" s="22">
        <f>Constants!$H65*'Activity data'!BD7*Constants!$H83*EF!$H208*MMVolatEF*NtoN2O*kgtoGg</f>
        <v>2.5560422335261184E-4</v>
      </c>
      <c r="BE159" s="22">
        <f>Constants!$H65*'Activity data'!BE7*Constants!$H83*EF!$H208*MMVolatEF*NtoN2O*kgtoGg</f>
        <v>2.5904435722774993E-4</v>
      </c>
      <c r="BF159" s="22">
        <f>Constants!$H65*'Activity data'!BF7*Constants!$H83*EF!$H208*MMVolatEF*NtoN2O*kgtoGg</f>
        <v>2.6270819238265533E-4</v>
      </c>
      <c r="BG159" s="22">
        <f>Constants!$H65*'Activity data'!BG7*Constants!$H83*EF!$H208*MMVolatEF*NtoN2O*kgtoGg</f>
        <v>2.6643774606379924E-4</v>
      </c>
      <c r="BH159" s="22">
        <f>Constants!$H65*'Activity data'!BH7*Constants!$H83*EF!$H208*MMVolatEF*NtoN2O*kgtoGg</f>
        <v>2.7033388693201957E-4</v>
      </c>
      <c r="BI159" s="22">
        <f>Constants!$H65*'Activity data'!BI7*Constants!$H83*EF!$H208*MMVolatEF*NtoN2O*kgtoGg</f>
        <v>2.7438542022614667E-4</v>
      </c>
      <c r="BJ159" s="22">
        <f>Constants!$H65*'Activity data'!BJ7*Constants!$H83*EF!$H208*MMVolatEF*NtoN2O*kgtoGg</f>
        <v>2.7861346289732885E-4</v>
      </c>
      <c r="BK159" s="22">
        <f>Constants!$H65*'Activity data'!BK7*Constants!$H83*EF!$H208*MMVolatEF*NtoN2O*kgtoGg</f>
        <v>2.8311712023477466E-4</v>
      </c>
      <c r="BL159" s="22">
        <f>Constants!$H65*'Activity data'!BL7*Constants!$H83*EF!$H208*MMVolatEF*NtoN2O*kgtoGg</f>
        <v>2.8775342983037536E-4</v>
      </c>
      <c r="BM159" s="22">
        <f>Constants!$H65*'Activity data'!BM7*Constants!$H83*EF!$H208*MMVolatEF*NtoN2O*kgtoGg</f>
        <v>2.9261970144229594E-4</v>
      </c>
      <c r="BN159" s="22">
        <f>Constants!$H65*'Activity data'!BN7*Constants!$H83*EF!$H208*MMVolatEF*NtoN2O*kgtoGg</f>
        <v>2.9753178219144819E-4</v>
      </c>
      <c r="BO159" s="22">
        <f>Constants!$H65*'Activity data'!BO7*Constants!$H83*EF!$H208*MMVolatEF*NtoN2O*kgtoGg</f>
        <v>3.0269165372625499E-4</v>
      </c>
      <c r="BP159" s="22">
        <f>Constants!$H65*'Activity data'!BP7*Constants!$H83*EF!$H208*MMVolatEF*NtoN2O*kgtoGg</f>
        <v>3.0812051729973413E-4</v>
      </c>
    </row>
    <row r="160" spans="1:68" x14ac:dyDescent="0.25">
      <c r="A160" t="str">
        <f t="shared" si="58"/>
        <v>3C Aggregated and non-CO2 emissions on land</v>
      </c>
      <c r="B160" t="str">
        <f t="shared" si="62"/>
        <v>3C6 Indirect N2O from manure management (N2O)</v>
      </c>
      <c r="C160" t="str">
        <f t="shared" si="63"/>
        <v>Volatilisation</v>
      </c>
      <c r="D160" t="str">
        <f>'Activity data'!D69</f>
        <v xml:space="preserve"> - Commercial cattle</v>
      </c>
      <c r="E160" t="str">
        <f t="shared" si="61"/>
        <v>Volatilisation - Commercial cattle</v>
      </c>
      <c r="F160" t="str">
        <f t="shared" si="47"/>
        <v>N2O</v>
      </c>
      <c r="G160" t="str">
        <f t="shared" si="48"/>
        <v>Gg N2O</v>
      </c>
      <c r="H160" s="22">
        <f>Constants!$H66*'Activity data'!H8*Constants!$H84*EF!$H209*MMVolatEF*NtoN2O*kgtoGg</f>
        <v>4.130724080233808E-3</v>
      </c>
      <c r="I160" s="22">
        <f>Constants!$H66*'Activity data'!I8*Constants!$H84*EF!$H209*MMVolatEF*NtoN2O*kgtoGg</f>
        <v>4.0004515731042268E-3</v>
      </c>
      <c r="J160" s="22">
        <f>Constants!$H66*'Activity data'!J8*Constants!$H84*EF!$H209*MMVolatEF*NtoN2O*kgtoGg</f>
        <v>3.9678834463218312E-3</v>
      </c>
      <c r="K160" s="22">
        <f>Constants!$H66*'Activity data'!K8*Constants!$H84*EF!$H209*MMVolatEF*NtoN2O*kgtoGg</f>
        <v>3.7507626011058625E-3</v>
      </c>
      <c r="L160" s="22">
        <f>Constants!$H66*'Activity data'!L8*Constants!$H84*EF!$H209*MMVolatEF*NtoN2O*kgtoGg</f>
        <v>3.8321829180618504E-3</v>
      </c>
      <c r="M160" s="22">
        <f>Constants!$H66*'Activity data'!M8*Constants!$H84*EF!$H209*MMVolatEF*NtoN2O*kgtoGg</f>
        <v>3.9244592772786375E-3</v>
      </c>
      <c r="N160" s="22">
        <f>Constants!$H66*'Activity data'!N8*Constants!$H84*EF!$H209*MMVolatEF*NtoN2O*kgtoGg</f>
        <v>4.0710158477994165E-3</v>
      </c>
      <c r="O160" s="22">
        <f>Constants!$H66*'Activity data'!O8*Constants!$H84*EF!$H209*MMVolatEF*NtoN2O*kgtoGg</f>
        <v>4.2012883549289969E-3</v>
      </c>
      <c r="P160" s="22">
        <f>Constants!$H66*'Activity data'!P8*Constants!$H84*EF!$H209*MMVolatEF*NtoN2O*kgtoGg</f>
        <v>4.2284284605809937E-3</v>
      </c>
      <c r="Q160" s="22">
        <f>Constants!$H66*'Activity data'!Q8*Constants!$H84*EF!$H209*MMVolatEF*NtoN2O*kgtoGg</f>
        <v>4.1687202281466022E-3</v>
      </c>
      <c r="R160" s="22">
        <f>Constants!$H66*'Activity data'!R8*Constants!$H84*EF!$H209*MMVolatEF*NtoN2O*kgtoGg</f>
        <v>3.9678834463218312E-3</v>
      </c>
      <c r="S160" s="22">
        <f>Constants!$H66*'Activity data'!S8*Constants!$H84*EF!$H209*MMVolatEF*NtoN2O*kgtoGg</f>
        <v>3.9841675097130281E-3</v>
      </c>
      <c r="T160" s="22">
        <f>Constants!$H66*'Activity data'!T8*Constants!$H84*EF!$H209*MMVolatEF*NtoN2O*kgtoGg</f>
        <v>3.7181944743234665E-3</v>
      </c>
      <c r="U160" s="22">
        <f>Constants!$H66*'Activity data'!U8*Constants!$H84*EF!$H209*MMVolatEF*NtoN2O*kgtoGg</f>
        <v>3.777902706757858E-3</v>
      </c>
      <c r="V160" s="22">
        <f>Constants!$H66*'Activity data'!V8*Constants!$H84*EF!$H209*MMVolatEF*NtoN2O*kgtoGg</f>
        <v>3.7996147912794554E-3</v>
      </c>
      <c r="W160" s="22">
        <f>Constants!$H66*'Activity data'!W8*Constants!$H84*EF!$H209*MMVolatEF*NtoN2O*kgtoGg</f>
        <v>3.8430389603226491E-3</v>
      </c>
      <c r="X160" s="22">
        <f>Constants!$H66*'Activity data'!X8*Constants!$H84*EF!$H209*MMVolatEF*NtoN2O*kgtoGg</f>
        <v>3.7616186433666599E-3</v>
      </c>
      <c r="Y160" s="22">
        <f>Constants!$H66*'Activity data'!Y8*Constants!$H84*EF!$H209*MMVolatEF*NtoN2O*kgtoGg</f>
        <v>3.8593230237138464E-3</v>
      </c>
      <c r="Z160" s="22">
        <f>Constants!$H66*'Activity data'!Z8*Constants!$H84*EF!$H209*MMVolatEF*NtoN2O*kgtoGg</f>
        <v>3.7887587490186563E-3</v>
      </c>
      <c r="AA160" s="22">
        <f>Constants!$H66*'Activity data'!AA8*Constants!$H84*EF!$H209*MMVolatEF*NtoN2O*kgtoGg</f>
        <v>3.7453345799754634E-3</v>
      </c>
      <c r="AB160" s="22">
        <f>Constants!$H66*'Activity data'!AB8*Constants!$H84*EF!$H209*MMVolatEF*NtoN2O*kgtoGg</f>
        <v>3.7344785377146643E-3</v>
      </c>
      <c r="AC160" s="22">
        <f>Constants!$H66*'Activity data'!AC8*Constants!$H84*EF!$H209*MMVolatEF*NtoN2O*kgtoGg</f>
        <v>3.7453345799754634E-3</v>
      </c>
      <c r="AD160" s="22">
        <f>Constants!$H66*'Activity data'!AD8*Constants!$H84*EF!$H209*MMVolatEF*NtoN2O*kgtoGg</f>
        <v>3.7116007297761135E-3</v>
      </c>
      <c r="AE160" s="22">
        <f>Constants!$H66*'Activity data'!AE8*Constants!$H84*EF!$H209*MMVolatEF*NtoN2O*kgtoGg</f>
        <v>3.7097754899374719E-3</v>
      </c>
      <c r="AF160" s="22">
        <f>Constants!$H66*'Activity data'!AF8*Constants!$H84*EF!$H209*MMVolatEF*NtoN2O*kgtoGg</f>
        <v>3.6816460210775241E-3</v>
      </c>
      <c r="AG160" s="22">
        <f>Constants!$H66*'Activity data'!AG8*Constants!$H84*EF!$H209*MMVolatEF*NtoN2O*kgtoGg</f>
        <v>3.6273948400679366E-3</v>
      </c>
      <c r="AH160" s="22">
        <f>Constants!$H66*'Activity data'!AH8*Constants!$H84*EF!$H209*MMVolatEF*NtoN2O*kgtoGg</f>
        <v>3.5537480332160998E-3</v>
      </c>
      <c r="AI160" s="22">
        <f>Constants!$H66*'Activity data'!AI8*Constants!$H84*EF!$H209*MMVolatEF*NtoN2O*kgtoGg</f>
        <v>3.4999804848862095E-3</v>
      </c>
      <c r="AJ160" s="22">
        <f>Constants!$H66*'Activity data'!AJ8*Constants!$H84*EF!$H209*MMVolatEF*NtoN2O*kgtoGg</f>
        <v>3.4406130650855627E-3</v>
      </c>
      <c r="AK160" s="22">
        <f>Constants!$H66*'Activity data'!AK8*Constants!$H84*EF!$H209*MMVolatEF*NtoN2O*kgtoGg</f>
        <v>3.3763631891132427E-3</v>
      </c>
      <c r="AL160" s="22">
        <f>Constants!$H66*'Activity data'!AL8*Constants!$H84*EF!$H209*MMVolatEF*NtoN2O*kgtoGg</f>
        <v>2.9713378939278845E-3</v>
      </c>
      <c r="AM160" s="22">
        <f>Constants!$H66*'Activity data'!AM8*Constants!$H84*EF!$H209*MMVolatEF*NtoN2O*kgtoGg</f>
        <v>2.9797794622139166E-3</v>
      </c>
      <c r="AN160" s="22">
        <f>Constants!$H66*'Activity data'!AN8*Constants!$H84*EF!$H209*MMVolatEF*NtoN2O*kgtoGg</f>
        <v>2.983456443553086E-3</v>
      </c>
      <c r="AO160" s="22">
        <f>Constants!$H66*'Activity data'!AO8*Constants!$H84*EF!$H209*MMVolatEF*NtoN2O*kgtoGg</f>
        <v>2.9866006118804463E-3</v>
      </c>
      <c r="AP160" s="22">
        <f>Constants!$H66*'Activity data'!AP8*Constants!$H84*EF!$H209*MMVolatEF*NtoN2O*kgtoGg</f>
        <v>2.9857433961634383E-3</v>
      </c>
      <c r="AQ160" s="22">
        <f>Constants!$H66*'Activity data'!AQ8*Constants!$H84*EF!$H209*MMVolatEF*NtoN2O*kgtoGg</f>
        <v>2.9868296181530607E-3</v>
      </c>
      <c r="AR160" s="22">
        <f>Constants!$H66*'Activity data'!AR8*Constants!$H84*EF!$H209*MMVolatEF*NtoN2O*kgtoGg</f>
        <v>3.0012800549971334E-3</v>
      </c>
      <c r="AS160" s="22">
        <f>Constants!$H66*'Activity data'!AS8*Constants!$H84*EF!$H209*MMVolatEF*NtoN2O*kgtoGg</f>
        <v>3.0129799286715071E-3</v>
      </c>
      <c r="AT160" s="22">
        <f>Constants!$H66*'Activity data'!AT8*Constants!$H84*EF!$H209*MMVolatEF*NtoN2O*kgtoGg</f>
        <v>3.0268318639500281E-3</v>
      </c>
      <c r="AU160" s="22">
        <f>Constants!$H66*'Activity data'!AU8*Constants!$H84*EF!$H209*MMVolatEF*NtoN2O*kgtoGg</f>
        <v>3.0415138658494633E-3</v>
      </c>
      <c r="AV160" s="22">
        <f>Constants!$H66*'Activity data'!AV8*Constants!$H84*EF!$H209*MMVolatEF*NtoN2O*kgtoGg</f>
        <v>3.0571428135194546E-3</v>
      </c>
      <c r="AW160" s="22">
        <f>Constants!$H66*'Activity data'!AW8*Constants!$H84*EF!$H209*MMVolatEF*NtoN2O*kgtoGg</f>
        <v>3.0755836262390816E-3</v>
      </c>
      <c r="AX160" s="22">
        <f>Constants!$H66*'Activity data'!AX8*Constants!$H84*EF!$H209*MMVolatEF*NtoN2O*kgtoGg</f>
        <v>3.0858322088579099E-3</v>
      </c>
      <c r="AY160" s="22">
        <f>Constants!$H66*'Activity data'!AY8*Constants!$H84*EF!$H209*MMVolatEF*NtoN2O*kgtoGg</f>
        <v>3.1033144356708889E-3</v>
      </c>
      <c r="AZ160" s="22">
        <f>Constants!$H66*'Activity data'!AZ8*Constants!$H84*EF!$H209*MMVolatEF*NtoN2O*kgtoGg</f>
        <v>3.1241962996762488E-3</v>
      </c>
      <c r="BA160" s="22">
        <f>Constants!$H66*'Activity data'!BA8*Constants!$H84*EF!$H209*MMVolatEF*NtoN2O*kgtoGg</f>
        <v>3.1484386542457998E-3</v>
      </c>
      <c r="BB160" s="22">
        <f>Constants!$H66*'Activity data'!BB8*Constants!$H84*EF!$H209*MMVolatEF*NtoN2O*kgtoGg</f>
        <v>3.1722382969034311E-3</v>
      </c>
      <c r="BC160" s="22">
        <f>Constants!$H66*'Activity data'!BC8*Constants!$H84*EF!$H209*MMVolatEF*NtoN2O*kgtoGg</f>
        <v>3.1964385748656323E-3</v>
      </c>
      <c r="BD160" s="22">
        <f>Constants!$H66*'Activity data'!BD8*Constants!$H84*EF!$H209*MMVolatEF*NtoN2O*kgtoGg</f>
        <v>3.2179141954496475E-3</v>
      </c>
      <c r="BE160" s="22">
        <f>Constants!$H66*'Activity data'!BE8*Constants!$H84*EF!$H209*MMVolatEF*NtoN2O*kgtoGg</f>
        <v>3.2395023993381017E-3</v>
      </c>
      <c r="BF160" s="22">
        <f>Constants!$H66*'Activity data'!BF8*Constants!$H84*EF!$H209*MMVolatEF*NtoN2O*kgtoGg</f>
        <v>3.2633402112350364E-3</v>
      </c>
      <c r="BG160" s="22">
        <f>Constants!$H66*'Activity data'!BG8*Constants!$H84*EF!$H209*MMVolatEF*NtoN2O*kgtoGg</f>
        <v>3.354565455556101E-3</v>
      </c>
      <c r="BH160" s="22">
        <f>Constants!$H66*'Activity data'!BH8*Constants!$H84*EF!$H209*MMVolatEF*NtoN2O*kgtoGg</f>
        <v>3.4495421041850702E-3</v>
      </c>
      <c r="BI160" s="22">
        <f>Constants!$H66*'Activity data'!BI8*Constants!$H84*EF!$H209*MMVolatEF*NtoN2O*kgtoGg</f>
        <v>3.5478640692562014E-3</v>
      </c>
      <c r="BJ160" s="22">
        <f>Constants!$H66*'Activity data'!BJ8*Constants!$H84*EF!$H209*MMVolatEF*NtoN2O*kgtoGg</f>
        <v>3.6501473916563409E-3</v>
      </c>
      <c r="BK160" s="22">
        <f>Constants!$H66*'Activity data'!BK8*Constants!$H84*EF!$H209*MMVolatEF*NtoN2O*kgtoGg</f>
        <v>3.7591294572640742E-3</v>
      </c>
      <c r="BL160" s="22">
        <f>Constants!$H66*'Activity data'!BL8*Constants!$H84*EF!$H209*MMVolatEF*NtoN2O*kgtoGg</f>
        <v>3.8738271994305162E-3</v>
      </c>
      <c r="BM160" s="22">
        <f>Constants!$H66*'Activity data'!BM8*Constants!$H84*EF!$H209*MMVolatEF*NtoN2O*kgtoGg</f>
        <v>3.9937808120512897E-3</v>
      </c>
      <c r="BN160" s="22">
        <f>Constants!$H66*'Activity data'!BN8*Constants!$H84*EF!$H209*MMVolatEF*NtoN2O*kgtoGg</f>
        <v>4.113729256832387E-3</v>
      </c>
      <c r="BO160" s="22">
        <f>Constants!$H66*'Activity data'!BO8*Constants!$H84*EF!$H209*MMVolatEF*NtoN2O*kgtoGg</f>
        <v>4.2394380605414563E-3</v>
      </c>
      <c r="BP160" s="22">
        <f>Constants!$H66*'Activity data'!BP8*Constants!$H84*EF!$H209*MMVolatEF*NtoN2O*kgtoGg</f>
        <v>4.3713607947439897E-3</v>
      </c>
    </row>
    <row r="161" spans="1:68" x14ac:dyDescent="0.25">
      <c r="A161" t="str">
        <f t="shared" si="58"/>
        <v>3C Aggregated and non-CO2 emissions on land</v>
      </c>
      <c r="B161" t="str">
        <f t="shared" si="62"/>
        <v>3C6 Indirect N2O from manure management (N2O)</v>
      </c>
      <c r="C161" t="str">
        <f t="shared" si="63"/>
        <v>Volatilisation</v>
      </c>
      <c r="D161" t="str">
        <f>'Activity data'!D70</f>
        <v xml:space="preserve"> - Subsistence cattle</v>
      </c>
      <c r="E161" t="str">
        <f t="shared" si="61"/>
        <v>Volatilisation - Subsistence cattle</v>
      </c>
      <c r="F161" t="str">
        <f t="shared" si="47"/>
        <v>N2O</v>
      </c>
      <c r="G161" t="str">
        <f t="shared" si="48"/>
        <v>Gg N2O</v>
      </c>
      <c r="H161" s="22">
        <f>Constants!$H67*'Activity data'!H9*Constants!$H85*EF!$H210*MMVolatEF*NtoN2O*kgtoGg</f>
        <v>1.605778381452435E-2</v>
      </c>
      <c r="I161" s="22">
        <f>Constants!$H67*'Activity data'!I9*Constants!$H85*EF!$H210*MMVolatEF*NtoN2O*kgtoGg</f>
        <v>1.7398471647236066E-2</v>
      </c>
      <c r="J161" s="22">
        <f>Constants!$H67*'Activity data'!J9*Constants!$H85*EF!$H210*MMVolatEF*NtoN2O*kgtoGg</f>
        <v>1.7581292715333117E-2</v>
      </c>
      <c r="K161" s="22">
        <f>Constants!$H67*'Activity data'!K9*Constants!$H85*EF!$H210*MMVolatEF*NtoN2O*kgtoGg</f>
        <v>1.7581292715333117E-2</v>
      </c>
      <c r="L161" s="22">
        <f>Constants!$H67*'Activity data'!L9*Constants!$H85*EF!$H210*MMVolatEF*NtoN2O*kgtoGg</f>
        <v>1.5296029364119973E-2</v>
      </c>
      <c r="M161" s="22">
        <f>Constants!$H67*'Activity data'!M9*Constants!$H85*EF!$H210*MMVolatEF*NtoN2O*kgtoGg</f>
        <v>1.5082738118006745E-2</v>
      </c>
      <c r="N161" s="22">
        <f>Constants!$H67*'Activity data'!N9*Constants!$H85*EF!$H210*MMVolatEF*NtoN2O*kgtoGg</f>
        <v>1.5478850432217023E-2</v>
      </c>
      <c r="O161" s="22">
        <f>Constants!$H67*'Activity data'!O9*Constants!$H85*EF!$H210*MMVolatEF*NtoN2O*kgtoGg</f>
        <v>1.5966373280475829E-2</v>
      </c>
      <c r="P161" s="22">
        <f>Constants!$H67*'Activity data'!P9*Constants!$H85*EF!$H210*MMVolatEF*NtoN2O*kgtoGg</f>
        <v>1.6728127730880213E-2</v>
      </c>
      <c r="Q161" s="22">
        <f>Constants!$H67*'Activity data'!Q9*Constants!$H85*EF!$H210*MMVolatEF*NtoN2O*kgtoGg</f>
        <v>1.7368001469219897E-2</v>
      </c>
      <c r="R161" s="22">
        <f>Constants!$H67*'Activity data'!R9*Constants!$H85*EF!$H210*MMVolatEF*NtoN2O*kgtoGg</f>
        <v>1.788599449549487E-2</v>
      </c>
      <c r="S161" s="22">
        <f>Constants!$H67*'Activity data'!S9*Constants!$H85*EF!$H210*MMVolatEF*NtoN2O*kgtoGg</f>
        <v>1.748988218128459E-2</v>
      </c>
      <c r="T161" s="22">
        <f>Constants!$H67*'Activity data'!T9*Constants!$H85*EF!$H210*MMVolatEF*NtoN2O*kgtoGg</f>
        <v>1.8982920904077178E-2</v>
      </c>
      <c r="U161" s="22">
        <f>Constants!$H67*'Activity data'!U9*Constants!$H85*EF!$H210*MMVolatEF*NtoN2O*kgtoGg</f>
        <v>1.8952450726061002E-2</v>
      </c>
      <c r="V161" s="22">
        <f>Constants!$H67*'Activity data'!V9*Constants!$H85*EF!$H210*MMVolatEF*NtoN2O*kgtoGg</f>
        <v>1.852586823383455E-2</v>
      </c>
      <c r="W161" s="22">
        <f>Constants!$H67*'Activity data'!W9*Constants!$H85*EF!$H210*MMVolatEF*NtoN2O*kgtoGg</f>
        <v>1.828210680970515E-2</v>
      </c>
      <c r="X161" s="22">
        <f>Constants!$H67*'Activity data'!X9*Constants!$H85*EF!$H210*MMVolatEF*NtoN2O*kgtoGg</f>
        <v>1.8739159479947774E-2</v>
      </c>
      <c r="Y161" s="22">
        <f>Constants!$H67*'Activity data'!Y9*Constants!$H85*EF!$H210*MMVolatEF*NtoN2O*kgtoGg</f>
        <v>1.9409503396303627E-2</v>
      </c>
      <c r="Z161" s="22">
        <f>Constants!$H67*'Activity data'!Z9*Constants!$H85*EF!$H210*MMVolatEF*NtoN2O*kgtoGg</f>
        <v>1.9893529029880629E-2</v>
      </c>
      <c r="AA161" s="22">
        <f>Constants!$H67*'Activity data'!AA9*Constants!$H85*EF!$H210*MMVolatEF*NtoN2O*kgtoGg</f>
        <v>1.9803118933343637E-2</v>
      </c>
      <c r="AB161" s="22">
        <f>Constants!$H67*'Activity data'!AB9*Constants!$H85*EF!$H210*MMVolatEF*NtoN2O*kgtoGg</f>
        <v>1.9562395639880596E-2</v>
      </c>
      <c r="AC161" s="22">
        <f>Constants!$H67*'Activity data'!AC9*Constants!$H85*EF!$H210*MMVolatEF*NtoN2O*kgtoGg</f>
        <v>1.9312607722375894E-2</v>
      </c>
      <c r="AD161" s="22">
        <f>Constants!$H67*'Activity data'!AD9*Constants!$H85*EF!$H210*MMVolatEF*NtoN2O*kgtoGg</f>
        <v>1.8476372169752599E-2</v>
      </c>
      <c r="AE161" s="22">
        <f>Constants!$H67*'Activity data'!AE9*Constants!$H85*EF!$H210*MMVolatEF*NtoN2O*kgtoGg</f>
        <v>1.8467286114162831E-2</v>
      </c>
      <c r="AF161" s="22">
        <f>Constants!$H67*'Activity data'!AF9*Constants!$H85*EF!$H210*MMVolatEF*NtoN2O*kgtoGg</f>
        <v>1.8327257438280647E-2</v>
      </c>
      <c r="AG161" s="22">
        <f>Constants!$H67*'Activity data'!AG9*Constants!$H85*EF!$H210*MMVolatEF*NtoN2O*kgtoGg</f>
        <v>1.8057194712260492E-2</v>
      </c>
      <c r="AH161" s="22">
        <f>Constants!$H67*'Activity data'!AH9*Constants!$H85*EF!$H210*MMVolatEF*NtoN2O*kgtoGg</f>
        <v>1.7690580436756104E-2</v>
      </c>
      <c r="AI161" s="22">
        <f>Constants!$H67*'Activity data'!AI9*Constants!$H85*EF!$H210*MMVolatEF*NtoN2O*kgtoGg</f>
        <v>1.7422925237308467E-2</v>
      </c>
      <c r="AJ161" s="22">
        <f>Constants!$H67*'Activity data'!AJ9*Constants!$H85*EF!$H210*MMVolatEF*NtoN2O*kgtoGg</f>
        <v>1.7127393841866363E-2</v>
      </c>
      <c r="AK161" s="22">
        <f>Constants!$H67*'Activity data'!AK9*Constants!$H85*EF!$H210*MMVolatEF*NtoN2O*kgtoGg</f>
        <v>1.6807557548376723E-2</v>
      </c>
      <c r="AL161" s="22">
        <f>Constants!$H67*'Activity data'!AL9*Constants!$H85*EF!$H210*MMVolatEF*NtoN2O*kgtoGg</f>
        <v>1.4791339038671881E-2</v>
      </c>
      <c r="AM161" s="22">
        <f>Constants!$H67*'Activity data'!AM9*Constants!$H85*EF!$H210*MMVolatEF*NtoN2O*kgtoGg</f>
        <v>1.4833361219586399E-2</v>
      </c>
      <c r="AN161" s="22">
        <f>Constants!$H67*'Activity data'!AN9*Constants!$H85*EF!$H210*MMVolatEF*NtoN2O*kgtoGg</f>
        <v>1.4851665256208312E-2</v>
      </c>
      <c r="AO161" s="22">
        <f>Constants!$H67*'Activity data'!AO9*Constants!$H85*EF!$H210*MMVolatEF*NtoN2O*kgtoGg</f>
        <v>1.4867316946249922E-2</v>
      </c>
      <c r="AP161" s="22">
        <f>Constants!$H67*'Activity data'!AP9*Constants!$H85*EF!$H210*MMVolatEF*NtoN2O*kgtoGg</f>
        <v>1.4863049720928469E-2</v>
      </c>
      <c r="AQ161" s="22">
        <f>Constants!$H67*'Activity data'!AQ9*Constants!$H85*EF!$H210*MMVolatEF*NtoN2O*kgtoGg</f>
        <v>1.4868456940939564E-2</v>
      </c>
      <c r="AR161" s="22">
        <f>Constants!$H67*'Activity data'!AR9*Constants!$H85*EF!$H210*MMVolatEF*NtoN2O*kgtoGg</f>
        <v>1.4940391307964733E-2</v>
      </c>
      <c r="AS161" s="22">
        <f>Constants!$H67*'Activity data'!AS9*Constants!$H85*EF!$H210*MMVolatEF*NtoN2O*kgtoGg</f>
        <v>1.4998633353940367E-2</v>
      </c>
      <c r="AT161" s="22">
        <f>Constants!$H67*'Activity data'!AT9*Constants!$H85*EF!$H210*MMVolatEF*NtoN2O*kgtoGg</f>
        <v>1.5067588376344601E-2</v>
      </c>
      <c r="AU161" s="22">
        <f>Constants!$H67*'Activity data'!AU9*Constants!$H85*EF!$H210*MMVolatEF*NtoN2O*kgtoGg</f>
        <v>1.5140675475696298E-2</v>
      </c>
      <c r="AV161" s="22">
        <f>Constants!$H67*'Activity data'!AV9*Constants!$H85*EF!$H210*MMVolatEF*NtoN2O*kgtoGg</f>
        <v>1.5218476477149859E-2</v>
      </c>
      <c r="AW161" s="22">
        <f>Constants!$H67*'Activity data'!AW9*Constants!$H85*EF!$H210*MMVolatEF*NtoN2O*kgtoGg</f>
        <v>1.5310274960803316E-2</v>
      </c>
      <c r="AX161" s="22">
        <f>Constants!$H67*'Activity data'!AX9*Constants!$H85*EF!$H210*MMVolatEF*NtoN2O*kgtoGg</f>
        <v>1.5361292470622956E-2</v>
      </c>
      <c r="AY161" s="22">
        <f>Constants!$H67*'Activity data'!AY9*Constants!$H85*EF!$H210*MMVolatEF*NtoN2O*kgtoGg</f>
        <v>1.5448319107502651E-2</v>
      </c>
      <c r="AZ161" s="22">
        <f>Constants!$H67*'Activity data'!AZ9*Constants!$H85*EF!$H210*MMVolatEF*NtoN2O*kgtoGg</f>
        <v>1.5552269160067831E-2</v>
      </c>
      <c r="BA161" s="22">
        <f>Constants!$H67*'Activity data'!BA9*Constants!$H85*EF!$H210*MMVolatEF*NtoN2O*kgtoGg</f>
        <v>1.5672947756153018E-2</v>
      </c>
      <c r="BB161" s="22">
        <f>Constants!$H67*'Activity data'!BB9*Constants!$H85*EF!$H210*MMVolatEF*NtoN2O*kgtoGg</f>
        <v>1.5791422529509377E-2</v>
      </c>
      <c r="BC161" s="22">
        <f>Constants!$H67*'Activity data'!BC9*Constants!$H85*EF!$H210*MMVolatEF*NtoN2O*kgtoGg</f>
        <v>1.5911891667974076E-2</v>
      </c>
      <c r="BD161" s="22">
        <f>Constants!$H67*'Activity data'!BD9*Constants!$H85*EF!$H210*MMVolatEF*NtoN2O*kgtoGg</f>
        <v>1.6018797444585075E-2</v>
      </c>
      <c r="BE161" s="22">
        <f>Constants!$H67*'Activity data'!BE9*Constants!$H85*EF!$H210*MMVolatEF*NtoN2O*kgtoGg</f>
        <v>1.6126263661605574E-2</v>
      </c>
      <c r="BF161" s="22">
        <f>Constants!$H67*'Activity data'!BF9*Constants!$H85*EF!$H210*MMVolatEF*NtoN2O*kgtoGg</f>
        <v>1.6244928441679289E-2</v>
      </c>
      <c r="BG161" s="22">
        <f>Constants!$H67*'Activity data'!BG9*Constants!$H85*EF!$H210*MMVolatEF*NtoN2O*kgtoGg</f>
        <v>1.6699048291325475E-2</v>
      </c>
      <c r="BH161" s="22">
        <f>Constants!$H67*'Activity data'!BH9*Constants!$H85*EF!$H210*MMVolatEF*NtoN2O*kgtoGg</f>
        <v>1.7171842655607901E-2</v>
      </c>
      <c r="BI161" s="22">
        <f>Constants!$H67*'Activity data'!BI9*Constants!$H85*EF!$H210*MMVolatEF*NtoN2O*kgtoGg</f>
        <v>1.7661290026533813E-2</v>
      </c>
      <c r="BJ161" s="22">
        <f>Constants!$H67*'Activity data'!BJ9*Constants!$H85*EF!$H210*MMVolatEF*NtoN2O*kgtoGg</f>
        <v>1.817045705957774E-2</v>
      </c>
      <c r="BK161" s="22">
        <f>Constants!$H67*'Activity data'!BK9*Constants!$H85*EF!$H210*MMVolatEF*NtoN2O*kgtoGg</f>
        <v>1.8712970479149767E-2</v>
      </c>
      <c r="BL161" s="22">
        <f>Constants!$H67*'Activity data'!BL9*Constants!$H85*EF!$H210*MMVolatEF*NtoN2O*kgtoGg</f>
        <v>1.9283936573184706E-2</v>
      </c>
      <c r="BM161" s="22">
        <f>Constants!$H67*'Activity data'!BM9*Constants!$H85*EF!$H210*MMVolatEF*NtoN2O*kgtoGg</f>
        <v>1.9881066423954367E-2</v>
      </c>
      <c r="BN161" s="22">
        <f>Constants!$H67*'Activity data'!BN9*Constants!$H85*EF!$H210*MMVolatEF*NtoN2O*kgtoGg</f>
        <v>2.0478170549185055E-2</v>
      </c>
      <c r="BO161" s="22">
        <f>Constants!$H67*'Activity data'!BO9*Constants!$H85*EF!$H210*MMVolatEF*NtoN2O*kgtoGg</f>
        <v>2.1103949777998614E-2</v>
      </c>
      <c r="BP161" s="22">
        <f>Constants!$H67*'Activity data'!BP9*Constants!$H85*EF!$H210*MMVolatEF*NtoN2O*kgtoGg</f>
        <v>2.1760661992548801E-2</v>
      </c>
    </row>
    <row r="162" spans="1:68" x14ac:dyDescent="0.25">
      <c r="A162" t="str">
        <f t="shared" si="58"/>
        <v>3C Aggregated and non-CO2 emissions on land</v>
      </c>
      <c r="B162" t="str">
        <f t="shared" si="62"/>
        <v>3C6 Indirect N2O from manure management (N2O)</v>
      </c>
      <c r="C162" t="str">
        <f t="shared" si="63"/>
        <v>Volatilisation</v>
      </c>
      <c r="D162" t="str">
        <f>'Activity data'!D71</f>
        <v xml:space="preserve"> - Feedlot</v>
      </c>
      <c r="E162" t="str">
        <f t="shared" si="61"/>
        <v>Volatilisation - Feedlot</v>
      </c>
      <c r="F162" t="str">
        <f t="shared" si="47"/>
        <v>N2O</v>
      </c>
      <c r="G162" t="str">
        <f t="shared" si="48"/>
        <v>Gg N2O</v>
      </c>
      <c r="H162" s="22">
        <f>Constants!$H68*'Activity data'!H10*Constants!$H86*EF!$H211*MMVolatEF*NtoN2O*kgtoGg</f>
        <v>0.12283717445999996</v>
      </c>
      <c r="I162" s="22">
        <f>Constants!$H68*'Activity data'!I10*Constants!$H86*EF!$H211*MMVolatEF*NtoN2O*kgtoGg</f>
        <v>0.12283717445999996</v>
      </c>
      <c r="J162" s="22">
        <f>Constants!$H68*'Activity data'!J10*Constants!$H86*EF!$H211*MMVolatEF*NtoN2O*kgtoGg</f>
        <v>0.12283717445999996</v>
      </c>
      <c r="K162" s="22">
        <f>Constants!$H68*'Activity data'!K10*Constants!$H86*EF!$H211*MMVolatEF*NtoN2O*kgtoGg</f>
        <v>0.12283717445999996</v>
      </c>
      <c r="L162" s="22">
        <f>Constants!$H68*'Activity data'!L10*Constants!$H86*EF!$H211*MMVolatEF*NtoN2O*kgtoGg</f>
        <v>0.12283717445999996</v>
      </c>
      <c r="M162" s="22">
        <f>Constants!$H68*'Activity data'!M10*Constants!$H86*EF!$H211*MMVolatEF*NtoN2O*kgtoGg</f>
        <v>0.12283717445999996</v>
      </c>
      <c r="N162" s="22">
        <f>Constants!$H68*'Activity data'!N10*Constants!$H86*EF!$H211*MMVolatEF*NtoN2O*kgtoGg</f>
        <v>0.12283717445999996</v>
      </c>
      <c r="O162" s="22">
        <f>Constants!$H68*'Activity data'!O10*Constants!$H86*EF!$H211*MMVolatEF*NtoN2O*kgtoGg</f>
        <v>0.12283717445999996</v>
      </c>
      <c r="P162" s="22">
        <f>Constants!$H68*'Activity data'!P10*Constants!$H86*EF!$H211*MMVolatEF*NtoN2O*kgtoGg</f>
        <v>0.12283717445999996</v>
      </c>
      <c r="Q162" s="22">
        <f>Constants!$H68*'Activity data'!Q10*Constants!$H86*EF!$H211*MMVolatEF*NtoN2O*kgtoGg</f>
        <v>0.12283717445999996</v>
      </c>
      <c r="R162" s="22">
        <f>Constants!$H68*'Activity data'!R10*Constants!$H86*EF!$H211*MMVolatEF*NtoN2O*kgtoGg</f>
        <v>0.12283717445999996</v>
      </c>
      <c r="S162" s="22">
        <f>Constants!$H68*'Activity data'!S10*Constants!$H86*EF!$H211*MMVolatEF*NtoN2O*kgtoGg</f>
        <v>0.12283717445999996</v>
      </c>
      <c r="T162" s="22">
        <f>Constants!$H68*'Activity data'!T10*Constants!$H86*EF!$H211*MMVolatEF*NtoN2O*kgtoGg</f>
        <v>0.12283717445999996</v>
      </c>
      <c r="U162" s="22">
        <f>Constants!$H68*'Activity data'!U10*Constants!$H86*EF!$H211*MMVolatEF*NtoN2O*kgtoGg</f>
        <v>0.12283717445999996</v>
      </c>
      <c r="V162" s="22">
        <f>Constants!$H68*'Activity data'!V10*Constants!$H86*EF!$H211*MMVolatEF*NtoN2O*kgtoGg</f>
        <v>0.12283717445999996</v>
      </c>
      <c r="W162" s="22">
        <f>Constants!$H68*'Activity data'!W10*Constants!$H86*EF!$H211*MMVolatEF*NtoN2O*kgtoGg</f>
        <v>0.12283717445999996</v>
      </c>
      <c r="X162" s="22">
        <f>Constants!$H68*'Activity data'!X10*Constants!$H86*EF!$H211*MMVolatEF*NtoN2O*kgtoGg</f>
        <v>0.12283717445999996</v>
      </c>
      <c r="Y162" s="22">
        <f>Constants!$H68*'Activity data'!Y10*Constants!$H86*EF!$H211*MMVolatEF*NtoN2O*kgtoGg</f>
        <v>0.12283717445999996</v>
      </c>
      <c r="Z162" s="22">
        <f>Constants!$H68*'Activity data'!Z10*Constants!$H86*EF!$H211*MMVolatEF*NtoN2O*kgtoGg</f>
        <v>0.11439877239615821</v>
      </c>
      <c r="AA162" s="22">
        <f>Constants!$H68*'Activity data'!AA10*Constants!$H86*EF!$H211*MMVolatEF*NtoN2O*kgtoGg</f>
        <v>0.11722743955247324</v>
      </c>
      <c r="AB162" s="22">
        <f>Constants!$H68*'Activity data'!AB10*Constants!$H86*EF!$H211*MMVolatEF*NtoN2O*kgtoGg</f>
        <v>0.116935823125407</v>
      </c>
      <c r="AC162" s="22">
        <f>Constants!$H68*'Activity data'!AC10*Constants!$H86*EF!$H211*MMVolatEF*NtoN2O*kgtoGg</f>
        <v>0.13506244675831047</v>
      </c>
      <c r="AD162" s="22">
        <f>Constants!$H68*'Activity data'!AD10*Constants!$H86*EF!$H211*MMVolatEF*NtoN2O*kgtoGg</f>
        <v>0.1940733751994321</v>
      </c>
      <c r="AE162" s="22">
        <f>Constants!$H68*'Activity data'!AE10*Constants!$H86*EF!$H211*MMVolatEF*NtoN2O*kgtoGg</f>
        <v>0.20094102278268902</v>
      </c>
      <c r="AF162" s="22">
        <f>Constants!$H68*'Activity data'!AF10*Constants!$H86*EF!$H211*MMVolatEF*NtoN2O*kgtoGg</f>
        <v>0.20644327765116946</v>
      </c>
      <c r="AG162" s="22">
        <f>Constants!$H68*'Activity data'!AG10*Constants!$H86*EF!$H211*MMVolatEF*NtoN2O*kgtoGg</f>
        <v>0.21045050881593957</v>
      </c>
      <c r="AH162" s="22">
        <f>Constants!$H68*'Activity data'!AH10*Constants!$H86*EF!$H211*MMVolatEF*NtoN2O*kgtoGg</f>
        <v>0.2132204136884282</v>
      </c>
      <c r="AI162" s="22">
        <f>Constants!$H68*'Activity data'!AI10*Constants!$H86*EF!$H211*MMVolatEF*NtoN2O*kgtoGg</f>
        <v>0.21707655276684748</v>
      </c>
      <c r="AJ162" s="22">
        <f>Constants!$H68*'Activity data'!AJ10*Constants!$H86*EF!$H211*MMVolatEF*NtoN2O*kgtoGg</f>
        <v>0.22051113716118656</v>
      </c>
      <c r="AK162" s="22">
        <f>Constants!$H68*'Activity data'!AK10*Constants!$H86*EF!$H211*MMVolatEF*NtoN2O*kgtoGg</f>
        <v>0.22353976906737</v>
      </c>
      <c r="AL162" s="22">
        <f>Constants!$H68*'Activity data'!AL10*Constants!$H86*EF!$H211*MMVolatEF*NtoN2O*kgtoGg</f>
        <v>0.20316605133092722</v>
      </c>
      <c r="AM162" s="22">
        <f>Constants!$H68*'Activity data'!AM10*Constants!$H86*EF!$H211*MMVolatEF*NtoN2O*kgtoGg</f>
        <v>0.20956099227980243</v>
      </c>
      <c r="AN162" s="22">
        <f>Constants!$H68*'Activity data'!AN10*Constants!$H86*EF!$H211*MMVolatEF*NtoN2O*kgtoGg</f>
        <v>0.21575505737226988</v>
      </c>
      <c r="AO162" s="22">
        <f>Constants!$H68*'Activity data'!AO10*Constants!$H86*EF!$H211*MMVolatEF*NtoN2O*kgtoGg</f>
        <v>0.22204139360260414</v>
      </c>
      <c r="AP162" s="22">
        <f>Constants!$H68*'Activity data'!AP10*Constants!$H86*EF!$H211*MMVolatEF*NtoN2O*kgtoGg</f>
        <v>0.22815866709748911</v>
      </c>
      <c r="AQ162" s="22">
        <f>Constants!$H68*'Activity data'!AQ10*Constants!$H86*EF!$H211*MMVolatEF*NtoN2O*kgtoGg</f>
        <v>0.23455540032885486</v>
      </c>
      <c r="AR162" s="22">
        <f>Constants!$H68*'Activity data'!AR10*Constants!$H86*EF!$H211*MMVolatEF*NtoN2O*kgtoGg</f>
        <v>0.24217234893470568</v>
      </c>
      <c r="AS162" s="22">
        <f>Constants!$H68*'Activity data'!AS10*Constants!$H86*EF!$H211*MMVolatEF*NtoN2O*kgtoGg</f>
        <v>0.24976918914935281</v>
      </c>
      <c r="AT162" s="22">
        <f>Constants!$H68*'Activity data'!AT10*Constants!$H86*EF!$H211*MMVolatEF*NtoN2O*kgtoGg</f>
        <v>0.25775400366813378</v>
      </c>
      <c r="AU162" s="22">
        <f>Constants!$H68*'Activity data'!AU10*Constants!$H86*EF!$H211*MMVolatEF*NtoN2O*kgtoGg</f>
        <v>0.26603521202667685</v>
      </c>
      <c r="AV162" s="22">
        <f>Constants!$H68*'Activity data'!AV10*Constants!$H86*EF!$H211*MMVolatEF*NtoN2O*kgtoGg</f>
        <v>0.27463903710978188</v>
      </c>
      <c r="AW162" s="22">
        <f>Constants!$H68*'Activity data'!AW10*Constants!$H86*EF!$H211*MMVolatEF*NtoN2O*kgtoGg</f>
        <v>0.28533062012704064</v>
      </c>
      <c r="AX162" s="22">
        <f>Constants!$H68*'Activity data'!AX10*Constants!$H86*EF!$H211*MMVolatEF*NtoN2O*kgtoGg</f>
        <v>0.29566226398431539</v>
      </c>
      <c r="AY162" s="22">
        <f>Constants!$H68*'Activity data'!AY10*Constants!$H86*EF!$H211*MMVolatEF*NtoN2O*kgtoGg</f>
        <v>0.30710678690330273</v>
      </c>
      <c r="AZ162" s="22">
        <f>Constants!$H68*'Activity data'!AZ10*Constants!$H86*EF!$H211*MMVolatEF*NtoN2O*kgtoGg</f>
        <v>0.31936550940897207</v>
      </c>
      <c r="BA162" s="22">
        <f>Constants!$H68*'Activity data'!BA10*Constants!$H86*EF!$H211*MMVolatEF*NtoN2O*kgtoGg</f>
        <v>0.33249544104285422</v>
      </c>
      <c r="BB162" s="22">
        <f>Constants!$H68*'Activity data'!BB10*Constants!$H86*EF!$H211*MMVolatEF*NtoN2O*kgtoGg</f>
        <v>0.34614684867618301</v>
      </c>
      <c r="BC162" s="22">
        <f>Constants!$H68*'Activity data'!BC10*Constants!$H86*EF!$H211*MMVolatEF*NtoN2O*kgtoGg</f>
        <v>0.36044343249758087</v>
      </c>
      <c r="BD162" s="22">
        <f>Constants!$H68*'Activity data'!BD10*Constants!$H86*EF!$H211*MMVolatEF*NtoN2O*kgtoGg</f>
        <v>0.37506127418613117</v>
      </c>
      <c r="BE162" s="22">
        <f>Constants!$H68*'Activity data'!BE10*Constants!$H86*EF!$H211*MMVolatEF*NtoN2O*kgtoGg</f>
        <v>0.39034877788707562</v>
      </c>
      <c r="BF162" s="22">
        <f>Constants!$H68*'Activity data'!BF10*Constants!$H86*EF!$H211*MMVolatEF*NtoN2O*kgtoGg</f>
        <v>0.40661410608613269</v>
      </c>
      <c r="BG162" s="22">
        <f>Constants!$H68*'Activity data'!BG10*Constants!$H86*EF!$H211*MMVolatEF*NtoN2O*kgtoGg</f>
        <v>0.42157034406947513</v>
      </c>
      <c r="BH162" s="22">
        <f>Constants!$H68*'Activity data'!BH10*Constants!$H86*EF!$H211*MMVolatEF*NtoN2O*kgtoGg</f>
        <v>0.43717610761528825</v>
      </c>
      <c r="BI162" s="22">
        <f>Constants!$H68*'Activity data'!BI10*Constants!$H86*EF!$H211*MMVolatEF*NtoN2O*kgtoGg</f>
        <v>0.45339085955710928</v>
      </c>
      <c r="BJ162" s="22">
        <f>Constants!$H68*'Activity data'!BJ10*Constants!$H86*EF!$H211*MMVolatEF*NtoN2O*kgtoGg</f>
        <v>0.4703039766178464</v>
      </c>
      <c r="BK162" s="22">
        <f>Constants!$H68*'Activity data'!BK10*Constants!$H86*EF!$H211*MMVolatEF*NtoN2O*kgtoGg</f>
        <v>0.48828291100335758</v>
      </c>
      <c r="BL162" s="22">
        <f>Constants!$H68*'Activity data'!BL10*Constants!$H86*EF!$H211*MMVolatEF*NtoN2O*kgtoGg</f>
        <v>0.50721932680939374</v>
      </c>
      <c r="BM162" s="22">
        <f>Constants!$H68*'Activity data'!BM10*Constants!$H86*EF!$H211*MMVolatEF*NtoN2O*kgtoGg</f>
        <v>0.52706972905781058</v>
      </c>
      <c r="BN162" s="22">
        <f>Constants!$H68*'Activity data'!BN10*Constants!$H86*EF!$H211*MMVolatEF*NtoN2O*kgtoGg</f>
        <v>0.5471500353735248</v>
      </c>
      <c r="BO162" s="22">
        <f>Constants!$H68*'Activity data'!BO10*Constants!$H86*EF!$H211*MMVolatEF*NtoN2O*kgtoGg</f>
        <v>0.56823237954403827</v>
      </c>
      <c r="BP162" s="22">
        <f>Constants!$H68*'Activity data'!BP10*Constants!$H86*EF!$H211*MMVolatEF*NtoN2O*kgtoGg</f>
        <v>0.59039516333910314</v>
      </c>
    </row>
    <row r="163" spans="1:68" x14ac:dyDescent="0.25">
      <c r="A163" t="str">
        <f t="shared" si="58"/>
        <v>3C Aggregated and non-CO2 emissions on land</v>
      </c>
      <c r="B163" t="str">
        <f t="shared" si="62"/>
        <v>3C6 Indirect N2O from manure management (N2O)</v>
      </c>
      <c r="C163" t="str">
        <f t="shared" si="63"/>
        <v>Volatilisation</v>
      </c>
      <c r="D163" t="str">
        <f>'Activity data'!D72</f>
        <v xml:space="preserve"> - Commercial sheep</v>
      </c>
      <c r="E163" t="str">
        <f t="shared" si="61"/>
        <v>Volatilisation - Commercial sheep</v>
      </c>
      <c r="F163" t="str">
        <f t="shared" si="47"/>
        <v>N2O</v>
      </c>
      <c r="G163" t="str">
        <f t="shared" si="48"/>
        <v>Gg N2O</v>
      </c>
      <c r="H163" s="22">
        <f>Constants!$H69*'Activity data'!H11*Constants!$H87*EF!$H212*MMVolatEF*NtoN2O*kgtoGg</f>
        <v>1.8472261121735457E-4</v>
      </c>
      <c r="I163" s="22">
        <f>Constants!$H69*'Activity data'!I11*Constants!$H87*EF!$H212*MMVolatEF*NtoN2O*kgtoGg</f>
        <v>1.7641659434150834E-4</v>
      </c>
      <c r="J163" s="22">
        <f>Constants!$H69*'Activity data'!J11*Constants!$H87*EF!$H212*MMVolatEF*NtoN2O*kgtoGg</f>
        <v>1.6912726350758691E-4</v>
      </c>
      <c r="K163" s="22">
        <f>Constants!$H69*'Activity data'!K11*Constants!$H87*EF!$H212*MMVolatEF*NtoN2O*kgtoGg</f>
        <v>1.5817170118914879E-4</v>
      </c>
      <c r="L163" s="22">
        <f>Constants!$H69*'Activity data'!L11*Constants!$H87*EF!$H212*MMVolatEF*NtoN2O*kgtoGg</f>
        <v>1.5928697496847238E-4</v>
      </c>
      <c r="M163" s="22">
        <f>Constants!$H69*'Activity data'!M11*Constants!$H87*EF!$H212*MMVolatEF*NtoN2O*kgtoGg</f>
        <v>1.5700713354112583E-4</v>
      </c>
      <c r="N163" s="22">
        <f>Constants!$H69*'Activity data'!N11*Constants!$H87*EF!$H212*MMVolatEF*NtoN2O*kgtoGg</f>
        <v>1.575308808960568E-4</v>
      </c>
      <c r="O163" s="22">
        <f>Constants!$H69*'Activity data'!O11*Constants!$H87*EF!$H212*MMVolatEF*NtoN2O*kgtoGg</f>
        <v>1.541049570214496E-4</v>
      </c>
      <c r="P163" s="22">
        <f>Constants!$H69*'Activity data'!P11*Constants!$H87*EF!$H212*MMVolatEF*NtoN2O*kgtoGg</f>
        <v>1.5453011663898181E-4</v>
      </c>
      <c r="Q163" s="22">
        <f>Constants!$H69*'Activity data'!Q11*Constants!$H87*EF!$H212*MMVolatEF*NtoN2O*kgtoGg</f>
        <v>1.5073448874912916E-4</v>
      </c>
      <c r="R163" s="22">
        <f>Constants!$H69*'Activity data'!R11*Constants!$H87*EF!$H212*MMVolatEF*NtoN2O*kgtoGg</f>
        <v>1.4533064839295922E-4</v>
      </c>
      <c r="S163" s="22">
        <f>Constants!$H69*'Activity data'!S11*Constants!$H87*EF!$H212*MMVolatEF*NtoN2O*kgtoGg</f>
        <v>1.4170754904355447E-4</v>
      </c>
      <c r="T163" s="22">
        <f>Constants!$H69*'Activity data'!T11*Constants!$H87*EF!$H212*MMVolatEF*NtoN2O*kgtoGg</f>
        <v>1.3934144334598408E-4</v>
      </c>
      <c r="U163" s="22">
        <f>Constants!$H69*'Activity data'!U11*Constants!$H87*EF!$H212*MMVolatEF*NtoN2O*kgtoGg</f>
        <v>1.3982822029939045E-4</v>
      </c>
      <c r="V163" s="22">
        <f>Constants!$H69*'Activity data'!V11*Constants!$H87*EF!$H212*MMVolatEF*NtoN2O*kgtoGg</f>
        <v>1.3733887993007157E-4</v>
      </c>
      <c r="W163" s="22">
        <f>Constants!$H69*'Activity data'!W11*Constants!$H87*EF!$H212*MMVolatEF*NtoN2O*kgtoGg</f>
        <v>1.3701230804993817E-4</v>
      </c>
      <c r="X163" s="22">
        <f>Constants!$H69*'Activity data'!X11*Constants!$H87*EF!$H212*MMVolatEF*NtoN2O*kgtoGg</f>
        <v>1.3521924357599806E-4</v>
      </c>
      <c r="Y163" s="22">
        <f>Constants!$H69*'Activity data'!Y11*Constants!$H87*EF!$H212*MMVolatEF*NtoN2O*kgtoGg</f>
        <v>1.3508984717066217E-4</v>
      </c>
      <c r="Z163" s="22">
        <f>Constants!$H69*'Activity data'!Z11*Constants!$H87*EF!$H212*MMVolatEF*NtoN2O*kgtoGg</f>
        <v>1.3552733025536923E-4</v>
      </c>
      <c r="AA163" s="22">
        <f>Constants!$H69*'Activity data'!AA11*Constants!$H87*EF!$H212*MMVolatEF*NtoN2O*kgtoGg</f>
        <v>1.3504671503555021E-4</v>
      </c>
      <c r="AB163" s="22">
        <f>Constants!$H69*'Activity data'!AB11*Constants!$H87*EF!$H212*MMVolatEF*NtoN2O*kgtoGg</f>
        <v>1.3243413999448287E-4</v>
      </c>
      <c r="AC163" s="22">
        <f>Constants!$H69*'Activity data'!AC11*Constants!$H87*EF!$H212*MMVolatEF*NtoN2O*kgtoGg</f>
        <v>1.3139896875179576E-4</v>
      </c>
      <c r="AD163" s="22">
        <f>Constants!$H69*'Activity data'!AD11*Constants!$H87*EF!$H212*MMVolatEF*NtoN2O*kgtoGg</f>
        <v>1.1718400389310166E-4</v>
      </c>
      <c r="AE163" s="22">
        <f>Constants!$H69*'Activity data'!AE11*Constants!$H87*EF!$H212*MMVolatEF*NtoN2O*kgtoGg</f>
        <v>1.172490463018475E-4</v>
      </c>
      <c r="AF163" s="22">
        <f>Constants!$H69*'Activity data'!AF11*Constants!$H87*EF!$H212*MMVolatEF*NtoN2O*kgtoGg</f>
        <v>1.1739358320506756E-4</v>
      </c>
      <c r="AG163" s="22">
        <f>Constants!$H69*'Activity data'!AG11*Constants!$H87*EF!$H212*MMVolatEF*NtoN2O*kgtoGg</f>
        <v>1.1761221085233264E-4</v>
      </c>
      <c r="AH163" s="22">
        <f>Constants!$H69*'Activity data'!AH11*Constants!$H87*EF!$H212*MMVolatEF*NtoN2O*kgtoGg</f>
        <v>1.1790308935940217E-4</v>
      </c>
      <c r="AI163" s="22">
        <f>Constants!$H69*'Activity data'!AI11*Constants!$H87*EF!$H212*MMVolatEF*NtoN2O*kgtoGg</f>
        <v>1.1826876723444461E-4</v>
      </c>
      <c r="AJ163" s="22">
        <f>Constants!$H69*'Activity data'!AJ11*Constants!$H87*EF!$H212*MMVolatEF*NtoN2O*kgtoGg</f>
        <v>1.1867378617707133E-4</v>
      </c>
      <c r="AK163" s="22">
        <f>Constants!$H69*'Activity data'!AK11*Constants!$H87*EF!$H212*MMVolatEF*NtoN2O*kgtoGg</f>
        <v>1.1911919773799369E-4</v>
      </c>
      <c r="AL163" s="22">
        <f>Constants!$H69*'Activity data'!AL11*Constants!$H87*EF!$H212*MMVolatEF*NtoN2O*kgtoGg</f>
        <v>1.1953387566662566E-4</v>
      </c>
      <c r="AM163" s="22">
        <f>Constants!$H69*'Activity data'!AM11*Constants!$H87*EF!$H212*MMVolatEF*NtoN2O*kgtoGg</f>
        <v>1.1970554266514166E-4</v>
      </c>
      <c r="AN163" s="22">
        <f>Constants!$H69*'Activity data'!AN11*Constants!$H87*EF!$H212*MMVolatEF*NtoN2O*kgtoGg</f>
        <v>1.1990486198830655E-4</v>
      </c>
      <c r="AO163" s="22">
        <f>Constants!$H69*'Activity data'!AO11*Constants!$H87*EF!$H212*MMVolatEF*NtoN2O*kgtoGg</f>
        <v>1.2013340280216994E-4</v>
      </c>
      <c r="AP163" s="22">
        <f>Constants!$H69*'Activity data'!AP11*Constants!$H87*EF!$H212*MMVolatEF*NtoN2O*kgtoGg</f>
        <v>1.2038741861079627E-4</v>
      </c>
      <c r="AQ163" s="22">
        <f>Constants!$H69*'Activity data'!AQ11*Constants!$H87*EF!$H212*MMVolatEF*NtoN2O*kgtoGg</f>
        <v>1.2066669553205392E-4</v>
      </c>
      <c r="AR163" s="22">
        <f>Constants!$H69*'Activity data'!AR11*Constants!$H87*EF!$H212*MMVolatEF*NtoN2O*kgtoGg</f>
        <v>1.2083909524739343E-4</v>
      </c>
      <c r="AS163" s="22">
        <f>Constants!$H69*'Activity data'!AS11*Constants!$H87*EF!$H212*MMVolatEF*NtoN2O*kgtoGg</f>
        <v>1.2103337962068914E-4</v>
      </c>
      <c r="AT163" s="22">
        <f>Constants!$H69*'Activity data'!AT11*Constants!$H87*EF!$H212*MMVolatEF*NtoN2O*kgtoGg</f>
        <v>1.2124703023657456E-4</v>
      </c>
      <c r="AU163" s="22">
        <f>Constants!$H69*'Activity data'!AU11*Constants!$H87*EF!$H212*MMVolatEF*NtoN2O*kgtoGg</f>
        <v>1.2148128676334827E-4</v>
      </c>
      <c r="AV163" s="22">
        <f>Constants!$H69*'Activity data'!AV11*Constants!$H87*EF!$H212*MMVolatEF*NtoN2O*kgtoGg</f>
        <v>1.2173402552761389E-4</v>
      </c>
      <c r="AW163" s="22">
        <f>Constants!$H69*'Activity data'!AW11*Constants!$H87*EF!$H212*MMVolatEF*NtoN2O*kgtoGg</f>
        <v>1.2190146851239191E-4</v>
      </c>
      <c r="AX163" s="22">
        <f>Constants!$H69*'Activity data'!AX11*Constants!$H87*EF!$H212*MMVolatEF*NtoN2O*kgtoGg</f>
        <v>1.2208354063544135E-4</v>
      </c>
      <c r="AY163" s="22">
        <f>Constants!$H69*'Activity data'!AY11*Constants!$H87*EF!$H212*MMVolatEF*NtoN2O*kgtoGg</f>
        <v>1.2228220923286674E-4</v>
      </c>
      <c r="AZ163" s="22">
        <f>Constants!$H69*'Activity data'!AZ11*Constants!$H87*EF!$H212*MMVolatEF*NtoN2O*kgtoGg</f>
        <v>1.2249842628663923E-4</v>
      </c>
      <c r="BA163" s="22">
        <f>Constants!$H69*'Activity data'!BA11*Constants!$H87*EF!$H212*MMVolatEF*NtoN2O*kgtoGg</f>
        <v>1.2272922996139104E-4</v>
      </c>
      <c r="BB163" s="22">
        <f>Constants!$H69*'Activity data'!BB11*Constants!$H87*EF!$H212*MMVolatEF*NtoN2O*kgtoGg</f>
        <v>1.2287356525220123E-4</v>
      </c>
      <c r="BC163" s="22">
        <f>Constants!$H69*'Activity data'!BC11*Constants!$H87*EF!$H212*MMVolatEF*NtoN2O*kgtoGg</f>
        <v>1.2303036549453402E-4</v>
      </c>
      <c r="BD163" s="22">
        <f>Constants!$H69*'Activity data'!BD11*Constants!$H87*EF!$H212*MMVolatEF*NtoN2O*kgtoGg</f>
        <v>1.2320071357727074E-4</v>
      </c>
      <c r="BE163" s="22">
        <f>Constants!$H69*'Activity data'!BE11*Constants!$H87*EF!$H212*MMVolatEF*NtoN2O*kgtoGg</f>
        <v>1.2338259644030161E-4</v>
      </c>
      <c r="BF163" s="22">
        <f>Constants!$H69*'Activity data'!BF11*Constants!$H87*EF!$H212*MMVolatEF*NtoN2O*kgtoGg</f>
        <v>1.2357633175834134E-4</v>
      </c>
      <c r="BG163" s="22">
        <f>Constants!$H69*'Activity data'!BG11*Constants!$H87*EF!$H212*MMVolatEF*NtoN2O*kgtoGg</f>
        <v>1.2368932354811317E-4</v>
      </c>
      <c r="BH163" s="22">
        <f>Constants!$H69*'Activity data'!BH11*Constants!$H87*EF!$H212*MMVolatEF*NtoN2O*kgtoGg</f>
        <v>1.2381239035079623E-4</v>
      </c>
      <c r="BI163" s="22">
        <f>Constants!$H69*'Activity data'!BI11*Constants!$H87*EF!$H212*MMVolatEF*NtoN2O*kgtoGg</f>
        <v>1.2394626062233813E-4</v>
      </c>
      <c r="BJ163" s="22">
        <f>Constants!$H69*'Activity data'!BJ11*Constants!$H87*EF!$H212*MMVolatEF*NtoN2O*kgtoGg</f>
        <v>1.2408962995748179E-4</v>
      </c>
      <c r="BK163" s="22">
        <f>Constants!$H69*'Activity data'!BK11*Constants!$H87*EF!$H212*MMVolatEF*NtoN2O*kgtoGg</f>
        <v>1.2424542755999133E-4</v>
      </c>
      <c r="BL163" s="22">
        <f>Constants!$H69*'Activity data'!BL11*Constants!$H87*EF!$H212*MMVolatEF*NtoN2O*kgtoGg</f>
        <v>1.2431472618164112E-4</v>
      </c>
      <c r="BM163" s="22">
        <f>Constants!$H69*'Activity data'!BM11*Constants!$H87*EF!$H212*MMVolatEF*NtoN2O*kgtoGg</f>
        <v>1.2439493673263444E-4</v>
      </c>
      <c r="BN163" s="22">
        <f>Constants!$H69*'Activity data'!BN11*Constants!$H87*EF!$H212*MMVolatEF*NtoN2O*kgtoGg</f>
        <v>1.2448295849866765E-4</v>
      </c>
      <c r="BO163" s="22">
        <f>Constants!$H69*'Activity data'!BO11*Constants!$H87*EF!$H212*MMVolatEF*NtoN2O*kgtoGg</f>
        <v>1.2457923258255861E-4</v>
      </c>
      <c r="BP163" s="22">
        <f>Constants!$H69*'Activity data'!BP11*Constants!$H87*EF!$H212*MMVolatEF*NtoN2O*kgtoGg</f>
        <v>1.2468601589069503E-4</v>
      </c>
    </row>
    <row r="164" spans="1:68" x14ac:dyDescent="0.25">
      <c r="A164" t="str">
        <f t="shared" si="58"/>
        <v>3C Aggregated and non-CO2 emissions on land</v>
      </c>
      <c r="B164" t="str">
        <f t="shared" si="62"/>
        <v>3C6 Indirect N2O from manure management (N2O)</v>
      </c>
      <c r="C164" t="str">
        <f t="shared" si="63"/>
        <v>Volatilisation</v>
      </c>
      <c r="D164" t="str">
        <f>'Activity data'!D73</f>
        <v xml:space="preserve"> - Subsistence sheep</v>
      </c>
      <c r="E164" t="str">
        <f t="shared" si="61"/>
        <v>Volatilisation - Subsistence sheep</v>
      </c>
      <c r="F164" t="str">
        <f t="shared" si="47"/>
        <v>N2O</v>
      </c>
      <c r="G164" t="str">
        <f t="shared" si="48"/>
        <v>Gg N2O</v>
      </c>
      <c r="H164" s="22">
        <f>Constants!$H70*'Activity data'!H12*Constants!$H88*EF!$H213*MMVolatEF*NtoN2O*kgtoGg</f>
        <v>1.1839669160909449E-3</v>
      </c>
      <c r="I164" s="22">
        <f>Constants!$H70*'Activity data'!I12*Constants!$H88*EF!$H213*MMVolatEF*NtoN2O*kgtoGg</f>
        <v>1.1307300702024701E-3</v>
      </c>
      <c r="J164" s="22">
        <f>Constants!$H70*'Activity data'!J12*Constants!$H88*EF!$H213*MMVolatEF*NtoN2O*kgtoGg</f>
        <v>1.0840096038181478E-3</v>
      </c>
      <c r="K164" s="22">
        <f>Constants!$H70*'Activity data'!K12*Constants!$H88*EF!$H213*MMVolatEF*NtoN2O*kgtoGg</f>
        <v>1.0137906780097589E-3</v>
      </c>
      <c r="L164" s="22">
        <f>Constants!$H70*'Activity data'!L12*Constants!$H88*EF!$H213*MMVolatEF*NtoN2O*kgtoGg</f>
        <v>1.0209389488597691E-3</v>
      </c>
      <c r="M164" s="22">
        <f>Constants!$H70*'Activity data'!M12*Constants!$H88*EF!$H213*MMVolatEF*NtoN2O*kgtoGg</f>
        <v>1.0063264614868198E-3</v>
      </c>
      <c r="N164" s="22">
        <f>Constants!$H70*'Activity data'!N12*Constants!$H88*EF!$H213*MMVolatEF*NtoN2O*kgtoGg</f>
        <v>1.0096833842616864E-3</v>
      </c>
      <c r="O164" s="22">
        <f>Constants!$H70*'Activity data'!O12*Constants!$H88*EF!$H213*MMVolatEF*NtoN2O*kgtoGg</f>
        <v>9.877251599931464E-4</v>
      </c>
      <c r="P164" s="22">
        <f>Constants!$H70*'Activity data'!P12*Constants!$H88*EF!$H213*MMVolatEF*NtoN2O*kgtoGg</f>
        <v>9.9045019142215908E-4</v>
      </c>
      <c r="Q164" s="22">
        <f>Constants!$H70*'Activity data'!Q12*Constants!$H88*EF!$H213*MMVolatEF*NtoN2O*kgtoGg</f>
        <v>9.66122374606654E-4</v>
      </c>
      <c r="R164" s="22">
        <f>Constants!$H70*'Activity data'!R12*Constants!$H88*EF!$H213*MMVolatEF*NtoN2O*kgtoGg</f>
        <v>9.3148683021185221E-4</v>
      </c>
      <c r="S164" s="22">
        <f>Constants!$H70*'Activity data'!S12*Constants!$H88*EF!$H213*MMVolatEF*NtoN2O*kgtoGg</f>
        <v>9.0826482325159742E-4</v>
      </c>
      <c r="T164" s="22">
        <f>Constants!$H70*'Activity data'!T12*Constants!$H88*EF!$H213*MMVolatEF*NtoN2O*kgtoGg</f>
        <v>8.9309943095102287E-4</v>
      </c>
      <c r="U164" s="22">
        <f>Constants!$H70*'Activity data'!U12*Constants!$H88*EF!$H213*MMVolatEF*NtoN2O*kgtoGg</f>
        <v>8.962193944711932E-4</v>
      </c>
      <c r="V164" s="22">
        <f>Constants!$H70*'Activity data'!V12*Constants!$H88*EF!$H213*MMVolatEF*NtoN2O*kgtoGg</f>
        <v>8.8026413798829686E-4</v>
      </c>
      <c r="W164" s="22">
        <f>Constants!$H70*'Activity data'!W12*Constants!$H88*EF!$H213*MMVolatEF*NtoN2O*kgtoGg</f>
        <v>8.7817099790514486E-4</v>
      </c>
      <c r="X164" s="22">
        <f>Constants!$H70*'Activity data'!X12*Constants!$H88*EF!$H213*MMVolatEF*NtoN2O*kgtoGg</f>
        <v>8.6667847405236557E-4</v>
      </c>
      <c r="Y164" s="22">
        <f>Constants!$H70*'Activity data'!Y12*Constants!$H88*EF!$H213*MMVolatEF*NtoN2O*kgtoGg</f>
        <v>8.658491166609279E-4</v>
      </c>
      <c r="Z164" s="22">
        <f>Constants!$H70*'Activity data'!Z12*Constants!$H88*EF!$H213*MMVolatEF*NtoN2O*kgtoGg</f>
        <v>8.6865313450816973E-4</v>
      </c>
      <c r="AA164" s="22">
        <f>Constants!$H70*'Activity data'!AA12*Constants!$H88*EF!$H213*MMVolatEF*NtoN2O*kgtoGg</f>
        <v>8.6557266419711528E-4</v>
      </c>
      <c r="AB164" s="22">
        <f>Constants!$H70*'Activity data'!AB12*Constants!$H88*EF!$H213*MMVolatEF*NtoN2O*kgtoGg</f>
        <v>8.4882754353189779E-4</v>
      </c>
      <c r="AC164" s="22">
        <f>Constants!$H70*'Activity data'!AC12*Constants!$H88*EF!$H213*MMVolatEF*NtoN2O*kgtoGg</f>
        <v>8.4219268440039634E-4</v>
      </c>
      <c r="AD164" s="22">
        <f>Constants!$H70*'Activity data'!AD12*Constants!$H88*EF!$H213*MMVolatEF*NtoN2O*kgtoGg</f>
        <v>8.0417700684416932E-4</v>
      </c>
      <c r="AE164" s="22">
        <f>Constants!$H70*'Activity data'!AE12*Constants!$H88*EF!$H213*MMVolatEF*NtoN2O*kgtoGg</f>
        <v>8.0462336136223904E-4</v>
      </c>
      <c r="AF164" s="22">
        <f>Constants!$H70*'Activity data'!AF12*Constants!$H88*EF!$H213*MMVolatEF*NtoN2O*kgtoGg</f>
        <v>8.0561524805622885E-4</v>
      </c>
      <c r="AG164" s="22">
        <f>Constants!$H70*'Activity data'!AG12*Constants!$H88*EF!$H213*MMVolatEF*NtoN2O*kgtoGg</f>
        <v>8.0711558360673093E-4</v>
      </c>
      <c r="AH164" s="22">
        <f>Constants!$H70*'Activity data'!AH12*Constants!$H88*EF!$H213*MMVolatEF*NtoN2O*kgtoGg</f>
        <v>8.0911174178019516E-4</v>
      </c>
      <c r="AI164" s="22">
        <f>Constants!$H70*'Activity data'!AI12*Constants!$H88*EF!$H213*MMVolatEF*NtoN2O*kgtoGg</f>
        <v>8.1162121175264157E-4</v>
      </c>
      <c r="AJ164" s="22">
        <f>Constants!$H70*'Activity data'!AJ12*Constants!$H88*EF!$H213*MMVolatEF*NtoN2O*kgtoGg</f>
        <v>8.1440066039901017E-4</v>
      </c>
      <c r="AK164" s="22">
        <f>Constants!$H70*'Activity data'!AK12*Constants!$H88*EF!$H213*MMVolatEF*NtoN2O*kgtoGg</f>
        <v>8.1745730400203194E-4</v>
      </c>
      <c r="AL164" s="22">
        <f>Constants!$H70*'Activity data'!AL12*Constants!$H88*EF!$H213*MMVolatEF*NtoN2O*kgtoGg</f>
        <v>8.2030303758659029E-4</v>
      </c>
      <c r="AM164" s="22">
        <f>Constants!$H70*'Activity data'!AM12*Constants!$H88*EF!$H213*MMVolatEF*NtoN2O*kgtoGg</f>
        <v>8.2148110497167837E-4</v>
      </c>
      <c r="AN164" s="22">
        <f>Constants!$H70*'Activity data'!AN12*Constants!$H88*EF!$H213*MMVolatEF*NtoN2O*kgtoGg</f>
        <v>8.2284893685473262E-4</v>
      </c>
      <c r="AO164" s="22">
        <f>Constants!$H70*'Activity data'!AO12*Constants!$H88*EF!$H213*MMVolatEF*NtoN2O*kgtoGg</f>
        <v>8.2441730166160567E-4</v>
      </c>
      <c r="AP164" s="22">
        <f>Constants!$H70*'Activity data'!AP12*Constants!$H88*EF!$H213*MMVolatEF*NtoN2O*kgtoGg</f>
        <v>8.2616048900702665E-4</v>
      </c>
      <c r="AQ164" s="22">
        <f>Constants!$H70*'Activity data'!AQ12*Constants!$H88*EF!$H213*MMVolatEF*NtoN2O*kgtoGg</f>
        <v>8.2807703112161828E-4</v>
      </c>
      <c r="AR164" s="22">
        <f>Constants!$H70*'Activity data'!AR12*Constants!$H88*EF!$H213*MMVolatEF*NtoN2O*kgtoGg</f>
        <v>8.2926012678703862E-4</v>
      </c>
      <c r="AS164" s="22">
        <f>Constants!$H70*'Activity data'!AS12*Constants!$H88*EF!$H213*MMVolatEF*NtoN2O*kgtoGg</f>
        <v>8.3059340625013056E-4</v>
      </c>
      <c r="AT164" s="22">
        <f>Constants!$H70*'Activity data'!AT12*Constants!$H88*EF!$H213*MMVolatEF*NtoN2O*kgtoGg</f>
        <v>8.3205958684718414E-4</v>
      </c>
      <c r="AU164" s="22">
        <f>Constants!$H70*'Activity data'!AU12*Constants!$H88*EF!$H213*MMVolatEF*NtoN2O*kgtoGg</f>
        <v>8.3366717582073098E-4</v>
      </c>
      <c r="AV164" s="22">
        <f>Constants!$H70*'Activity data'!AV12*Constants!$H88*EF!$H213*MMVolatEF*NtoN2O*kgtoGg</f>
        <v>8.3540159942982733E-4</v>
      </c>
      <c r="AW164" s="22">
        <f>Constants!$H70*'Activity data'!AW12*Constants!$H88*EF!$H213*MMVolatEF*NtoN2O*kgtoGg</f>
        <v>8.3655067945647202E-4</v>
      </c>
      <c r="AX164" s="22">
        <f>Constants!$H70*'Activity data'!AX12*Constants!$H88*EF!$H213*MMVolatEF*NtoN2O*kgtoGg</f>
        <v>8.3780015216673406E-4</v>
      </c>
      <c r="AY164" s="22">
        <f>Constants!$H70*'Activity data'!AY12*Constants!$H88*EF!$H213*MMVolatEF*NtoN2O*kgtoGg</f>
        <v>8.3916351843451578E-4</v>
      </c>
      <c r="AZ164" s="22">
        <f>Constants!$H70*'Activity data'!AZ12*Constants!$H88*EF!$H213*MMVolatEF*NtoN2O*kgtoGg</f>
        <v>8.406473112505565E-4</v>
      </c>
      <c r="BA164" s="22">
        <f>Constants!$H70*'Activity data'!BA12*Constants!$H88*EF!$H213*MMVolatEF*NtoN2O*kgtoGg</f>
        <v>8.42231204974651E-4</v>
      </c>
      <c r="BB164" s="22">
        <f>Constants!$H70*'Activity data'!BB12*Constants!$H88*EF!$H213*MMVolatEF*NtoN2O*kgtoGg</f>
        <v>8.4322170810041523E-4</v>
      </c>
      <c r="BC164" s="22">
        <f>Constants!$H70*'Activity data'!BC12*Constants!$H88*EF!$H213*MMVolatEF*NtoN2O*kgtoGg</f>
        <v>8.442977521453571E-4</v>
      </c>
      <c r="BD164" s="22">
        <f>Constants!$H70*'Activity data'!BD12*Constants!$H88*EF!$H213*MMVolatEF*NtoN2O*kgtoGg</f>
        <v>8.454667684508751E-4</v>
      </c>
      <c r="BE164" s="22">
        <f>Constants!$H70*'Activity data'!BE12*Constants!$H88*EF!$H213*MMVolatEF*NtoN2O*kgtoGg</f>
        <v>8.4671494236138417E-4</v>
      </c>
      <c r="BF164" s="22">
        <f>Constants!$H70*'Activity data'!BF12*Constants!$H88*EF!$H213*MMVolatEF*NtoN2O*kgtoGg</f>
        <v>8.4804445392444149E-4</v>
      </c>
      <c r="BG164" s="22">
        <f>Constants!$H70*'Activity data'!BG12*Constants!$H88*EF!$H213*MMVolatEF*NtoN2O*kgtoGg</f>
        <v>8.4881986179819488E-4</v>
      </c>
      <c r="BH164" s="22">
        <f>Constants!$H70*'Activity data'!BH12*Constants!$H88*EF!$H213*MMVolatEF*NtoN2O*kgtoGg</f>
        <v>8.4966440960109997E-4</v>
      </c>
      <c r="BI164" s="22">
        <f>Constants!$H70*'Activity data'!BI12*Constants!$H88*EF!$H213*MMVolatEF*NtoN2O*kgtoGg</f>
        <v>8.5058309637316284E-4</v>
      </c>
      <c r="BJ164" s="22">
        <f>Constants!$H70*'Activity data'!BJ12*Constants!$H88*EF!$H213*MMVolatEF*NtoN2O*kgtoGg</f>
        <v>8.5156697061349236E-4</v>
      </c>
      <c r="BK164" s="22">
        <f>Constants!$H70*'Activity data'!BK12*Constants!$H88*EF!$H213*MMVolatEF*NtoN2O*kgtoGg</f>
        <v>8.5263613402741616E-4</v>
      </c>
      <c r="BL164" s="22">
        <f>Constants!$H70*'Activity data'!BL12*Constants!$H88*EF!$H213*MMVolatEF*NtoN2O*kgtoGg</f>
        <v>8.5311169687119469E-4</v>
      </c>
      <c r="BM164" s="22">
        <f>Constants!$H70*'Activity data'!BM12*Constants!$H88*EF!$H213*MMVolatEF*NtoN2O*kgtoGg</f>
        <v>8.53662142995855E-4</v>
      </c>
      <c r="BN164" s="22">
        <f>Constants!$H70*'Activity data'!BN12*Constants!$H88*EF!$H213*MMVolatEF*NtoN2O*kgtoGg</f>
        <v>8.5426619370238563E-4</v>
      </c>
      <c r="BO164" s="22">
        <f>Constants!$H70*'Activity data'!BO12*Constants!$H88*EF!$H213*MMVolatEF*NtoN2O*kgtoGg</f>
        <v>8.5492687606557511E-4</v>
      </c>
      <c r="BP164" s="22">
        <f>Constants!$H70*'Activity data'!BP12*Constants!$H88*EF!$H213*MMVolatEF*NtoN2O*kgtoGg</f>
        <v>8.5565967813979339E-4</v>
      </c>
    </row>
    <row r="165" spans="1:68" x14ac:dyDescent="0.25">
      <c r="A165" t="str">
        <f t="shared" si="58"/>
        <v>3C Aggregated and non-CO2 emissions on land</v>
      </c>
      <c r="B165" t="str">
        <f t="shared" si="62"/>
        <v>3C6 Indirect N2O from manure management (N2O)</v>
      </c>
      <c r="C165" t="str">
        <f t="shared" si="63"/>
        <v>Volatilisation</v>
      </c>
      <c r="D165" t="str">
        <f>'Activity data'!D74</f>
        <v xml:space="preserve"> - Commercial goats</v>
      </c>
      <c r="E165" t="str">
        <f t="shared" si="61"/>
        <v>Volatilisation - Commercial goats</v>
      </c>
      <c r="F165" t="str">
        <f t="shared" si="47"/>
        <v>N2O</v>
      </c>
      <c r="G165" t="str">
        <f t="shared" si="48"/>
        <v>Gg N2O</v>
      </c>
      <c r="H165" s="22">
        <f>Constants!$H71*'Activity data'!H13*Constants!$H89*EF!$H214*MMVolatEF*NtoN2O*kgtoGg</f>
        <v>1.9430751682320126E-5</v>
      </c>
      <c r="I165" s="22">
        <f>Constants!$H71*'Activity data'!I13*Constants!$H89*EF!$H214*MMVolatEF*NtoN2O*kgtoGg</f>
        <v>1.7182276091107166E-5</v>
      </c>
      <c r="J165" s="22">
        <f>Constants!$H71*'Activity data'!J13*Constants!$H89*EF!$H214*MMVolatEF*NtoN2O*kgtoGg</f>
        <v>1.6005503819070468E-5</v>
      </c>
      <c r="K165" s="22">
        <f>Constants!$H71*'Activity data'!K13*Constants!$H89*EF!$H214*MMVolatEF*NtoN2O*kgtoGg</f>
        <v>1.5122924615042945E-5</v>
      </c>
      <c r="L165" s="22">
        <f>Constants!$H71*'Activity data'!L13*Constants!$H89*EF!$H214*MMVolatEF*NtoN2O*kgtoGg</f>
        <v>1.6369742855653251E-5</v>
      </c>
      <c r="M165" s="22">
        <f>Constants!$H71*'Activity data'!M13*Constants!$H89*EF!$H214*MMVolatEF*NtoN2O*kgtoGg</f>
        <v>1.6593889955088815E-5</v>
      </c>
      <c r="N165" s="22">
        <f>Constants!$H71*'Activity data'!N13*Constants!$H89*EF!$H214*MMVolatEF*NtoN2O*kgtoGg</f>
        <v>1.6853060038811182E-5</v>
      </c>
      <c r="O165" s="22">
        <f>Constants!$H71*'Activity data'!O13*Constants!$H89*EF!$H214*MMVolatEF*NtoN2O*kgtoGg</f>
        <v>1.6769004876522849E-5</v>
      </c>
      <c r="P165" s="22">
        <f>Constants!$H71*'Activity data'!P13*Constants!$H89*EF!$H214*MMVolatEF*NtoN2O*kgtoGg</f>
        <v>1.6530848583372566E-5</v>
      </c>
      <c r="Q165" s="22">
        <f>Constants!$H71*'Activity data'!Q13*Constants!$H89*EF!$H214*MMVolatEF*NtoN2O*kgtoGg</f>
        <v>1.6285687693364925E-5</v>
      </c>
      <c r="R165" s="22">
        <f>Constants!$H71*'Activity data'!R13*Constants!$H89*EF!$H214*MMVolatEF*NtoN2O*kgtoGg</f>
        <v>1.6495825599085754E-5</v>
      </c>
      <c r="S165" s="22">
        <f>Constants!$H71*'Activity data'!S13*Constants!$H89*EF!$H214*MMVolatEF*NtoN2O*kgtoGg</f>
        <v>1.7000156572815771E-5</v>
      </c>
      <c r="T165" s="22">
        <f>Constants!$H71*'Activity data'!T13*Constants!$H89*EF!$H214*MMVolatEF*NtoN2O*kgtoGg</f>
        <v>1.5522186635912543E-5</v>
      </c>
      <c r="U165" s="22">
        <f>Constants!$H71*'Activity data'!U13*Constants!$H89*EF!$H214*MMVolatEF*NtoN2O*kgtoGg</f>
        <v>1.5129929211900313E-5</v>
      </c>
      <c r="V165" s="22">
        <f>Constants!$H71*'Activity data'!V13*Constants!$H89*EF!$H214*MMVolatEF*NtoN2O*kgtoGg</f>
        <v>1.5157947599329762E-5</v>
      </c>
      <c r="W165" s="22">
        <f>Constants!$H71*'Activity data'!W13*Constants!$H89*EF!$H214*MMVolatEF*NtoN2O*kgtoGg</f>
        <v>1.496181888732364E-5</v>
      </c>
      <c r="X165" s="22">
        <f>Constants!$H71*'Activity data'!X13*Constants!$H89*EF!$H214*MMVolatEF*NtoN2O*kgtoGg</f>
        <v>1.5277025745904899E-5</v>
      </c>
      <c r="Y165" s="22">
        <f>Constants!$H71*'Activity data'!Y13*Constants!$H89*EF!$H214*MMVolatEF*NtoN2O*kgtoGg</f>
        <v>1.4821726950176417E-5</v>
      </c>
      <c r="Z165" s="22">
        <f>Constants!$H71*'Activity data'!Z13*Constants!$H89*EF!$H214*MMVolatEF*NtoN2O*kgtoGg</f>
        <v>1.4807717756461697E-5</v>
      </c>
      <c r="AA165" s="22">
        <f>Constants!$H71*'Activity data'!AA13*Constants!$H89*EF!$H214*MMVolatEF*NtoN2O*kgtoGg</f>
        <v>1.454854767273933E-5</v>
      </c>
      <c r="AB165" s="22">
        <f>Constants!$H71*'Activity data'!AB13*Constants!$H89*EF!$H214*MMVolatEF*NtoN2O*kgtoGg</f>
        <v>1.4373432751305298E-5</v>
      </c>
      <c r="AC165" s="22">
        <f>Constants!$H71*'Activity data'!AC13*Constants!$H89*EF!$H214*MMVolatEF*NtoN2O*kgtoGg</f>
        <v>1.4240345411015434E-5</v>
      </c>
      <c r="AD165" s="22">
        <f>Constants!$H71*'Activity data'!AD13*Constants!$H89*EF!$H214*MMVolatEF*NtoN2O*kgtoGg</f>
        <v>1.4485282974949294E-5</v>
      </c>
      <c r="AE165" s="22">
        <f>Constants!$H71*'Activity data'!AE13*Constants!$H89*EF!$H214*MMVolatEF*NtoN2O*kgtoGg</f>
        <v>1.4523271292906479E-5</v>
      </c>
      <c r="AF165" s="22">
        <f>Constants!$H71*'Activity data'!AF13*Constants!$H89*EF!$H214*MMVolatEF*NtoN2O*kgtoGg</f>
        <v>1.4573861783308823E-5</v>
      </c>
      <c r="AG165" s="22">
        <f>Constants!$H71*'Activity data'!AG13*Constants!$H89*EF!$H214*MMVolatEF*NtoN2O*kgtoGg</f>
        <v>1.4636227023633491E-5</v>
      </c>
      <c r="AH165" s="22">
        <f>Constants!$H71*'Activity data'!AH13*Constants!$H89*EF!$H214*MMVolatEF*NtoN2O*kgtoGg</f>
        <v>1.4710190901600097E-5</v>
      </c>
      <c r="AI165" s="22">
        <f>Constants!$H71*'Activity data'!AI13*Constants!$H89*EF!$H214*MMVolatEF*NtoN2O*kgtoGg</f>
        <v>1.4796388416093607E-5</v>
      </c>
      <c r="AJ165" s="22">
        <f>Constants!$H71*'Activity data'!AJ13*Constants!$H89*EF!$H214*MMVolatEF*NtoN2O*kgtoGg</f>
        <v>1.4888093860681226E-5</v>
      </c>
      <c r="AK165" s="22">
        <f>Constants!$H71*'Activity data'!AK13*Constants!$H89*EF!$H214*MMVolatEF*NtoN2O*kgtoGg</f>
        <v>1.4985646348323108E-5</v>
      </c>
      <c r="AL165" s="22">
        <f>Constants!$H71*'Activity data'!AL13*Constants!$H89*EF!$H214*MMVolatEF*NtoN2O*kgtoGg</f>
        <v>1.5075527785092898E-5</v>
      </c>
      <c r="AM165" s="22">
        <f>Constants!$H71*'Activity data'!AM13*Constants!$H89*EF!$H214*MMVolatEF*NtoN2O*kgtoGg</f>
        <v>1.5117364175971864E-5</v>
      </c>
      <c r="AN165" s="22">
        <f>Constants!$H71*'Activity data'!AN13*Constants!$H89*EF!$H214*MMVolatEF*NtoN2O*kgtoGg</f>
        <v>1.5163240355715708E-5</v>
      </c>
      <c r="AO165" s="22">
        <f>Constants!$H71*'Activity data'!AO13*Constants!$H89*EF!$H214*MMVolatEF*NtoN2O*kgtoGg</f>
        <v>1.5213521573791054E-5</v>
      </c>
      <c r="AP165" s="22">
        <f>Constants!$H71*'Activity data'!AP13*Constants!$H89*EF!$H214*MMVolatEF*NtoN2O*kgtoGg</f>
        <v>1.5267551045876211E-5</v>
      </c>
      <c r="AQ165" s="22">
        <f>Constants!$H71*'Activity data'!AQ13*Constants!$H89*EF!$H214*MMVolatEF*NtoN2O*kgtoGg</f>
        <v>1.5325338437526505E-5</v>
      </c>
      <c r="AR165" s="22">
        <f>Constants!$H71*'Activity data'!AR13*Constants!$H89*EF!$H214*MMVolatEF*NtoN2O*kgtoGg</f>
        <v>1.5361973446951282E-5</v>
      </c>
      <c r="AS165" s="22">
        <f>Constants!$H71*'Activity data'!AS13*Constants!$H89*EF!$H214*MMVolatEF*NtoN2O*kgtoGg</f>
        <v>1.5401921060499491E-5</v>
      </c>
      <c r="AT165" s="22">
        <f>Constants!$H71*'Activity data'!AT13*Constants!$H89*EF!$H214*MMVolatEF*NtoN2O*kgtoGg</f>
        <v>1.5444738659529904E-5</v>
      </c>
      <c r="AU165" s="22">
        <f>Constants!$H71*'Activity data'!AU13*Constants!$H89*EF!$H214*MMVolatEF*NtoN2O*kgtoGg</f>
        <v>1.549068799928786E-5</v>
      </c>
      <c r="AV165" s="22">
        <f>Constants!$H71*'Activity data'!AV13*Constants!$H89*EF!$H214*MMVolatEF*NtoN2O*kgtoGg</f>
        <v>1.5539395060613636E-5</v>
      </c>
      <c r="AW165" s="22">
        <f>Constants!$H71*'Activity data'!AW13*Constants!$H89*EF!$H214*MMVolatEF*NtoN2O*kgtoGg</f>
        <v>1.5571495198986774E-5</v>
      </c>
      <c r="AX165" s="22">
        <f>Constants!$H71*'Activity data'!AX13*Constants!$H89*EF!$H214*MMVolatEF*NtoN2O*kgtoGg</f>
        <v>1.5605755293141341E-5</v>
      </c>
      <c r="AY165" s="22">
        <f>Constants!$H71*'Activity data'!AY13*Constants!$H89*EF!$H214*MMVolatEF*NtoN2O*kgtoGg</f>
        <v>1.5642559830017522E-5</v>
      </c>
      <c r="AZ165" s="22">
        <f>Constants!$H71*'Activity data'!AZ13*Constants!$H89*EF!$H214*MMVolatEF*NtoN2O*kgtoGg</f>
        <v>1.5682099415785015E-5</v>
      </c>
      <c r="BA165" s="22">
        <f>Constants!$H71*'Activity data'!BA13*Constants!$H89*EF!$H214*MMVolatEF*NtoN2O*kgtoGg</f>
        <v>1.5723835838156746E-5</v>
      </c>
      <c r="BB165" s="22">
        <f>Constants!$H71*'Activity data'!BB13*Constants!$H89*EF!$H214*MMVolatEF*NtoN2O*kgtoGg</f>
        <v>1.5749087666828998E-5</v>
      </c>
      <c r="BC165" s="22">
        <f>Constants!$H71*'Activity data'!BC13*Constants!$H89*EF!$H214*MMVolatEF*NtoN2O*kgtoGg</f>
        <v>1.577623700310002E-5</v>
      </c>
      <c r="BD165" s="22">
        <f>Constants!$H71*'Activity data'!BD13*Constants!$H89*EF!$H214*MMVolatEF*NtoN2O*kgtoGg</f>
        <v>1.5805492668120112E-5</v>
      </c>
      <c r="BE165" s="22">
        <f>Constants!$H71*'Activity data'!BE13*Constants!$H89*EF!$H214*MMVolatEF*NtoN2O*kgtoGg</f>
        <v>1.5836491192230297E-5</v>
      </c>
      <c r="BF165" s="22">
        <f>Constants!$H71*'Activity data'!BF13*Constants!$H89*EF!$H214*MMVolatEF*NtoN2O*kgtoGg</f>
        <v>1.5869298629885977E-5</v>
      </c>
      <c r="BG165" s="22">
        <f>Constants!$H71*'Activity data'!BG13*Constants!$H89*EF!$H214*MMVolatEF*NtoN2O*kgtoGg</f>
        <v>1.5886947716263238E-5</v>
      </c>
      <c r="BH165" s="22">
        <f>Constants!$H71*'Activity data'!BH13*Constants!$H89*EF!$H214*MMVolatEF*NtoN2O*kgtoGg</f>
        <v>1.5906151322726718E-5</v>
      </c>
      <c r="BI165" s="22">
        <f>Constants!$H71*'Activity data'!BI13*Constants!$H89*EF!$H214*MMVolatEF*NtoN2O*kgtoGg</f>
        <v>1.5927047417728264E-5</v>
      </c>
      <c r="BJ165" s="22">
        <f>Constants!$H71*'Activity data'!BJ13*Constants!$H89*EF!$H214*MMVolatEF*NtoN2O*kgtoGg</f>
        <v>1.5949401600721177E-5</v>
      </c>
      <c r="BK165" s="22">
        <f>Constants!$H71*'Activity data'!BK13*Constants!$H89*EF!$H214*MMVolatEF*NtoN2O*kgtoGg</f>
        <v>1.5973751182549317E-5</v>
      </c>
      <c r="BL165" s="22">
        <f>Constants!$H71*'Activity data'!BL13*Constants!$H89*EF!$H214*MMVolatEF*NtoN2O*kgtoGg</f>
        <v>1.5982116083905879E-5</v>
      </c>
      <c r="BM165" s="22">
        <f>Constants!$H71*'Activity data'!BM13*Constants!$H89*EF!$H214*MMVolatEF*NtoN2O*kgtoGg</f>
        <v>1.5992261023432946E-5</v>
      </c>
      <c r="BN165" s="22">
        <f>Constants!$H71*'Activity data'!BN13*Constants!$H89*EF!$H214*MMVolatEF*NtoN2O*kgtoGg</f>
        <v>1.6003624236850476E-5</v>
      </c>
      <c r="BO165" s="22">
        <f>Constants!$H71*'Activity data'!BO13*Constants!$H89*EF!$H214*MMVolatEF*NtoN2O*kgtoGg</f>
        <v>1.6016287811523092E-5</v>
      </c>
      <c r="BP165" s="22">
        <f>Constants!$H71*'Activity data'!BP13*Constants!$H89*EF!$H214*MMVolatEF*NtoN2O*kgtoGg</f>
        <v>1.6030660846117158E-5</v>
      </c>
    </row>
    <row r="166" spans="1:68" x14ac:dyDescent="0.25">
      <c r="A166" t="str">
        <f t="shared" si="58"/>
        <v>3C Aggregated and non-CO2 emissions on land</v>
      </c>
      <c r="B166" t="str">
        <f t="shared" si="62"/>
        <v>3C6 Indirect N2O from manure management (N2O)</v>
      </c>
      <c r="C166" t="str">
        <f t="shared" si="63"/>
        <v>Volatilisation</v>
      </c>
      <c r="D166" t="str">
        <f>'Activity data'!D75</f>
        <v xml:space="preserve"> - Subsistence goats</v>
      </c>
      <c r="E166" t="str">
        <f t="shared" si="61"/>
        <v>Volatilisation - Subsistence goats</v>
      </c>
      <c r="F166" t="str">
        <f t="shared" si="47"/>
        <v>N2O</v>
      </c>
      <c r="G166" t="str">
        <f t="shared" si="48"/>
        <v>Gg N2O</v>
      </c>
      <c r="H166" s="22">
        <f>Constants!$H72*'Activity data'!H14*Constants!$H90*EF!$H215*MMVolatEF*NtoN2O*kgtoGg</f>
        <v>2.0115874261686147E-3</v>
      </c>
      <c r="I166" s="22">
        <f>Constants!$H72*'Activity data'!I14*Constants!$H90*EF!$H215*MMVolatEF*NtoN2O*kgtoGg</f>
        <v>1.7788118083603506E-3</v>
      </c>
      <c r="J166" s="22">
        <f>Constants!$H72*'Activity data'!J14*Constants!$H90*EF!$H215*MMVolatEF*NtoN2O*kgtoGg</f>
        <v>1.6569853167971468E-3</v>
      </c>
      <c r="K166" s="22">
        <f>Constants!$H72*'Activity data'!K14*Constants!$H90*EF!$H215*MMVolatEF*NtoN2O*kgtoGg</f>
        <v>1.5656154481247439E-3</v>
      </c>
      <c r="L166" s="22">
        <f>Constants!$H72*'Activity data'!L14*Constants!$H90*EF!$H215*MMVolatEF*NtoN2O*kgtoGg</f>
        <v>1.6946935165667099E-3</v>
      </c>
      <c r="M166" s="22">
        <f>Constants!$H72*'Activity data'!M14*Constants!$H90*EF!$H215*MMVolatEF*NtoN2O*kgtoGg</f>
        <v>1.7178985625787488E-3</v>
      </c>
      <c r="N166" s="22">
        <f>Constants!$H72*'Activity data'!N14*Constants!$H90*EF!$H215*MMVolatEF*NtoN2O*kgtoGg</f>
        <v>1.7447293970301691E-3</v>
      </c>
      <c r="O166" s="22">
        <f>Constants!$H72*'Activity data'!O14*Constants!$H90*EF!$H215*MMVolatEF*NtoN2O*kgtoGg</f>
        <v>1.736027504775654E-3</v>
      </c>
      <c r="P166" s="22">
        <f>Constants!$H72*'Activity data'!P14*Constants!$H90*EF!$H215*MMVolatEF*NtoN2O*kgtoGg</f>
        <v>1.7113721433878628E-3</v>
      </c>
      <c r="Q166" s="22">
        <f>Constants!$H72*'Activity data'!Q14*Constants!$H90*EF!$H215*MMVolatEF*NtoN2O*kgtoGg</f>
        <v>1.6859916243121954E-3</v>
      </c>
      <c r="R166" s="22">
        <f>Constants!$H72*'Activity data'!R14*Constants!$H90*EF!$H215*MMVolatEF*NtoN2O*kgtoGg</f>
        <v>1.7077463549484819E-3</v>
      </c>
      <c r="S166" s="22">
        <f>Constants!$H72*'Activity data'!S14*Constants!$H90*EF!$H215*MMVolatEF*NtoN2O*kgtoGg</f>
        <v>1.7599577084755692E-3</v>
      </c>
      <c r="T166" s="22">
        <f>Constants!$H72*'Activity data'!T14*Constants!$H90*EF!$H215*MMVolatEF*NtoN2O*kgtoGg</f>
        <v>1.6069494363336882E-3</v>
      </c>
      <c r="U166" s="22">
        <f>Constants!$H72*'Activity data'!U14*Constants!$H90*EF!$H215*MMVolatEF*NtoN2O*kgtoGg</f>
        <v>1.5663406058126202E-3</v>
      </c>
      <c r="V166" s="22">
        <f>Constants!$H72*'Activity data'!V14*Constants!$H90*EF!$H215*MMVolatEF*NtoN2O*kgtoGg</f>
        <v>1.5692412365641251E-3</v>
      </c>
      <c r="W166" s="22">
        <f>Constants!$H72*'Activity data'!W14*Constants!$H90*EF!$H215*MMVolatEF*NtoN2O*kgtoGg</f>
        <v>1.5489368213035912E-3</v>
      </c>
      <c r="X166" s="22">
        <f>Constants!$H72*'Activity data'!X14*Constants!$H90*EF!$H215*MMVolatEF*NtoN2O*kgtoGg</f>
        <v>1.5815689172580208E-3</v>
      </c>
      <c r="Y166" s="22">
        <f>Constants!$H72*'Activity data'!Y14*Constants!$H90*EF!$H215*MMVolatEF*NtoN2O*kgtoGg</f>
        <v>1.534433667546067E-3</v>
      </c>
      <c r="Z166" s="22">
        <f>Constants!$H72*'Activity data'!Z14*Constants!$H90*EF!$H215*MMVolatEF*NtoN2O*kgtoGg</f>
        <v>1.5329833521703141E-3</v>
      </c>
      <c r="AA166" s="22">
        <f>Constants!$H72*'Activity data'!AA14*Constants!$H90*EF!$H215*MMVolatEF*NtoN2O*kgtoGg</f>
        <v>1.5061525177188946E-3</v>
      </c>
      <c r="AB166" s="22">
        <f>Constants!$H72*'Activity data'!AB14*Constants!$H90*EF!$H215*MMVolatEF*NtoN2O*kgtoGg</f>
        <v>1.4880235755219894E-3</v>
      </c>
      <c r="AC166" s="22">
        <f>Constants!$H72*'Activity data'!AC14*Constants!$H90*EF!$H215*MMVolatEF*NtoN2O*kgtoGg</f>
        <v>1.4742455794523413E-3</v>
      </c>
      <c r="AD166" s="22">
        <f>Constants!$H72*'Activity data'!AD14*Constants!$H90*EF!$H215*MMVolatEF*NtoN2O*kgtoGg</f>
        <v>1.4737502307161331E-3</v>
      </c>
      <c r="AE166" s="22">
        <f>Constants!$H72*'Activity data'!AE14*Constants!$H90*EF!$H215*MMVolatEF*NtoN2O*kgtoGg</f>
        <v>1.4776152081867663E-3</v>
      </c>
      <c r="AF166" s="22">
        <f>Constants!$H72*'Activity data'!AF14*Constants!$H90*EF!$H215*MMVolatEF*NtoN2O*kgtoGg</f>
        <v>1.4827623459424755E-3</v>
      </c>
      <c r="AG166" s="22">
        <f>Constants!$H72*'Activity data'!AG14*Constants!$H90*EF!$H215*MMVolatEF*NtoN2O*kgtoGg</f>
        <v>1.4891074610138269E-3</v>
      </c>
      <c r="AH166" s="22">
        <f>Constants!$H72*'Activity data'!AH14*Constants!$H90*EF!$H215*MMVolatEF*NtoN2O*kgtoGg</f>
        <v>1.496632635524153E-3</v>
      </c>
      <c r="AI166" s="22">
        <f>Constants!$H72*'Activity data'!AI14*Constants!$H90*EF!$H215*MMVolatEF*NtoN2O*kgtoGg</f>
        <v>1.5054024750289564E-3</v>
      </c>
      <c r="AJ166" s="22">
        <f>Constants!$H72*'Activity data'!AJ14*Constants!$H90*EF!$H215*MMVolatEF*NtoN2O*kgtoGg</f>
        <v>1.514732698011321E-3</v>
      </c>
      <c r="AK166" s="22">
        <f>Constants!$H72*'Activity data'!AK14*Constants!$H90*EF!$H215*MMVolatEF*NtoN2O*kgtoGg</f>
        <v>1.5246578062344596E-3</v>
      </c>
      <c r="AL166" s="22">
        <f>Constants!$H72*'Activity data'!AL14*Constants!$H90*EF!$H215*MMVolatEF*NtoN2O*kgtoGg</f>
        <v>1.5338024524526696E-3</v>
      </c>
      <c r="AM166" s="22">
        <f>Constants!$H72*'Activity data'!AM14*Constants!$H90*EF!$H215*MMVolatEF*NtoN2O*kgtoGg</f>
        <v>1.5380589375221594E-3</v>
      </c>
      <c r="AN166" s="22">
        <f>Constants!$H72*'Activity data'!AN14*Constants!$H90*EF!$H215*MMVolatEF*NtoN2O*kgtoGg</f>
        <v>1.5427264356027144E-3</v>
      </c>
      <c r="AO166" s="22">
        <f>Constants!$H72*'Activity data'!AO14*Constants!$H90*EF!$H215*MMVolatEF*NtoN2O*kgtoGg</f>
        <v>1.5478421076173636E-3</v>
      </c>
      <c r="AP166" s="22">
        <f>Constants!$H72*'Activity data'!AP14*Constants!$H90*EF!$H215*MMVolatEF*NtoN2O*kgtoGg</f>
        <v>1.5533391315338918E-3</v>
      </c>
      <c r="AQ166" s="22">
        <f>Constants!$H72*'Activity data'!AQ14*Constants!$H90*EF!$H215*MMVolatEF*NtoN2O*kgtoGg</f>
        <v>1.559218490737601E-3</v>
      </c>
      <c r="AR166" s="22">
        <f>Constants!$H72*'Activity data'!AR14*Constants!$H90*EF!$H215*MMVolatEF*NtoN2O*kgtoGg</f>
        <v>1.5629457809593682E-3</v>
      </c>
      <c r="AS166" s="22">
        <f>Constants!$H72*'Activity data'!AS14*Constants!$H90*EF!$H215*MMVolatEF*NtoN2O*kgtoGg</f>
        <v>1.5670100995360259E-3</v>
      </c>
      <c r="AT166" s="22">
        <f>Constants!$H72*'Activity data'!AT14*Constants!$H90*EF!$H215*MMVolatEF*NtoN2O*kgtoGg</f>
        <v>1.5713664139110305E-3</v>
      </c>
      <c r="AU166" s="22">
        <f>Constants!$H72*'Activity data'!AU14*Constants!$H90*EF!$H215*MMVolatEF*NtoN2O*kgtoGg</f>
        <v>1.5760413553800134E-3</v>
      </c>
      <c r="AV166" s="22">
        <f>Constants!$H72*'Activity data'!AV14*Constants!$H90*EF!$H215*MMVolatEF*NtoN2O*kgtoGg</f>
        <v>1.5809968707807482E-3</v>
      </c>
      <c r="AW166" s="22">
        <f>Constants!$H72*'Activity data'!AW14*Constants!$H90*EF!$H215*MMVolatEF*NtoN2O*kgtoGg</f>
        <v>1.5842627777302538E-3</v>
      </c>
      <c r="AX166" s="22">
        <f>Constants!$H72*'Activity data'!AX14*Constants!$H90*EF!$H215*MMVolatEF*NtoN2O*kgtoGg</f>
        <v>1.5877484411965426E-3</v>
      </c>
      <c r="AY166" s="22">
        <f>Constants!$H72*'Activity data'!AY14*Constants!$H90*EF!$H215*MMVolatEF*NtoN2O*kgtoGg</f>
        <v>1.5914929793465035E-3</v>
      </c>
      <c r="AZ166" s="22">
        <f>Constants!$H72*'Activity data'!AZ14*Constants!$H90*EF!$H215*MMVolatEF*NtoN2O*kgtoGg</f>
        <v>1.5955157846826533E-3</v>
      </c>
      <c r="BA166" s="22">
        <f>Constants!$H72*'Activity data'!BA14*Constants!$H90*EF!$H215*MMVolatEF*NtoN2O*kgtoGg</f>
        <v>1.5997620988351601E-3</v>
      </c>
      <c r="BB166" s="22">
        <f>Constants!$H72*'Activity data'!BB14*Constants!$H90*EF!$H215*MMVolatEF*NtoN2O*kgtoGg</f>
        <v>1.6023312504627883E-3</v>
      </c>
      <c r="BC166" s="22">
        <f>Constants!$H72*'Activity data'!BC14*Constants!$H90*EF!$H215*MMVolatEF*NtoN2O*kgtoGg</f>
        <v>1.6050934568112873E-3</v>
      </c>
      <c r="BD166" s="22">
        <f>Constants!$H72*'Activity data'!BD14*Constants!$H90*EF!$H215*MMVolatEF*NtoN2O*kgtoGg</f>
        <v>1.6080699635973594E-3</v>
      </c>
      <c r="BE166" s="22">
        <f>Constants!$H72*'Activity data'!BE14*Constants!$H90*EF!$H215*MMVolatEF*NtoN2O*kgtoGg</f>
        <v>1.6112237909777598E-3</v>
      </c>
      <c r="BF166" s="22">
        <f>Constants!$H72*'Activity data'!BF14*Constants!$H90*EF!$H215*MMVolatEF*NtoN2O*kgtoGg</f>
        <v>1.614561659412769E-3</v>
      </c>
      <c r="BG166" s="22">
        <f>Constants!$H72*'Activity data'!BG14*Constants!$H90*EF!$H215*MMVolatEF*NtoN2O*kgtoGg</f>
        <v>1.6163572988328208E-3</v>
      </c>
      <c r="BH166" s="22">
        <f>Constants!$H72*'Activity data'!BH14*Constants!$H90*EF!$H215*MMVolatEF*NtoN2O*kgtoGg</f>
        <v>1.6183110970088787E-3</v>
      </c>
      <c r="BI166" s="22">
        <f>Constants!$H72*'Activity data'!BI14*Constants!$H90*EF!$H215*MMVolatEF*NtoN2O*kgtoGg</f>
        <v>1.6204370910183051E-3</v>
      </c>
      <c r="BJ166" s="22">
        <f>Constants!$H72*'Activity data'!BJ14*Constants!$H90*EF!$H215*MMVolatEF*NtoN2O*kgtoGg</f>
        <v>1.6227114326656346E-3</v>
      </c>
      <c r="BK166" s="22">
        <f>Constants!$H72*'Activity data'!BK14*Constants!$H90*EF!$H215*MMVolatEF*NtoN2O*kgtoGg</f>
        <v>1.6251887886067733E-3</v>
      </c>
      <c r="BL166" s="22">
        <f>Constants!$H72*'Activity data'!BL14*Constants!$H90*EF!$H215*MMVolatEF*NtoN2O*kgtoGg</f>
        <v>1.6260398438002043E-3</v>
      </c>
      <c r="BM166" s="22">
        <f>Constants!$H72*'Activity data'!BM14*Constants!$H90*EF!$H215*MMVolatEF*NtoN2O*kgtoGg</f>
        <v>1.6270720022326264E-3</v>
      </c>
      <c r="BN166" s="22">
        <f>Constants!$H72*'Activity data'!BN14*Constants!$H90*EF!$H215*MMVolatEF*NtoN2O*kgtoGg</f>
        <v>1.6282281093259238E-3</v>
      </c>
      <c r="BO166" s="22">
        <f>Constants!$H72*'Activity data'!BO14*Constants!$H90*EF!$H215*MMVolatEF*NtoN2O*kgtoGg</f>
        <v>1.6295165167479766E-3</v>
      </c>
      <c r="BP166" s="22">
        <f>Constants!$H72*'Activity data'!BP14*Constants!$H90*EF!$H215*MMVolatEF*NtoN2O*kgtoGg</f>
        <v>1.6309788466924956E-3</v>
      </c>
    </row>
    <row r="167" spans="1:68" x14ac:dyDescent="0.25">
      <c r="A167" t="str">
        <f t="shared" si="58"/>
        <v>3C Aggregated and non-CO2 emissions on land</v>
      </c>
      <c r="B167" t="str">
        <f t="shared" si="62"/>
        <v>3C6 Indirect N2O from manure management (N2O)</v>
      </c>
      <c r="C167" t="str">
        <f t="shared" si="63"/>
        <v>Volatilisation</v>
      </c>
      <c r="D167" t="str">
        <f>'Activity data'!D76</f>
        <v xml:space="preserve"> - Horses</v>
      </c>
      <c r="E167" t="str">
        <f t="shared" si="61"/>
        <v>Volatilisation - Horses</v>
      </c>
      <c r="F167" t="str">
        <f t="shared" si="47"/>
        <v>N2O</v>
      </c>
      <c r="G167" t="str">
        <f t="shared" si="48"/>
        <v>Gg N2O</v>
      </c>
      <c r="H167" s="22">
        <f>Constants!$H73*'Activity data'!H15*Constants!$H91*EF!$H216*MMVolatEF*NtoN2O*kgtoGg</f>
        <v>0</v>
      </c>
      <c r="I167" s="22">
        <f>Constants!$H73*'Activity data'!I15*Constants!$H91*EF!$H216*MMVolatEF*NtoN2O*kgtoGg</f>
        <v>0</v>
      </c>
      <c r="J167" s="22">
        <f>Constants!$H73*'Activity data'!J15*Constants!$H91*EF!$H216*MMVolatEF*NtoN2O*kgtoGg</f>
        <v>0</v>
      </c>
      <c r="K167" s="22">
        <f>Constants!$H73*'Activity data'!K15*Constants!$H91*EF!$H216*MMVolatEF*NtoN2O*kgtoGg</f>
        <v>0</v>
      </c>
      <c r="L167" s="22">
        <f>Constants!$H73*'Activity data'!L15*Constants!$H91*EF!$H216*MMVolatEF*NtoN2O*kgtoGg</f>
        <v>0</v>
      </c>
      <c r="M167" s="22">
        <f>Constants!$H73*'Activity data'!M15*Constants!$H91*EF!$H216*MMVolatEF*NtoN2O*kgtoGg</f>
        <v>0</v>
      </c>
      <c r="N167" s="22">
        <f>Constants!$H73*'Activity data'!N15*Constants!$H91*EF!$H216*MMVolatEF*NtoN2O*kgtoGg</f>
        <v>0</v>
      </c>
      <c r="O167" s="22">
        <f>Constants!$H73*'Activity data'!O15*Constants!$H91*EF!$H216*MMVolatEF*NtoN2O*kgtoGg</f>
        <v>0</v>
      </c>
      <c r="P167" s="22">
        <f>Constants!$H73*'Activity data'!P15*Constants!$H91*EF!$H216*MMVolatEF*NtoN2O*kgtoGg</f>
        <v>0</v>
      </c>
      <c r="Q167" s="22">
        <f>Constants!$H73*'Activity data'!Q15*Constants!$H91*EF!$H216*MMVolatEF*NtoN2O*kgtoGg</f>
        <v>0</v>
      </c>
      <c r="R167" s="22">
        <f>Constants!$H73*'Activity data'!R15*Constants!$H91*EF!$H216*MMVolatEF*NtoN2O*kgtoGg</f>
        <v>0</v>
      </c>
      <c r="S167" s="22">
        <f>Constants!$H73*'Activity data'!S15*Constants!$H91*EF!$H216*MMVolatEF*NtoN2O*kgtoGg</f>
        <v>0</v>
      </c>
      <c r="T167" s="22">
        <f>Constants!$H73*'Activity data'!T15*Constants!$H91*EF!$H216*MMVolatEF*NtoN2O*kgtoGg</f>
        <v>0</v>
      </c>
      <c r="U167" s="22">
        <f>Constants!$H73*'Activity data'!U15*Constants!$H91*EF!$H216*MMVolatEF*NtoN2O*kgtoGg</f>
        <v>0</v>
      </c>
      <c r="V167" s="22">
        <f>Constants!$H73*'Activity data'!V15*Constants!$H91*EF!$H216*MMVolatEF*NtoN2O*kgtoGg</f>
        <v>0</v>
      </c>
      <c r="W167" s="22">
        <f>Constants!$H73*'Activity data'!W15*Constants!$H91*EF!$H216*MMVolatEF*NtoN2O*kgtoGg</f>
        <v>0</v>
      </c>
      <c r="X167" s="22">
        <f>Constants!$H73*'Activity data'!X15*Constants!$H91*EF!$H216*MMVolatEF*NtoN2O*kgtoGg</f>
        <v>0</v>
      </c>
      <c r="Y167" s="22">
        <f>Constants!$H73*'Activity data'!Y15*Constants!$H91*EF!$H216*MMVolatEF*NtoN2O*kgtoGg</f>
        <v>0</v>
      </c>
      <c r="Z167" s="22">
        <f>Constants!$H73*'Activity data'!Z15*Constants!$H91*EF!$H216*MMVolatEF*NtoN2O*kgtoGg</f>
        <v>0</v>
      </c>
      <c r="AA167" s="22">
        <f>Constants!$H73*'Activity data'!AA15*Constants!$H91*EF!$H216*MMVolatEF*NtoN2O*kgtoGg</f>
        <v>0</v>
      </c>
      <c r="AB167" s="22">
        <f>Constants!$H73*'Activity data'!AB15*Constants!$H91*EF!$H216*MMVolatEF*NtoN2O*kgtoGg</f>
        <v>0</v>
      </c>
      <c r="AC167" s="22">
        <f>Constants!$H73*'Activity data'!AC15*Constants!$H91*EF!$H216*MMVolatEF*NtoN2O*kgtoGg</f>
        <v>0</v>
      </c>
      <c r="AD167" s="22">
        <f>Constants!$H73*'Activity data'!AD15*Constants!$H91*EF!$H216*MMVolatEF*NtoN2O*kgtoGg</f>
        <v>0</v>
      </c>
      <c r="AE167" s="22">
        <f>Constants!$H73*'Activity data'!AE15*Constants!$H91*EF!$H216*MMVolatEF*NtoN2O*kgtoGg</f>
        <v>0</v>
      </c>
      <c r="AF167" s="22">
        <f>Constants!$H73*'Activity data'!AF15*Constants!$H91*EF!$H216*MMVolatEF*NtoN2O*kgtoGg</f>
        <v>0</v>
      </c>
      <c r="AG167" s="22">
        <f>Constants!$H73*'Activity data'!AG15*Constants!$H91*EF!$H216*MMVolatEF*NtoN2O*kgtoGg</f>
        <v>0</v>
      </c>
      <c r="AH167" s="22">
        <f>Constants!$H73*'Activity data'!AH15*Constants!$H91*EF!$H216*MMVolatEF*NtoN2O*kgtoGg</f>
        <v>0</v>
      </c>
      <c r="AI167" s="22">
        <f>Constants!$H73*'Activity data'!AI15*Constants!$H91*EF!$H216*MMVolatEF*NtoN2O*kgtoGg</f>
        <v>0</v>
      </c>
      <c r="AJ167" s="22">
        <f>Constants!$H73*'Activity data'!AJ15*Constants!$H91*EF!$H216*MMVolatEF*NtoN2O*kgtoGg</f>
        <v>0</v>
      </c>
      <c r="AK167" s="22">
        <f>Constants!$H73*'Activity data'!AK15*Constants!$H91*EF!$H216*MMVolatEF*NtoN2O*kgtoGg</f>
        <v>0</v>
      </c>
      <c r="AL167" s="22">
        <f>Constants!$H73*'Activity data'!AL15*Constants!$H91*EF!$H216*MMVolatEF*NtoN2O*kgtoGg</f>
        <v>0</v>
      </c>
      <c r="AM167" s="22">
        <f>Constants!$H73*'Activity data'!AM15*Constants!$H91*EF!$H216*MMVolatEF*NtoN2O*kgtoGg</f>
        <v>0</v>
      </c>
      <c r="AN167" s="22">
        <f>Constants!$H73*'Activity data'!AN15*Constants!$H91*EF!$H216*MMVolatEF*NtoN2O*kgtoGg</f>
        <v>0</v>
      </c>
      <c r="AO167" s="22">
        <f>Constants!$H73*'Activity data'!AO15*Constants!$H91*EF!$H216*MMVolatEF*NtoN2O*kgtoGg</f>
        <v>0</v>
      </c>
      <c r="AP167" s="22">
        <f>Constants!$H73*'Activity data'!AP15*Constants!$H91*EF!$H216*MMVolatEF*NtoN2O*kgtoGg</f>
        <v>0</v>
      </c>
      <c r="AQ167" s="22">
        <f>Constants!$H73*'Activity data'!AQ15*Constants!$H91*EF!$H216*MMVolatEF*NtoN2O*kgtoGg</f>
        <v>0</v>
      </c>
      <c r="AR167" s="22">
        <f>Constants!$H73*'Activity data'!AR15*Constants!$H91*EF!$H216*MMVolatEF*NtoN2O*kgtoGg</f>
        <v>0</v>
      </c>
      <c r="AS167" s="22">
        <f>Constants!$H73*'Activity data'!AS15*Constants!$H91*EF!$H216*MMVolatEF*NtoN2O*kgtoGg</f>
        <v>0</v>
      </c>
      <c r="AT167" s="22">
        <f>Constants!$H73*'Activity data'!AT15*Constants!$H91*EF!$H216*MMVolatEF*NtoN2O*kgtoGg</f>
        <v>0</v>
      </c>
      <c r="AU167" s="22">
        <f>Constants!$H73*'Activity data'!AU15*Constants!$H91*EF!$H216*MMVolatEF*NtoN2O*kgtoGg</f>
        <v>0</v>
      </c>
      <c r="AV167" s="22">
        <f>Constants!$H73*'Activity data'!AV15*Constants!$H91*EF!$H216*MMVolatEF*NtoN2O*kgtoGg</f>
        <v>0</v>
      </c>
      <c r="AW167" s="22">
        <f>Constants!$H73*'Activity data'!AW15*Constants!$H91*EF!$H216*MMVolatEF*NtoN2O*kgtoGg</f>
        <v>0</v>
      </c>
      <c r="AX167" s="22">
        <f>Constants!$H73*'Activity data'!AX15*Constants!$H91*EF!$H216*MMVolatEF*NtoN2O*kgtoGg</f>
        <v>0</v>
      </c>
      <c r="AY167" s="22">
        <f>Constants!$H73*'Activity data'!AY15*Constants!$H91*EF!$H216*MMVolatEF*NtoN2O*kgtoGg</f>
        <v>0</v>
      </c>
      <c r="AZ167" s="22">
        <f>Constants!$H73*'Activity data'!AZ15*Constants!$H91*EF!$H216*MMVolatEF*NtoN2O*kgtoGg</f>
        <v>0</v>
      </c>
      <c r="BA167" s="22">
        <f>Constants!$H73*'Activity data'!BA15*Constants!$H91*EF!$H216*MMVolatEF*NtoN2O*kgtoGg</f>
        <v>0</v>
      </c>
      <c r="BB167" s="22">
        <f>Constants!$H73*'Activity data'!BB15*Constants!$H91*EF!$H216*MMVolatEF*NtoN2O*kgtoGg</f>
        <v>0</v>
      </c>
      <c r="BC167" s="22">
        <f>Constants!$H73*'Activity data'!BC15*Constants!$H91*EF!$H216*MMVolatEF*NtoN2O*kgtoGg</f>
        <v>0</v>
      </c>
      <c r="BD167" s="22">
        <f>Constants!$H73*'Activity data'!BD15*Constants!$H91*EF!$H216*MMVolatEF*NtoN2O*kgtoGg</f>
        <v>0</v>
      </c>
      <c r="BE167" s="22">
        <f>Constants!$H73*'Activity data'!BE15*Constants!$H91*EF!$H216*MMVolatEF*NtoN2O*kgtoGg</f>
        <v>0</v>
      </c>
      <c r="BF167" s="22">
        <f>Constants!$H73*'Activity data'!BF15*Constants!$H91*EF!$H216*MMVolatEF*NtoN2O*kgtoGg</f>
        <v>0</v>
      </c>
      <c r="BG167" s="22">
        <f>Constants!$H73*'Activity data'!BG15*Constants!$H91*EF!$H216*MMVolatEF*NtoN2O*kgtoGg</f>
        <v>0</v>
      </c>
      <c r="BH167" s="22">
        <f>Constants!$H73*'Activity data'!BH15*Constants!$H91*EF!$H216*MMVolatEF*NtoN2O*kgtoGg</f>
        <v>0</v>
      </c>
      <c r="BI167" s="22">
        <f>Constants!$H73*'Activity data'!BI15*Constants!$H91*EF!$H216*MMVolatEF*NtoN2O*kgtoGg</f>
        <v>0</v>
      </c>
      <c r="BJ167" s="22">
        <f>Constants!$H73*'Activity data'!BJ15*Constants!$H91*EF!$H216*MMVolatEF*NtoN2O*kgtoGg</f>
        <v>0</v>
      </c>
      <c r="BK167" s="22">
        <f>Constants!$H73*'Activity data'!BK15*Constants!$H91*EF!$H216*MMVolatEF*NtoN2O*kgtoGg</f>
        <v>0</v>
      </c>
      <c r="BL167" s="22">
        <f>Constants!$H73*'Activity data'!BL15*Constants!$H91*EF!$H216*MMVolatEF*NtoN2O*kgtoGg</f>
        <v>0</v>
      </c>
      <c r="BM167" s="22">
        <f>Constants!$H73*'Activity data'!BM15*Constants!$H91*EF!$H216*MMVolatEF*NtoN2O*kgtoGg</f>
        <v>0</v>
      </c>
      <c r="BN167" s="22">
        <f>Constants!$H73*'Activity data'!BN15*Constants!$H91*EF!$H216*MMVolatEF*NtoN2O*kgtoGg</f>
        <v>0</v>
      </c>
      <c r="BO167" s="22">
        <f>Constants!$H73*'Activity data'!BO15*Constants!$H91*EF!$H216*MMVolatEF*NtoN2O*kgtoGg</f>
        <v>0</v>
      </c>
      <c r="BP167" s="22">
        <f>Constants!$H73*'Activity data'!BP15*Constants!$H91*EF!$H216*MMVolatEF*NtoN2O*kgtoGg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data'!D77</f>
        <v xml:space="preserve"> - Mules &amp; Asses</v>
      </c>
      <c r="E168" t="str">
        <f t="shared" si="61"/>
        <v>Volatilisation - Mules &amp; Asses</v>
      </c>
      <c r="F168" t="str">
        <f t="shared" si="47"/>
        <v>N2O</v>
      </c>
      <c r="G168" t="str">
        <f t="shared" si="48"/>
        <v>Gg N2O</v>
      </c>
      <c r="H168" s="22">
        <f>Constants!$H74*'Activity data'!H16*Constants!$H92*EF!$H217*MMVolatEF*NtoN2O*kgtoGg</f>
        <v>0</v>
      </c>
      <c r="I168" s="22">
        <f>Constants!$H74*'Activity data'!I16*Constants!$H92*EF!$H217*MMVolatEF*NtoN2O*kgtoGg</f>
        <v>0</v>
      </c>
      <c r="J168" s="22">
        <f>Constants!$H74*'Activity data'!J16*Constants!$H92*EF!$H217*MMVolatEF*NtoN2O*kgtoGg</f>
        <v>0</v>
      </c>
      <c r="K168" s="22">
        <f>Constants!$H74*'Activity data'!K16*Constants!$H92*EF!$H217*MMVolatEF*NtoN2O*kgtoGg</f>
        <v>0</v>
      </c>
      <c r="L168" s="22">
        <f>Constants!$H74*'Activity data'!L16*Constants!$H92*EF!$H217*MMVolatEF*NtoN2O*kgtoGg</f>
        <v>0</v>
      </c>
      <c r="M168" s="22">
        <f>Constants!$H74*'Activity data'!M16*Constants!$H92*EF!$H217*MMVolatEF*NtoN2O*kgtoGg</f>
        <v>0</v>
      </c>
      <c r="N168" s="22">
        <f>Constants!$H74*'Activity data'!N16*Constants!$H92*EF!$H217*MMVolatEF*NtoN2O*kgtoGg</f>
        <v>0</v>
      </c>
      <c r="O168" s="22">
        <f>Constants!$H74*'Activity data'!O16*Constants!$H92*EF!$H217*MMVolatEF*NtoN2O*kgtoGg</f>
        <v>0</v>
      </c>
      <c r="P168" s="22">
        <f>Constants!$H74*'Activity data'!P16*Constants!$H92*EF!$H217*MMVolatEF*NtoN2O*kgtoGg</f>
        <v>0</v>
      </c>
      <c r="Q168" s="22">
        <f>Constants!$H74*'Activity data'!Q16*Constants!$H92*EF!$H217*MMVolatEF*NtoN2O*kgtoGg</f>
        <v>0</v>
      </c>
      <c r="R168" s="22">
        <f>Constants!$H74*'Activity data'!R16*Constants!$H92*EF!$H217*MMVolatEF*NtoN2O*kgtoGg</f>
        <v>0</v>
      </c>
      <c r="S168" s="22">
        <f>Constants!$H74*'Activity data'!S16*Constants!$H92*EF!$H217*MMVolatEF*NtoN2O*kgtoGg</f>
        <v>0</v>
      </c>
      <c r="T168" s="22">
        <f>Constants!$H74*'Activity data'!T16*Constants!$H92*EF!$H217*MMVolatEF*NtoN2O*kgtoGg</f>
        <v>0</v>
      </c>
      <c r="U168" s="22">
        <f>Constants!$H74*'Activity data'!U16*Constants!$H92*EF!$H217*MMVolatEF*NtoN2O*kgtoGg</f>
        <v>0</v>
      </c>
      <c r="V168" s="22">
        <f>Constants!$H74*'Activity data'!V16*Constants!$H92*EF!$H217*MMVolatEF*NtoN2O*kgtoGg</f>
        <v>0</v>
      </c>
      <c r="W168" s="22">
        <f>Constants!$H74*'Activity data'!W16*Constants!$H92*EF!$H217*MMVolatEF*NtoN2O*kgtoGg</f>
        <v>0</v>
      </c>
      <c r="X168" s="22">
        <f>Constants!$H74*'Activity data'!X16*Constants!$H92*EF!$H217*MMVolatEF*NtoN2O*kgtoGg</f>
        <v>0</v>
      </c>
      <c r="Y168" s="22">
        <f>Constants!$H74*'Activity data'!Y16*Constants!$H92*EF!$H217*MMVolatEF*NtoN2O*kgtoGg</f>
        <v>0</v>
      </c>
      <c r="Z168" s="22">
        <f>Constants!$H74*'Activity data'!Z16*Constants!$H92*EF!$H217*MMVolatEF*NtoN2O*kgtoGg</f>
        <v>0</v>
      </c>
      <c r="AA168" s="22">
        <f>Constants!$H74*'Activity data'!AA16*Constants!$H92*EF!$H217*MMVolatEF*NtoN2O*kgtoGg</f>
        <v>0</v>
      </c>
      <c r="AB168" s="22">
        <f>Constants!$H74*'Activity data'!AB16*Constants!$H92*EF!$H217*MMVolatEF*NtoN2O*kgtoGg</f>
        <v>0</v>
      </c>
      <c r="AC168" s="22">
        <f>Constants!$H74*'Activity data'!AC16*Constants!$H92*EF!$H217*MMVolatEF*NtoN2O*kgtoGg</f>
        <v>0</v>
      </c>
      <c r="AD168" s="22">
        <f>Constants!$H74*'Activity data'!AD16*Constants!$H92*EF!$H217*MMVolatEF*NtoN2O*kgtoGg</f>
        <v>0</v>
      </c>
      <c r="AE168" s="22">
        <f>Constants!$H74*'Activity data'!AE16*Constants!$H92*EF!$H217*MMVolatEF*NtoN2O*kgtoGg</f>
        <v>0</v>
      </c>
      <c r="AF168" s="22">
        <f>Constants!$H74*'Activity data'!AF16*Constants!$H92*EF!$H217*MMVolatEF*NtoN2O*kgtoGg</f>
        <v>0</v>
      </c>
      <c r="AG168" s="22">
        <f>Constants!$H74*'Activity data'!AG16*Constants!$H92*EF!$H217*MMVolatEF*NtoN2O*kgtoGg</f>
        <v>0</v>
      </c>
      <c r="AH168" s="22">
        <f>Constants!$H74*'Activity data'!AH16*Constants!$H92*EF!$H217*MMVolatEF*NtoN2O*kgtoGg</f>
        <v>0</v>
      </c>
      <c r="AI168" s="22">
        <f>Constants!$H74*'Activity data'!AI16*Constants!$H92*EF!$H217*MMVolatEF*NtoN2O*kgtoGg</f>
        <v>0</v>
      </c>
      <c r="AJ168" s="22">
        <f>Constants!$H74*'Activity data'!AJ16*Constants!$H92*EF!$H217*MMVolatEF*NtoN2O*kgtoGg</f>
        <v>0</v>
      </c>
      <c r="AK168" s="22">
        <f>Constants!$H74*'Activity data'!AK16*Constants!$H92*EF!$H217*MMVolatEF*NtoN2O*kgtoGg</f>
        <v>0</v>
      </c>
      <c r="AL168" s="22">
        <f>Constants!$H74*'Activity data'!AL16*Constants!$H92*EF!$H217*MMVolatEF*NtoN2O*kgtoGg</f>
        <v>0</v>
      </c>
      <c r="AM168" s="22">
        <f>Constants!$H74*'Activity data'!AM16*Constants!$H92*EF!$H217*MMVolatEF*NtoN2O*kgtoGg</f>
        <v>0</v>
      </c>
      <c r="AN168" s="22">
        <f>Constants!$H74*'Activity data'!AN16*Constants!$H92*EF!$H217*MMVolatEF*NtoN2O*kgtoGg</f>
        <v>0</v>
      </c>
      <c r="AO168" s="22">
        <f>Constants!$H74*'Activity data'!AO16*Constants!$H92*EF!$H217*MMVolatEF*NtoN2O*kgtoGg</f>
        <v>0</v>
      </c>
      <c r="AP168" s="22">
        <f>Constants!$H74*'Activity data'!AP16*Constants!$H92*EF!$H217*MMVolatEF*NtoN2O*kgtoGg</f>
        <v>0</v>
      </c>
      <c r="AQ168" s="22">
        <f>Constants!$H74*'Activity data'!AQ16*Constants!$H92*EF!$H217*MMVolatEF*NtoN2O*kgtoGg</f>
        <v>0</v>
      </c>
      <c r="AR168" s="22">
        <f>Constants!$H74*'Activity data'!AR16*Constants!$H92*EF!$H217*MMVolatEF*NtoN2O*kgtoGg</f>
        <v>0</v>
      </c>
      <c r="AS168" s="22">
        <f>Constants!$H74*'Activity data'!AS16*Constants!$H92*EF!$H217*MMVolatEF*NtoN2O*kgtoGg</f>
        <v>0</v>
      </c>
      <c r="AT168" s="22">
        <f>Constants!$H74*'Activity data'!AT16*Constants!$H92*EF!$H217*MMVolatEF*NtoN2O*kgtoGg</f>
        <v>0</v>
      </c>
      <c r="AU168" s="22">
        <f>Constants!$H74*'Activity data'!AU16*Constants!$H92*EF!$H217*MMVolatEF*NtoN2O*kgtoGg</f>
        <v>0</v>
      </c>
      <c r="AV168" s="22">
        <f>Constants!$H74*'Activity data'!AV16*Constants!$H92*EF!$H217*MMVolatEF*NtoN2O*kgtoGg</f>
        <v>0</v>
      </c>
      <c r="AW168" s="22">
        <f>Constants!$H74*'Activity data'!AW16*Constants!$H92*EF!$H217*MMVolatEF*NtoN2O*kgtoGg</f>
        <v>0</v>
      </c>
      <c r="AX168" s="22">
        <f>Constants!$H74*'Activity data'!AX16*Constants!$H92*EF!$H217*MMVolatEF*NtoN2O*kgtoGg</f>
        <v>0</v>
      </c>
      <c r="AY168" s="22">
        <f>Constants!$H74*'Activity data'!AY16*Constants!$H92*EF!$H217*MMVolatEF*NtoN2O*kgtoGg</f>
        <v>0</v>
      </c>
      <c r="AZ168" s="22">
        <f>Constants!$H74*'Activity data'!AZ16*Constants!$H92*EF!$H217*MMVolatEF*NtoN2O*kgtoGg</f>
        <v>0</v>
      </c>
      <c r="BA168" s="22">
        <f>Constants!$H74*'Activity data'!BA16*Constants!$H92*EF!$H217*MMVolatEF*NtoN2O*kgtoGg</f>
        <v>0</v>
      </c>
      <c r="BB168" s="22">
        <f>Constants!$H74*'Activity data'!BB16*Constants!$H92*EF!$H217*MMVolatEF*NtoN2O*kgtoGg</f>
        <v>0</v>
      </c>
      <c r="BC168" s="22">
        <f>Constants!$H74*'Activity data'!BC16*Constants!$H92*EF!$H217*MMVolatEF*NtoN2O*kgtoGg</f>
        <v>0</v>
      </c>
      <c r="BD168" s="22">
        <f>Constants!$H74*'Activity data'!BD16*Constants!$H92*EF!$H217*MMVolatEF*NtoN2O*kgtoGg</f>
        <v>0</v>
      </c>
      <c r="BE168" s="22">
        <f>Constants!$H74*'Activity data'!BE16*Constants!$H92*EF!$H217*MMVolatEF*NtoN2O*kgtoGg</f>
        <v>0</v>
      </c>
      <c r="BF168" s="22">
        <f>Constants!$H74*'Activity data'!BF16*Constants!$H92*EF!$H217*MMVolatEF*NtoN2O*kgtoGg</f>
        <v>0</v>
      </c>
      <c r="BG168" s="22">
        <f>Constants!$H74*'Activity data'!BG16*Constants!$H92*EF!$H217*MMVolatEF*NtoN2O*kgtoGg</f>
        <v>0</v>
      </c>
      <c r="BH168" s="22">
        <f>Constants!$H74*'Activity data'!BH16*Constants!$H92*EF!$H217*MMVolatEF*NtoN2O*kgtoGg</f>
        <v>0</v>
      </c>
      <c r="BI168" s="22">
        <f>Constants!$H74*'Activity data'!BI16*Constants!$H92*EF!$H217*MMVolatEF*NtoN2O*kgtoGg</f>
        <v>0</v>
      </c>
      <c r="BJ168" s="22">
        <f>Constants!$H74*'Activity data'!BJ16*Constants!$H92*EF!$H217*MMVolatEF*NtoN2O*kgtoGg</f>
        <v>0</v>
      </c>
      <c r="BK168" s="22">
        <f>Constants!$H74*'Activity data'!BK16*Constants!$H92*EF!$H217*MMVolatEF*NtoN2O*kgtoGg</f>
        <v>0</v>
      </c>
      <c r="BL168" s="22">
        <f>Constants!$H74*'Activity data'!BL16*Constants!$H92*EF!$H217*MMVolatEF*NtoN2O*kgtoGg</f>
        <v>0</v>
      </c>
      <c r="BM168" s="22">
        <f>Constants!$H74*'Activity data'!BM16*Constants!$H92*EF!$H217*MMVolatEF*NtoN2O*kgtoGg</f>
        <v>0</v>
      </c>
      <c r="BN168" s="22">
        <f>Constants!$H74*'Activity data'!BN16*Constants!$H92*EF!$H217*MMVolatEF*NtoN2O*kgtoGg</f>
        <v>0</v>
      </c>
      <c r="BO168" s="22">
        <f>Constants!$H74*'Activity data'!BO16*Constants!$H92*EF!$H217*MMVolatEF*NtoN2O*kgtoGg</f>
        <v>0</v>
      </c>
      <c r="BP168" s="22">
        <f>Constants!$H74*'Activity data'!BP16*Constants!$H92*EF!$H217*MMVolatEF*NtoN2O*kgtoGg</f>
        <v>0</v>
      </c>
    </row>
    <row r="169" spans="1:68" x14ac:dyDescent="0.25">
      <c r="A169" t="str">
        <f t="shared" si="58"/>
        <v>3C Aggregated and non-CO2 emissions on land</v>
      </c>
      <c r="B169" t="str">
        <f t="shared" si="62"/>
        <v>3C6 Indirect N2O from manure management (N2O)</v>
      </c>
      <c r="C169" t="str">
        <f t="shared" si="63"/>
        <v>Volatilisation</v>
      </c>
      <c r="D169" t="str">
        <f>'Activity data'!D78</f>
        <v xml:space="preserve"> - Commercial swine</v>
      </c>
      <c r="E169" t="str">
        <f t="shared" si="61"/>
        <v>Volatilisation - Commercial swine</v>
      </c>
      <c r="F169" t="str">
        <f t="shared" si="47"/>
        <v>N2O</v>
      </c>
      <c r="G169" t="str">
        <f t="shared" si="48"/>
        <v>Gg N2O</v>
      </c>
      <c r="H169" s="22">
        <f>Constants!$H75*'Activity data'!H17*Constants!$H93*EF!$H218*MMVolatEF*NtoN2O*kgtoGg</f>
        <v>0.12033024471222856</v>
      </c>
      <c r="I169" s="22">
        <f>Constants!$H75*'Activity data'!I17*Constants!$H93*EF!$H218*MMVolatEF*NtoN2O*kgtoGg</f>
        <v>0.13146316105371428</v>
      </c>
      <c r="J169" s="22">
        <f>Constants!$H75*'Activity data'!J17*Constants!$H93*EF!$H218*MMVolatEF*NtoN2O*kgtoGg</f>
        <v>0.13059463566537144</v>
      </c>
      <c r="K169" s="22">
        <f>Constants!$H75*'Activity data'!K17*Constants!$H93*EF!$H218*MMVolatEF*NtoN2O*kgtoGg</f>
        <v>0.13051567881188572</v>
      </c>
      <c r="L169" s="22">
        <f>Constants!$H75*'Activity data'!L17*Constants!$H93*EF!$H218*MMVolatEF*NtoN2O*kgtoGg</f>
        <v>0.12396225997257142</v>
      </c>
      <c r="M169" s="22">
        <f>Constants!$H75*'Activity data'!M17*Constants!$H93*EF!$H218*MMVolatEF*NtoN2O*kgtoGg</f>
        <v>0.12514661277485714</v>
      </c>
      <c r="N169" s="22">
        <f>Constants!$H75*'Activity data'!N17*Constants!$H93*EF!$H218*MMVolatEF*NtoN2O*kgtoGg</f>
        <v>0.13477934890011425</v>
      </c>
      <c r="O169" s="22">
        <f>Constants!$H75*'Activity data'!O17*Constants!$H93*EF!$H218*MMVolatEF*NtoN2O*kgtoGg</f>
        <v>0.1341476940722286</v>
      </c>
      <c r="P169" s="22">
        <f>Constants!$H75*'Activity data'!P17*Constants!$H93*EF!$H218*MMVolatEF*NtoN2O*kgtoGg</f>
        <v>0.13706909765120001</v>
      </c>
      <c r="Q169" s="22">
        <f>Constants!$H75*'Activity data'!Q17*Constants!$H93*EF!$H218*MMVolatEF*NtoN2O*kgtoGg</f>
        <v>0.14054319920457142</v>
      </c>
      <c r="R169" s="22">
        <f>Constants!$H75*'Activity data'!R17*Constants!$H93*EF!$H218*MMVolatEF*NtoN2O*kgtoGg</f>
        <v>0.13004193769097142</v>
      </c>
      <c r="S169" s="22">
        <f>Constants!$H75*'Activity data'!S17*Constants!$H93*EF!$H218*MMVolatEF*NtoN2O*kgtoGg</f>
        <v>0.13248960014902858</v>
      </c>
      <c r="T169" s="22">
        <f>Constants!$H75*'Activity data'!T17*Constants!$H93*EF!$H218*MMVolatEF*NtoN2O*kgtoGg</f>
        <v>0.13501621946057141</v>
      </c>
      <c r="U169" s="22">
        <f>Constants!$H75*'Activity data'!U17*Constants!$H93*EF!$H218*MMVolatEF*NtoN2O*kgtoGg</f>
        <v>0.13130524734674287</v>
      </c>
      <c r="V169" s="22">
        <f>Constants!$H75*'Activity data'!V17*Constants!$H93*EF!$H218*MMVolatEF*NtoN2O*kgtoGg</f>
        <v>0.13130524734674287</v>
      </c>
      <c r="W169" s="22">
        <f>Constants!$H75*'Activity data'!W17*Constants!$H93*EF!$H218*MMVolatEF*NtoN2O*kgtoGg</f>
        <v>0.13035776510491429</v>
      </c>
      <c r="X169" s="22">
        <f>Constants!$H75*'Activity data'!X17*Constants!$H93*EF!$H218*MMVolatEF*NtoN2O*kgtoGg</f>
        <v>0.12806801635382858</v>
      </c>
      <c r="Y169" s="22">
        <f>Constants!$H75*'Activity data'!Y17*Constants!$H93*EF!$H218*MMVolatEF*NtoN2O*kgtoGg</f>
        <v>0.13035776510491429</v>
      </c>
      <c r="Z169" s="22">
        <f>Constants!$H75*'Activity data'!Z17*Constants!$H93*EF!$H218*MMVolatEF*NtoN2O*kgtoGg</f>
        <v>0.12751531837942856</v>
      </c>
      <c r="AA169" s="22">
        <f>Constants!$H75*'Activity data'!AA17*Constants!$H93*EF!$H218*MMVolatEF*NtoN2O*kgtoGg</f>
        <v>0.12735740467245713</v>
      </c>
      <c r="AB169" s="22">
        <f>Constants!$H75*'Activity data'!AB17*Constants!$H93*EF!$H218*MMVolatEF*NtoN2O*kgtoGg</f>
        <v>0.1258572244562286</v>
      </c>
      <c r="AC169" s="22">
        <f>Constants!$H75*'Activity data'!AC17*Constants!$H93*EF!$H218*MMVolatEF*NtoN2O*kgtoGg</f>
        <v>0.12506765592137145</v>
      </c>
      <c r="AD169" s="22">
        <f>Constants!$H75*'Activity data'!AD17*Constants!$H93*EF!$H218*MMVolatEF*NtoN2O*kgtoGg</f>
        <v>0.13140508797815695</v>
      </c>
      <c r="AE169" s="22">
        <f>Constants!$H75*'Activity data'!AE17*Constants!$H93*EF!$H218*MMVolatEF*NtoN2O*kgtoGg</f>
        <v>0.13118353133318789</v>
      </c>
      <c r="AF169" s="22">
        <f>Constants!$H75*'Activity data'!AF17*Constants!$H93*EF!$H218*MMVolatEF*NtoN2O*kgtoGg</f>
        <v>0.1300522608775066</v>
      </c>
      <c r="AG169" s="22">
        <f>Constants!$H75*'Activity data'!AG17*Constants!$H93*EF!$H218*MMVolatEF*NtoN2O*kgtoGg</f>
        <v>0.12800856399689398</v>
      </c>
      <c r="AH169" s="22">
        <f>Constants!$H75*'Activity data'!AH17*Constants!$H93*EF!$H218*MMVolatEF*NtoN2O*kgtoGg</f>
        <v>0.12528788694054219</v>
      </c>
      <c r="AI169" s="22">
        <f>Constants!$H75*'Activity data'!AI17*Constants!$H93*EF!$H218*MMVolatEF*NtoN2O*kgtoGg</f>
        <v>0.12332445053155665</v>
      </c>
      <c r="AJ169" s="22">
        <f>Constants!$H75*'Activity data'!AJ17*Constants!$H93*EF!$H218*MMVolatEF*NtoN2O*kgtoGg</f>
        <v>0.12119214193212451</v>
      </c>
      <c r="AK169" s="22">
        <f>Constants!$H75*'Activity data'!AK17*Constants!$H93*EF!$H218*MMVolatEF*NtoN2O*kgtoGg</f>
        <v>0.11891074084264015</v>
      </c>
      <c r="AL169" s="22">
        <f>Constants!$H75*'Activity data'!AL17*Constants!$H93*EF!$H218*MMVolatEF*NtoN2O*kgtoGg</f>
        <v>0.10400883437589964</v>
      </c>
      <c r="AM169" s="22">
        <f>Constants!$H75*'Activity data'!AM17*Constants!$H93*EF!$H218*MMVolatEF*NtoN2O*kgtoGg</f>
        <v>0.10425646136071208</v>
      </c>
      <c r="AN169" s="22">
        <f>Constants!$H75*'Activity data'!AN17*Constants!$H93*EF!$H218*MMVolatEF*NtoN2O*kgtoGg</f>
        <v>0.1043538508206534</v>
      </c>
      <c r="AO169" s="22">
        <f>Constants!$H75*'Activity data'!AO17*Constants!$H93*EF!$H218*MMVolatEF*NtoN2O*kgtoGg</f>
        <v>0.10445634714247314</v>
      </c>
      <c r="AP169" s="22">
        <f>Constants!$H75*'Activity data'!AP17*Constants!$H93*EF!$H218*MMVolatEF*NtoN2O*kgtoGg</f>
        <v>0.10443433315061393</v>
      </c>
      <c r="AQ169" s="22">
        <f>Constants!$H75*'Activity data'!AQ17*Constants!$H93*EF!$H218*MMVolatEF*NtoN2O*kgtoGg</f>
        <v>0.1045086987454643</v>
      </c>
      <c r="AR169" s="22">
        <f>Constants!$H75*'Activity data'!AR17*Constants!$H93*EF!$H218*MMVolatEF*NtoN2O*kgtoGg</f>
        <v>0.10515109794306646</v>
      </c>
      <c r="AS169" s="22">
        <f>Constants!$H75*'Activity data'!AS17*Constants!$H93*EF!$H218*MMVolatEF*NtoN2O*kgtoGg</f>
        <v>0.10571415327003802</v>
      </c>
      <c r="AT169" s="22">
        <f>Constants!$H75*'Activity data'!AT17*Constants!$H93*EF!$H218*MMVolatEF*NtoN2O*kgtoGg</f>
        <v>0.10638237811061711</v>
      </c>
      <c r="AU169" s="22">
        <f>Constants!$H75*'Activity data'!AU17*Constants!$H93*EF!$H218*MMVolatEF*NtoN2O*kgtoGg</f>
        <v>0.10710574803074077</v>
      </c>
      <c r="AV169" s="22">
        <f>Constants!$H75*'Activity data'!AV17*Constants!$H93*EF!$H218*MMVolatEF*NtoN2O*kgtoGg</f>
        <v>0.10788947278049796</v>
      </c>
      <c r="AW169" s="22">
        <f>Constants!$H75*'Activity data'!AW17*Constants!$H93*EF!$H218*MMVolatEF*NtoN2O*kgtoGg</f>
        <v>0.10933111114022606</v>
      </c>
      <c r="AX169" s="22">
        <f>Constants!$H75*'Activity data'!AX17*Constants!$H93*EF!$H218*MMVolatEF*NtoN2O*kgtoGg</f>
        <v>0.11050970086393741</v>
      </c>
      <c r="AY169" s="22">
        <f>Constants!$H75*'Activity data'!AY17*Constants!$H93*EF!$H218*MMVolatEF*NtoN2O*kgtoGg</f>
        <v>0.11201627237805638</v>
      </c>
      <c r="AZ169" s="22">
        <f>Constants!$H75*'Activity data'!AZ17*Constants!$H93*EF!$H218*MMVolatEF*NtoN2O*kgtoGg</f>
        <v>0.11370940108802205</v>
      </c>
      <c r="BA169" s="22">
        <f>Constants!$H75*'Activity data'!BA17*Constants!$H93*EF!$H218*MMVolatEF*NtoN2O*kgtoGg</f>
        <v>0.11559394331404076</v>
      </c>
      <c r="BB169" s="22">
        <f>Constants!$H75*'Activity data'!BB17*Constants!$H93*EF!$H218*MMVolatEF*NtoN2O*kgtoGg</f>
        <v>0.11755377063622643</v>
      </c>
      <c r="BC169" s="22">
        <f>Constants!$H75*'Activity data'!BC17*Constants!$H93*EF!$H218*MMVolatEF*NtoN2O*kgtoGg</f>
        <v>0.11959632095038565</v>
      </c>
      <c r="BD169" s="22">
        <f>Constants!$H75*'Activity data'!BD17*Constants!$H93*EF!$H218*MMVolatEF*NtoN2O*kgtoGg</f>
        <v>0.12159895882014689</v>
      </c>
      <c r="BE169" s="22">
        <f>Constants!$H75*'Activity data'!BE17*Constants!$H93*EF!$H218*MMVolatEF*NtoN2O*kgtoGg</f>
        <v>0.12367835524811198</v>
      </c>
      <c r="BF169" s="22">
        <f>Constants!$H75*'Activity data'!BF17*Constants!$H93*EF!$H218*MMVolatEF*NtoN2O*kgtoGg</f>
        <v>0.12592628274262871</v>
      </c>
      <c r="BG169" s="22">
        <f>Constants!$H75*'Activity data'!BG17*Constants!$H93*EF!$H218*MMVolatEF*NtoN2O*kgtoGg</f>
        <v>0.12829292403741749</v>
      </c>
      <c r="BH169" s="22">
        <f>Constants!$H75*'Activity data'!BH17*Constants!$H93*EF!$H218*MMVolatEF*NtoN2O*kgtoGg</f>
        <v>0.13074434710365748</v>
      </c>
      <c r="BI169" s="22">
        <f>Constants!$H75*'Activity data'!BI17*Constants!$H93*EF!$H218*MMVolatEF*NtoN2O*kgtoGg</f>
        <v>0.1332597055369735</v>
      </c>
      <c r="BJ169" s="22">
        <f>Constants!$H75*'Activity data'!BJ17*Constants!$H93*EF!$H218*MMVolatEF*NtoN2O*kgtoGg</f>
        <v>0.13585973209443214</v>
      </c>
      <c r="BK169" s="22">
        <f>Constants!$H75*'Activity data'!BK17*Constants!$H93*EF!$H218*MMVolatEF*NtoN2O*kgtoGg</f>
        <v>0.13864602038122503</v>
      </c>
      <c r="BL169" s="22">
        <f>Constants!$H75*'Activity data'!BL17*Constants!$H93*EF!$H218*MMVolatEF*NtoN2O*kgtoGg</f>
        <v>0.14159676492546139</v>
      </c>
      <c r="BM169" s="22">
        <f>Constants!$H75*'Activity data'!BM17*Constants!$H93*EF!$H218*MMVolatEF*NtoN2O*kgtoGg</f>
        <v>0.14466323211860826</v>
      </c>
      <c r="BN169" s="22">
        <f>Constants!$H75*'Activity data'!BN17*Constants!$H93*EF!$H218*MMVolatEF*NtoN2O*kgtoGg</f>
        <v>0.1476408355464226</v>
      </c>
      <c r="BO169" s="22">
        <f>Constants!$H75*'Activity data'!BO17*Constants!$H93*EF!$H218*MMVolatEF*NtoN2O*kgtoGg</f>
        <v>0.15074575370611043</v>
      </c>
      <c r="BP169" s="22">
        <f>Constants!$H75*'Activity data'!BP17*Constants!$H93*EF!$H218*MMVolatEF*NtoN2O*kgtoGg</f>
        <v>0.15398762756168016</v>
      </c>
    </row>
    <row r="170" spans="1:68" x14ac:dyDescent="0.25">
      <c r="A170" t="str">
        <f t="shared" si="58"/>
        <v>3C Aggregated and non-CO2 emissions on land</v>
      </c>
      <c r="B170" t="str">
        <f t="shared" si="62"/>
        <v>3C6 Indirect N2O from manure management (N2O)</v>
      </c>
      <c r="C170" t="str">
        <f t="shared" si="63"/>
        <v>Volatilisation</v>
      </c>
      <c r="D170" t="str">
        <f>'Activity data'!D79</f>
        <v xml:space="preserve"> - Subsistence swine</v>
      </c>
      <c r="E170" t="str">
        <f t="shared" si="61"/>
        <v>Volatilisation - Subsistence swine</v>
      </c>
      <c r="F170" t="str">
        <f t="shared" si="47"/>
        <v>N2O</v>
      </c>
      <c r="G170" t="str">
        <f t="shared" si="48"/>
        <v>Gg N2O</v>
      </c>
      <c r="H170" s="22">
        <f>Constants!$H76*'Activity data'!H18*Constants!$H94*EF!$H219*MMVolatEF*NtoN2O*kgtoGg</f>
        <v>1.1213700344412847E-2</v>
      </c>
      <c r="I170" s="22">
        <f>Constants!$H76*'Activity data'!I18*Constants!$H94*EF!$H219*MMVolatEF*NtoN2O*kgtoGg</f>
        <v>1.2251188368403802E-2</v>
      </c>
      <c r="J170" s="22">
        <f>Constants!$H76*'Activity data'!J18*Constants!$H94*EF!$H219*MMVolatEF*NtoN2O*kgtoGg</f>
        <v>1.2170249586390321E-2</v>
      </c>
      <c r="K170" s="22">
        <f>Constants!$H76*'Activity data'!K18*Constants!$H94*EF!$H219*MMVolatEF*NtoN2O*kgtoGg</f>
        <v>1.2162891515298188E-2</v>
      </c>
      <c r="L170" s="22">
        <f>Constants!$H76*'Activity data'!L18*Constants!$H94*EF!$H219*MMVolatEF*NtoN2O*kgtoGg</f>
        <v>1.1552171614651031E-2</v>
      </c>
      <c r="M170" s="22">
        <f>Constants!$H76*'Activity data'!M18*Constants!$H94*EF!$H219*MMVolatEF*NtoN2O*kgtoGg</f>
        <v>1.1662542681033047E-2</v>
      </c>
      <c r="N170" s="22">
        <f>Constants!$H76*'Activity data'!N18*Constants!$H94*EF!$H219*MMVolatEF*NtoN2O*kgtoGg</f>
        <v>1.2560227354273448E-2</v>
      </c>
      <c r="O170" s="22">
        <f>Constants!$H76*'Activity data'!O18*Constants!$H94*EF!$H219*MMVolatEF*NtoN2O*kgtoGg</f>
        <v>1.2501362785536372E-2</v>
      </c>
      <c r="P170" s="22">
        <f>Constants!$H76*'Activity data'!P18*Constants!$H94*EF!$H219*MMVolatEF*NtoN2O*kgtoGg</f>
        <v>1.2773611415945345E-2</v>
      </c>
      <c r="Q170" s="22">
        <f>Constants!$H76*'Activity data'!Q18*Constants!$H94*EF!$H219*MMVolatEF*NtoN2O*kgtoGg</f>
        <v>1.3097366543999258E-2</v>
      </c>
      <c r="R170" s="22">
        <f>Constants!$H76*'Activity data'!R18*Constants!$H94*EF!$H219*MMVolatEF*NtoN2O*kgtoGg</f>
        <v>1.2118743088745379E-2</v>
      </c>
      <c r="S170" s="22">
        <f>Constants!$H76*'Activity data'!S18*Constants!$H94*EF!$H219*MMVolatEF*NtoN2O*kgtoGg</f>
        <v>1.2346843292601547E-2</v>
      </c>
      <c r="T170" s="22">
        <f>Constants!$H76*'Activity data'!T18*Constants!$H94*EF!$H219*MMVolatEF*NtoN2O*kgtoGg</f>
        <v>1.2582301567549848E-2</v>
      </c>
      <c r="U170" s="22">
        <f>Constants!$H76*'Activity data'!U18*Constants!$H94*EF!$H219*MMVolatEF*NtoN2O*kgtoGg</f>
        <v>1.2236472226219531E-2</v>
      </c>
      <c r="V170" s="22">
        <f>Constants!$H76*'Activity data'!V18*Constants!$H94*EF!$H219*MMVolatEF*NtoN2O*kgtoGg</f>
        <v>1.2236472226219531E-2</v>
      </c>
      <c r="W170" s="22">
        <f>Constants!$H76*'Activity data'!W18*Constants!$H94*EF!$H219*MMVolatEF*NtoN2O*kgtoGg</f>
        <v>1.2148175373113919E-2</v>
      </c>
      <c r="X170" s="22">
        <f>Constants!$H76*'Activity data'!X18*Constants!$H94*EF!$H219*MMVolatEF*NtoN2O*kgtoGg</f>
        <v>1.1934791311442018E-2</v>
      </c>
      <c r="Y170" s="22">
        <f>Constants!$H76*'Activity data'!Y18*Constants!$H94*EF!$H219*MMVolatEF*NtoN2O*kgtoGg</f>
        <v>1.2148175373113919E-2</v>
      </c>
      <c r="Z170" s="22">
        <f>Constants!$H76*'Activity data'!Z18*Constants!$H94*EF!$H219*MMVolatEF*NtoN2O*kgtoGg</f>
        <v>1.1883284813797081E-2</v>
      </c>
      <c r="AA170" s="22">
        <f>Constants!$H76*'Activity data'!AA18*Constants!$H94*EF!$H219*MMVolatEF*NtoN2O*kgtoGg</f>
        <v>1.186856867161281E-2</v>
      </c>
      <c r="AB170" s="22">
        <f>Constants!$H76*'Activity data'!AB18*Constants!$H94*EF!$H219*MMVolatEF*NtoN2O*kgtoGg</f>
        <v>1.1728765320862257E-2</v>
      </c>
      <c r="AC170" s="22">
        <f>Constants!$H76*'Activity data'!AC18*Constants!$H94*EF!$H219*MMVolatEF*NtoN2O*kgtoGg</f>
        <v>1.1655184609940911E-2</v>
      </c>
      <c r="AD170" s="22">
        <f>Constants!$H76*'Activity data'!AD18*Constants!$H94*EF!$H219*MMVolatEF*NtoN2O*kgtoGg</f>
        <v>1.2787775032394158E-2</v>
      </c>
      <c r="AE170" s="22">
        <f>Constants!$H76*'Activity data'!AE18*Constants!$H94*EF!$H219*MMVolatEF*NtoN2O*kgtoGg</f>
        <v>1.2766214097605491E-2</v>
      </c>
      <c r="AF170" s="22">
        <f>Constants!$H76*'Activity data'!AF18*Constants!$H94*EF!$H219*MMVolatEF*NtoN2O*kgtoGg</f>
        <v>1.2656123747904183E-2</v>
      </c>
      <c r="AG170" s="22">
        <f>Constants!$H76*'Activity data'!AG18*Constants!$H94*EF!$H219*MMVolatEF*NtoN2O*kgtoGg</f>
        <v>1.2457240003402419E-2</v>
      </c>
      <c r="AH170" s="22">
        <f>Constants!$H76*'Activity data'!AH18*Constants!$H94*EF!$H219*MMVolatEF*NtoN2O*kgtoGg</f>
        <v>1.2192475475120175E-2</v>
      </c>
      <c r="AI170" s="22">
        <f>Constants!$H76*'Activity data'!AI18*Constants!$H94*EF!$H219*MMVolatEF*NtoN2O*kgtoGg</f>
        <v>1.2001402332711165E-2</v>
      </c>
      <c r="AJ170" s="22">
        <f>Constants!$H76*'Activity data'!AJ18*Constants!$H94*EF!$H219*MMVolatEF*NtoN2O*kgtoGg</f>
        <v>1.1793895278846476E-2</v>
      </c>
      <c r="AK170" s="22">
        <f>Constants!$H76*'Activity data'!AK18*Constants!$H94*EF!$H219*MMVolatEF*NtoN2O*kgtoGg</f>
        <v>1.1571879188450991E-2</v>
      </c>
      <c r="AL170" s="22">
        <f>Constants!$H76*'Activity data'!AL18*Constants!$H94*EF!$H219*MMVolatEF*NtoN2O*kgtoGg</f>
        <v>1.0121690079471179E-2</v>
      </c>
      <c r="AM170" s="22">
        <f>Constants!$H76*'Activity data'!AM18*Constants!$H94*EF!$H219*MMVolatEF*NtoN2O*kgtoGg</f>
        <v>1.0145788067018343E-2</v>
      </c>
      <c r="AN170" s="22">
        <f>Constants!$H76*'Activity data'!AN18*Constants!$H94*EF!$H219*MMVolatEF*NtoN2O*kgtoGg</f>
        <v>1.0155265588196693E-2</v>
      </c>
      <c r="AO170" s="22">
        <f>Constants!$H76*'Activity data'!AO18*Constants!$H94*EF!$H219*MMVolatEF*NtoN2O*kgtoGg</f>
        <v>1.0165240087093545E-2</v>
      </c>
      <c r="AP170" s="22">
        <f>Constants!$H76*'Activity data'!AP18*Constants!$H94*EF!$H219*MMVolatEF*NtoN2O*kgtoGg</f>
        <v>1.0163097780583259E-2</v>
      </c>
      <c r="AQ170" s="22">
        <f>Constants!$H76*'Activity data'!AQ18*Constants!$H94*EF!$H219*MMVolatEF*NtoN2O*kgtoGg</f>
        <v>1.0170334718754595E-2</v>
      </c>
      <c r="AR170" s="22">
        <f>Constants!$H76*'Activity data'!AR18*Constants!$H94*EF!$H219*MMVolatEF*NtoN2O*kgtoGg</f>
        <v>1.0232850231253561E-2</v>
      </c>
      <c r="AS170" s="22">
        <f>Constants!$H76*'Activity data'!AS18*Constants!$H94*EF!$H219*MMVolatEF*NtoN2O*kgtoGg</f>
        <v>1.0287644341305835E-2</v>
      </c>
      <c r="AT170" s="22">
        <f>Constants!$H76*'Activity data'!AT18*Constants!$H94*EF!$H219*MMVolatEF*NtoN2O*kgtoGg</f>
        <v>1.0352673093722203E-2</v>
      </c>
      <c r="AU170" s="22">
        <f>Constants!$H76*'Activity data'!AU18*Constants!$H94*EF!$H219*MMVolatEF*NtoN2O*kgtoGg</f>
        <v>1.042306832686021E-2</v>
      </c>
      <c r="AV170" s="22">
        <f>Constants!$H76*'Activity data'!AV18*Constants!$H94*EF!$H219*MMVolatEF*NtoN2O*kgtoGg</f>
        <v>1.049933703107416E-2</v>
      </c>
      <c r="AW170" s="22">
        <f>Constants!$H76*'Activity data'!AW18*Constants!$H94*EF!$H219*MMVolatEF*NtoN2O*kgtoGg</f>
        <v>1.0639631043322276E-2</v>
      </c>
      <c r="AX170" s="22">
        <f>Constants!$H76*'Activity data'!AX18*Constants!$H94*EF!$H219*MMVolatEF*NtoN2O*kgtoGg</f>
        <v>1.0754326299603507E-2</v>
      </c>
      <c r="AY170" s="22">
        <f>Constants!$H76*'Activity data'!AY18*Constants!$H94*EF!$H219*MMVolatEF*NtoN2O*kgtoGg</f>
        <v>1.0900939325698578E-2</v>
      </c>
      <c r="AZ170" s="22">
        <f>Constants!$H76*'Activity data'!AZ18*Constants!$H94*EF!$H219*MMVolatEF*NtoN2O*kgtoGg</f>
        <v>1.1065707291513783E-2</v>
      </c>
      <c r="BA170" s="22">
        <f>Constants!$H76*'Activity data'!BA18*Constants!$H94*EF!$H219*MMVolatEF*NtoN2O*kgtoGg</f>
        <v>1.1249102793135306E-2</v>
      </c>
      <c r="BB170" s="22">
        <f>Constants!$H76*'Activity data'!BB18*Constants!$H94*EF!$H219*MMVolatEF*NtoN2O*kgtoGg</f>
        <v>1.1439824714820836E-2</v>
      </c>
      <c r="BC170" s="22">
        <f>Constants!$H76*'Activity data'!BC18*Constants!$H94*EF!$H219*MMVolatEF*NtoN2O*kgtoGg</f>
        <v>1.1638596880432537E-2</v>
      </c>
      <c r="BD170" s="22">
        <f>Constants!$H76*'Activity data'!BD18*Constants!$H94*EF!$H219*MMVolatEF*NtoN2O*kgtoGg</f>
        <v>1.1833484939516796E-2</v>
      </c>
      <c r="BE170" s="22">
        <f>Constants!$H76*'Activity data'!BE18*Constants!$H94*EF!$H219*MMVolatEF*NtoN2O*kgtoGg</f>
        <v>1.2035842809619982E-2</v>
      </c>
      <c r="BF170" s="22">
        <f>Constants!$H76*'Activity data'!BF18*Constants!$H94*EF!$H219*MMVolatEF*NtoN2O*kgtoGg</f>
        <v>1.2254601394476242E-2</v>
      </c>
      <c r="BG170" s="22">
        <f>Constants!$H76*'Activity data'!BG18*Constants!$H94*EF!$H219*MMVolatEF*NtoN2O*kgtoGg</f>
        <v>1.2484912693116088E-2</v>
      </c>
      <c r="BH170" s="22">
        <f>Constants!$H76*'Activity data'!BH18*Constants!$H94*EF!$H219*MMVolatEF*NtoN2O*kgtoGg</f>
        <v>1.2723474587199746E-2</v>
      </c>
      <c r="BI170" s="22">
        <f>Constants!$H76*'Activity data'!BI18*Constants!$H94*EF!$H219*MMVolatEF*NtoN2O*kgtoGg</f>
        <v>1.296825839478281E-2</v>
      </c>
      <c r="BJ170" s="22">
        <f>Constants!$H76*'Activity data'!BJ18*Constants!$H94*EF!$H219*MMVolatEF*NtoN2O*kgtoGg</f>
        <v>1.3221281738144961E-2</v>
      </c>
      <c r="BK170" s="22">
        <f>Constants!$H76*'Activity data'!BK18*Constants!$H94*EF!$H219*MMVolatEF*NtoN2O*kgtoGg</f>
        <v>1.3492431267703704E-2</v>
      </c>
      <c r="BL170" s="22">
        <f>Constants!$H76*'Activity data'!BL18*Constants!$H94*EF!$H219*MMVolatEF*NtoN2O*kgtoGg</f>
        <v>1.3779584969210543E-2</v>
      </c>
      <c r="BM170" s="22">
        <f>Constants!$H76*'Activity data'!BM18*Constants!$H94*EF!$H219*MMVolatEF*NtoN2O*kgtoGg</f>
        <v>1.4078000298582704E-2</v>
      </c>
      <c r="BN170" s="22">
        <f>Constants!$H76*'Activity data'!BN18*Constants!$H94*EF!$H219*MMVolatEF*NtoN2O*kgtoGg</f>
        <v>1.4367767790515015E-2</v>
      </c>
      <c r="BO170" s="22">
        <f>Constants!$H76*'Activity data'!BO18*Constants!$H94*EF!$H219*MMVolatEF*NtoN2O*kgtoGg</f>
        <v>1.4669925001708261E-2</v>
      </c>
      <c r="BP170" s="22">
        <f>Constants!$H76*'Activity data'!BP18*Constants!$H94*EF!$H219*MMVolatEF*NtoN2O*kgtoGg</f>
        <v>1.498541014909705E-2</v>
      </c>
    </row>
    <row r="171" spans="1:68" x14ac:dyDescent="0.25">
      <c r="A171" t="str">
        <f t="shared" si="58"/>
        <v>3C Aggregated and non-CO2 emissions on land</v>
      </c>
      <c r="B171" t="str">
        <f t="shared" si="62"/>
        <v>3C6 Indirect N2O from manure management (N2O)</v>
      </c>
      <c r="C171" t="str">
        <f t="shared" si="63"/>
        <v>Volatilisation</v>
      </c>
      <c r="D171" t="str">
        <f>'Activity data'!D80</f>
        <v xml:space="preserve"> - Commercial layers</v>
      </c>
      <c r="E171" t="str">
        <f t="shared" si="61"/>
        <v>Volatilisation - Commercial layers</v>
      </c>
      <c r="F171" t="str">
        <f t="shared" si="47"/>
        <v>N2O</v>
      </c>
      <c r="G171" t="str">
        <f t="shared" si="48"/>
        <v>Gg N2O</v>
      </c>
      <c r="H171" s="22">
        <f>Constants!$H77*'Activity data'!H19*Constants!$H95*EF!$H220*MMVolatEF*NtoN2O*kgtoGg</f>
        <v>3.9901922234143378E-2</v>
      </c>
      <c r="I171" s="22">
        <f>Constants!$H77*'Activity data'!I19*Constants!$H95*EF!$H220*MMVolatEF*NtoN2O*kgtoGg</f>
        <v>3.8764119662049575E-2</v>
      </c>
      <c r="J171" s="22">
        <f>Constants!$H77*'Activity data'!J19*Constants!$H95*EF!$H220*MMVolatEF*NtoN2O*kgtoGg</f>
        <v>3.6765071039765375E-2</v>
      </c>
      <c r="K171" s="22">
        <f>Constants!$H77*'Activity data'!K19*Constants!$H95*EF!$H220*MMVolatEF*NtoN2O*kgtoGg</f>
        <v>3.6187005010116235E-2</v>
      </c>
      <c r="L171" s="22">
        <f>Constants!$H77*'Activity data'!L19*Constants!$H95*EF!$H220*MMVolatEF*NtoN2O*kgtoGg</f>
        <v>3.4613000583397703E-2</v>
      </c>
      <c r="M171" s="22">
        <f>Constants!$H77*'Activity data'!M19*Constants!$H95*EF!$H220*MMVolatEF*NtoN2O*kgtoGg</f>
        <v>3.7767091699964048E-2</v>
      </c>
      <c r="N171" s="22">
        <f>Constants!$H77*'Activity data'!N19*Constants!$H95*EF!$H220*MMVolatEF*NtoN2O*kgtoGg</f>
        <v>3.9893574992700236E-2</v>
      </c>
      <c r="O171" s="22">
        <f>Constants!$H77*'Activity data'!O19*Constants!$H95*EF!$H220*MMVolatEF*NtoN2O*kgtoGg</f>
        <v>4.0024759793687768E-2</v>
      </c>
      <c r="P171" s="22">
        <f>Constants!$H77*'Activity data'!P19*Constants!$H95*EF!$H220*MMVolatEF*NtoN2O*kgtoGg</f>
        <v>4.5064502181051763E-2</v>
      </c>
      <c r="Q171" s="22">
        <f>Constants!$H77*'Activity data'!Q19*Constants!$H95*EF!$H220*MMVolatEF*NtoN2O*kgtoGg</f>
        <v>4.8313668520703602E-2</v>
      </c>
      <c r="R171" s="22">
        <f>Constants!$H77*'Activity data'!R19*Constants!$H95*EF!$H220*MMVolatEF*NtoN2O*kgtoGg</f>
        <v>4.7289979406797474E-2</v>
      </c>
      <c r="S171" s="22">
        <f>Constants!$H77*'Activity data'!S19*Constants!$H95*EF!$H220*MMVolatEF*NtoN2O*kgtoGg</f>
        <v>4.8551507364098793E-2</v>
      </c>
      <c r="T171" s="22">
        <f>Constants!$H77*'Activity data'!T19*Constants!$H95*EF!$H220*MMVolatEF*NtoN2O*kgtoGg</f>
        <v>4.8170447709819791E-2</v>
      </c>
      <c r="U171" s="22">
        <f>Constants!$H77*'Activity data'!U19*Constants!$H95*EF!$H220*MMVolatEF*NtoN2O*kgtoGg</f>
        <v>4.6247362930646907E-2</v>
      </c>
      <c r="V171" s="22">
        <f>Constants!$H77*'Activity data'!V19*Constants!$H95*EF!$H220*MMVolatEF*NtoN2O*kgtoGg</f>
        <v>4.7924340253760342E-2</v>
      </c>
      <c r="W171" s="22">
        <f>Constants!$H77*'Activity data'!W19*Constants!$H95*EF!$H220*MMVolatEF*NtoN2O*kgtoGg</f>
        <v>5.0814203111068781E-2</v>
      </c>
      <c r="X171" s="22">
        <f>Constants!$H77*'Activity data'!X19*Constants!$H95*EF!$H220*MMVolatEF*NtoN2O*kgtoGg</f>
        <v>5.6079445071930599E-2</v>
      </c>
      <c r="Y171" s="22">
        <f>Constants!$H77*'Activity data'!Y19*Constants!$H95*EF!$H220*MMVolatEF*NtoN2O*kgtoGg</f>
        <v>6.2061568790031385E-2</v>
      </c>
      <c r="Z171" s="22">
        <f>Constants!$H77*'Activity data'!Z19*Constants!$H95*EF!$H220*MMVolatEF*NtoN2O*kgtoGg</f>
        <v>6.2878912050452387E-2</v>
      </c>
      <c r="AA171" s="22">
        <f>Constants!$H77*'Activity data'!AA19*Constants!$H95*EF!$H220*MMVolatEF*NtoN2O*kgtoGg</f>
        <v>6.0560791025763831E-2</v>
      </c>
      <c r="AB171" s="22">
        <f>Constants!$H77*'Activity data'!AB19*Constants!$H95*EF!$H220*MMVolatEF*NtoN2O*kgtoGg</f>
        <v>6.291984308956225E-2</v>
      </c>
      <c r="AC171" s="22">
        <f>Constants!$H77*'Activity data'!AC19*Constants!$H95*EF!$H220*MMVolatEF*NtoN2O*kgtoGg</f>
        <v>6.5824054338964127E-2</v>
      </c>
      <c r="AD171" s="22">
        <f>Constants!$H77*'Activity data'!AD19*Constants!$H95*EF!$H220*MMVolatEF*NtoN2O*kgtoGg</f>
        <v>6.4683865678836605E-2</v>
      </c>
      <c r="AE171" s="22">
        <f>Constants!$H77*'Activity data'!AE19*Constants!$H95*EF!$H220*MMVolatEF*NtoN2O*kgtoGg</f>
        <v>6.6137736332363958E-2</v>
      </c>
      <c r="AF171" s="22">
        <f>Constants!$H77*'Activity data'!AF19*Constants!$H95*EF!$H220*MMVolatEF*NtoN2O*kgtoGg</f>
        <v>6.7337009382535645E-2</v>
      </c>
      <c r="AG171" s="22">
        <f>Constants!$H77*'Activity data'!AG19*Constants!$H95*EF!$H220*MMVolatEF*NtoN2O*kgtoGg</f>
        <v>6.8262171502871533E-2</v>
      </c>
      <c r="AH171" s="22">
        <f>Constants!$H77*'Activity data'!AH19*Constants!$H95*EF!$H220*MMVolatEF*NtoN2O*kgtoGg</f>
        <v>6.8966449548958475E-2</v>
      </c>
      <c r="AI171" s="22">
        <f>Constants!$H77*'Activity data'!AI19*Constants!$H95*EF!$H220*MMVolatEF*NtoN2O*kgtoGg</f>
        <v>6.988242554045572E-2</v>
      </c>
      <c r="AJ171" s="22">
        <f>Constants!$H77*'Activity data'!AJ19*Constants!$H95*EF!$H220*MMVolatEF*NtoN2O*kgtoGg</f>
        <v>7.0721114476312255E-2</v>
      </c>
      <c r="AK171" s="22">
        <f>Constants!$H77*'Activity data'!AK19*Constants!$H95*EF!$H220*MMVolatEF*NtoN2O*kgtoGg</f>
        <v>7.1488004430477967E-2</v>
      </c>
      <c r="AL171" s="22">
        <f>Constants!$H77*'Activity data'!AL19*Constants!$H95*EF!$H220*MMVolatEF*NtoN2O*kgtoGg</f>
        <v>6.8004356135002192E-2</v>
      </c>
      <c r="AM171" s="22">
        <f>Constants!$H77*'Activity data'!AM19*Constants!$H95*EF!$H220*MMVolatEF*NtoN2O*kgtoGg</f>
        <v>6.9321950774418717E-2</v>
      </c>
      <c r="AN171" s="22">
        <f>Constants!$H77*'Activity data'!AN19*Constants!$H95*EF!$H220*MMVolatEF*NtoN2O*kgtoGg</f>
        <v>7.0598284225403429E-2</v>
      </c>
      <c r="AO171" s="22">
        <f>Constants!$H77*'Activity data'!AO19*Constants!$H95*EF!$H220*MMVolatEF*NtoN2O*kgtoGg</f>
        <v>7.1887440879089257E-2</v>
      </c>
      <c r="AP171" s="22">
        <f>Constants!$H77*'Activity data'!AP19*Constants!$H95*EF!$H220*MMVolatEF*NtoN2O*kgtoGg</f>
        <v>7.314212639703517E-2</v>
      </c>
      <c r="AQ171" s="22">
        <f>Constants!$H77*'Activity data'!AQ19*Constants!$H95*EF!$H220*MMVolatEF*NtoN2O*kgtoGg</f>
        <v>7.4442694971088449E-2</v>
      </c>
      <c r="AR171" s="22">
        <f>Constants!$H77*'Activity data'!AR19*Constants!$H95*EF!$H220*MMVolatEF*NtoN2O*kgtoGg</f>
        <v>7.5908022360670777E-2</v>
      </c>
      <c r="AS171" s="22">
        <f>Constants!$H77*'Activity data'!AS19*Constants!$H95*EF!$H220*MMVolatEF*NtoN2O*kgtoGg</f>
        <v>7.7363514026332569E-2</v>
      </c>
      <c r="AT171" s="22">
        <f>Constants!$H77*'Activity data'!AT19*Constants!$H95*EF!$H220*MMVolatEF*NtoN2O*kgtoGg</f>
        <v>7.888024873324978E-2</v>
      </c>
      <c r="AU171" s="22">
        <f>Constants!$H77*'Activity data'!AU19*Constants!$H95*EF!$H220*MMVolatEF*NtoN2O*kgtoGg</f>
        <v>8.0442379184566162E-2</v>
      </c>
      <c r="AV171" s="22">
        <f>Constants!$H77*'Activity data'!AV19*Constants!$H95*EF!$H220*MMVolatEF*NtoN2O*kgtoGg</f>
        <v>8.2053535322576157E-2</v>
      </c>
      <c r="AW171" s="22">
        <f>Constants!$H77*'Activity data'!AW19*Constants!$H95*EF!$H220*MMVolatEF*NtoN2O*kgtoGg</f>
        <v>8.3916323286178165E-2</v>
      </c>
      <c r="AX171" s="22">
        <f>Constants!$H77*'Activity data'!AX19*Constants!$H95*EF!$H220*MMVolatEF*NtoN2O*kgtoGg</f>
        <v>8.570246259505182E-2</v>
      </c>
      <c r="AY171" s="22">
        <f>Constants!$H77*'Activity data'!AY19*Constants!$H95*EF!$H220*MMVolatEF*NtoN2O*kgtoGg</f>
        <v>8.7665942658502458E-2</v>
      </c>
      <c r="AZ171" s="22">
        <f>Constants!$H77*'Activity data'!AZ19*Constants!$H95*EF!$H220*MMVolatEF*NtoN2O*kgtoGg</f>
        <v>8.9753876605269026E-2</v>
      </c>
      <c r="BA171" s="22">
        <f>Constants!$H77*'Activity data'!BA19*Constants!$H95*EF!$H220*MMVolatEF*NtoN2O*kgtoGg</f>
        <v>9.1973194108007986E-2</v>
      </c>
      <c r="BB171" s="22">
        <f>Constants!$H77*'Activity data'!BB19*Constants!$H95*EF!$H220*MMVolatEF*NtoN2O*kgtoGg</f>
        <v>9.4225581585175175E-2</v>
      </c>
      <c r="BC171" s="22">
        <f>Constants!$H77*'Activity data'!BC19*Constants!$H95*EF!$H220*MMVolatEF*NtoN2O*kgtoGg</f>
        <v>9.6567509194558712E-2</v>
      </c>
      <c r="BD171" s="22">
        <f>Constants!$H77*'Activity data'!BD19*Constants!$H95*EF!$H220*MMVolatEF*NtoN2O*kgtoGg</f>
        <v>9.8944261210963405E-2</v>
      </c>
      <c r="BE171" s="22">
        <f>Constants!$H77*'Activity data'!BE19*Constants!$H95*EF!$H220*MMVolatEF*NtoN2O*kgtoGg</f>
        <v>0.10141254333073171</v>
      </c>
      <c r="BF171" s="22">
        <f>Constants!$H77*'Activity data'!BF19*Constants!$H95*EF!$H220*MMVolatEF*NtoN2O*kgtoGg</f>
        <v>0.10402214079864747</v>
      </c>
      <c r="BG171" s="22">
        <f>Constants!$H77*'Activity data'!BG19*Constants!$H95*EF!$H220*MMVolatEF*NtoN2O*kgtoGg</f>
        <v>0.10670654202359874</v>
      </c>
      <c r="BH171" s="22">
        <f>Constants!$H77*'Activity data'!BH19*Constants!$H95*EF!$H220*MMVolatEF*NtoN2O*kgtoGg</f>
        <v>0.10949967403168119</v>
      </c>
      <c r="BI171" s="22">
        <f>Constants!$H77*'Activity data'!BI19*Constants!$H95*EF!$H220*MMVolatEF*NtoN2O*kgtoGg</f>
        <v>0.1123952666891504</v>
      </c>
      <c r="BJ171" s="22">
        <f>Constants!$H77*'Activity data'!BJ19*Constants!$H95*EF!$H220*MMVolatEF*NtoN2O*kgtoGg</f>
        <v>0.11540770181330533</v>
      </c>
      <c r="BK171" s="22">
        <f>Constants!$H77*'Activity data'!BK19*Constants!$H95*EF!$H220*MMVolatEF*NtoN2O*kgtoGg</f>
        <v>0.11859886518615698</v>
      </c>
      <c r="BL171" s="22">
        <f>Constants!$H77*'Activity data'!BL19*Constants!$H95*EF!$H220*MMVolatEF*NtoN2O*kgtoGg</f>
        <v>0.12191274881554599</v>
      </c>
      <c r="BM171" s="22">
        <f>Constants!$H77*'Activity data'!BM19*Constants!$H95*EF!$H220*MMVolatEF*NtoN2O*kgtoGg</f>
        <v>0.1253797225366968</v>
      </c>
      <c r="BN171" s="22">
        <f>Constants!$H77*'Activity data'!BN19*Constants!$H95*EF!$H220*MMVolatEF*NtoN2O*kgtoGg</f>
        <v>0.12888581453432979</v>
      </c>
      <c r="BO171" s="22">
        <f>Constants!$H77*'Activity data'!BO19*Constants!$H95*EF!$H220*MMVolatEF*NtoN2O*kgtoGg</f>
        <v>0.13255870973232783</v>
      </c>
      <c r="BP171" s="22">
        <f>Constants!$H77*'Activity data'!BP19*Constants!$H95*EF!$H220*MMVolatEF*NtoN2O*kgtoGg</f>
        <v>0.13641233001995431</v>
      </c>
    </row>
    <row r="172" spans="1:68" x14ac:dyDescent="0.25">
      <c r="A172" t="str">
        <f t="shared" si="58"/>
        <v>3C Aggregated and non-CO2 emissions on land</v>
      </c>
      <c r="B172" t="str">
        <f t="shared" si="62"/>
        <v>3C6 Indirect N2O from manure management (N2O)</v>
      </c>
      <c r="C172" t="str">
        <f t="shared" si="63"/>
        <v>Volatilisation</v>
      </c>
      <c r="D172" t="str">
        <f>'Activity data'!D81</f>
        <v xml:space="preserve"> - Commercial broilers</v>
      </c>
      <c r="E172" t="str">
        <f t="shared" si="61"/>
        <v>Volatilisation - Commercial broilers</v>
      </c>
      <c r="F172" t="str">
        <f t="shared" si="47"/>
        <v>N2O</v>
      </c>
      <c r="G172" t="str">
        <f t="shared" si="48"/>
        <v>Gg N2O</v>
      </c>
      <c r="H172" s="22">
        <f>Constants!$H78*'Activity data'!H20*Constants!$H96*EF!$H221*MMVolatEF*NtoN2O*kgtoGg</f>
        <v>0.13300481081505974</v>
      </c>
      <c r="I172" s="22">
        <f>Constants!$H78*'Activity data'!I20*Constants!$H96*EF!$H221*MMVolatEF*NtoN2O*kgtoGg</f>
        <v>0.12502452232752509</v>
      </c>
      <c r="J172" s="22">
        <f>Constants!$H78*'Activity data'!J20*Constants!$H96*EF!$H221*MMVolatEF*NtoN2O*kgtoGg</f>
        <v>0.11815711721981632</v>
      </c>
      <c r="K172" s="22">
        <f>Constants!$H78*'Activity data'!K20*Constants!$H96*EF!$H221*MMVolatEF*NtoN2O*kgtoGg</f>
        <v>0.13288475431749616</v>
      </c>
      <c r="L172" s="22">
        <f>Constants!$H78*'Activity data'!L20*Constants!$H96*EF!$H221*MMVolatEF*NtoN2O*kgtoGg</f>
        <v>0.13163846288812139</v>
      </c>
      <c r="M172" s="22">
        <f>Constants!$H78*'Activity data'!M20*Constants!$H96*EF!$H221*MMVolatEF*NtoN2O*kgtoGg</f>
        <v>0.15067946452756478</v>
      </c>
      <c r="N172" s="22">
        <f>Constants!$H78*'Activity data'!N20*Constants!$H96*EF!$H221*MMVolatEF*NtoN2O*kgtoGg</f>
        <v>0.17520137856774748</v>
      </c>
      <c r="O172" s="22">
        <f>Constants!$H78*'Activity data'!O20*Constants!$H96*EF!$H221*MMVolatEF*NtoN2O*kgtoGg</f>
        <v>0.17833497655174868</v>
      </c>
      <c r="P172" s="22">
        <f>Constants!$H78*'Activity data'!P20*Constants!$H96*EF!$H221*MMVolatEF*NtoN2O*kgtoGg</f>
        <v>0.19540750250200264</v>
      </c>
      <c r="Q172" s="22">
        <f>Constants!$H78*'Activity data'!Q20*Constants!$H96*EF!$H221*MMVolatEF*NtoN2O*kgtoGg</f>
        <v>0.20400324067875486</v>
      </c>
      <c r="R172" s="22">
        <f>Constants!$H78*'Activity data'!R20*Constants!$H96*EF!$H221*MMVolatEF*NtoN2O*kgtoGg</f>
        <v>0.2194924541960066</v>
      </c>
      <c r="S172" s="22">
        <f>Constants!$H78*'Activity data'!S20*Constants!$H96*EF!$H221*MMVolatEF*NtoN2O*kgtoGg</f>
        <v>0.21194302789750966</v>
      </c>
      <c r="T172" s="22">
        <f>Constants!$H78*'Activity data'!T20*Constants!$H96*EF!$H221*MMVolatEF*NtoN2O*kgtoGg</f>
        <v>0.23490162161460634</v>
      </c>
      <c r="U172" s="22">
        <f>Constants!$H78*'Activity data'!U20*Constants!$H96*EF!$H221*MMVolatEF*NtoN2O*kgtoGg</f>
        <v>0.22342690340629309</v>
      </c>
      <c r="V172" s="22">
        <f>Constants!$H78*'Activity data'!V20*Constants!$H96*EF!$H221*MMVolatEF*NtoN2O*kgtoGg</f>
        <v>0.22882062376153647</v>
      </c>
      <c r="W172" s="22">
        <f>Constants!$H78*'Activity data'!W20*Constants!$H96*EF!$H221*MMVolatEF*NtoN2O*kgtoGg</f>
        <v>0.25318423090083292</v>
      </c>
      <c r="X172" s="22">
        <f>Constants!$H78*'Activity data'!X20*Constants!$H96*EF!$H221*MMVolatEF*NtoN2O*kgtoGg</f>
        <v>0.27080419841374809</v>
      </c>
      <c r="Y172" s="22">
        <f>Constants!$H78*'Activity data'!Y20*Constants!$H96*EF!$H221*MMVolatEF*NtoN2O*kgtoGg</f>
        <v>0.28333542117093263</v>
      </c>
      <c r="Z172" s="22">
        <f>Constants!$H78*'Activity data'!Z20*Constants!$H96*EF!$H221*MMVolatEF*NtoN2O*kgtoGg</f>
        <v>0.30167528975381169</v>
      </c>
      <c r="AA172" s="22">
        <f>Constants!$H78*'Activity data'!AA20*Constants!$H96*EF!$H221*MMVolatEF*NtoN2O*kgtoGg</f>
        <v>0.28466366211683397</v>
      </c>
      <c r="AB172" s="22">
        <f>Constants!$H78*'Activity data'!AB20*Constants!$H96*EF!$H221*MMVolatEF*NtoN2O*kgtoGg</f>
        <v>0.29182318020337894</v>
      </c>
      <c r="AC172" s="22">
        <f>Constants!$H78*'Activity data'!AC20*Constants!$H96*EF!$H221*MMVolatEF*NtoN2O*kgtoGg</f>
        <v>0.30182167573697893</v>
      </c>
      <c r="AD172" s="22">
        <f>Constants!$H78*'Activity data'!AD20*Constants!$H96*EF!$H221*MMVolatEF*NtoN2O*kgtoGg</f>
        <v>0.31266221797270838</v>
      </c>
      <c r="AE172" s="22">
        <f>Constants!$H78*'Activity data'!AE20*Constants!$H96*EF!$H221*MMVolatEF*NtoN2O*kgtoGg</f>
        <v>0.31867959028437182</v>
      </c>
      <c r="AF172" s="22">
        <f>Constants!$H78*'Activity data'!AF20*Constants!$H96*EF!$H221*MMVolatEF*NtoN2O*kgtoGg</f>
        <v>0.32135579804461906</v>
      </c>
      <c r="AG172" s="22">
        <f>Constants!$H78*'Activity data'!AG20*Constants!$H96*EF!$H221*MMVolatEF*NtoN2O*kgtoGg</f>
        <v>0.32055327290197239</v>
      </c>
      <c r="AH172" s="22">
        <f>Constants!$H78*'Activity data'!AH20*Constants!$H96*EF!$H221*MMVolatEF*NtoN2O*kgtoGg</f>
        <v>0.31697926462262782</v>
      </c>
      <c r="AI172" s="22">
        <f>Constants!$H78*'Activity data'!AI20*Constants!$H96*EF!$H221*MMVolatEF*NtoN2O*kgtoGg</f>
        <v>0.3157388298566165</v>
      </c>
      <c r="AJ172" s="22">
        <f>Constants!$H78*'Activity data'!AJ20*Constants!$H96*EF!$H221*MMVolatEF*NtoN2O*kgtoGg</f>
        <v>0.31361291544942271</v>
      </c>
      <c r="AK172" s="22">
        <f>Constants!$H78*'Activity data'!AK20*Constants!$H96*EF!$H221*MMVolatEF*NtoN2O*kgtoGg</f>
        <v>0.31065217273080387</v>
      </c>
      <c r="AL172" s="22">
        <f>Constants!$H78*'Activity data'!AL20*Constants!$H96*EF!$H221*MMVolatEF*NtoN2O*kgtoGg</f>
        <v>0.25962008538723197</v>
      </c>
      <c r="AM172" s="22">
        <f>Constants!$H78*'Activity data'!AM20*Constants!$H96*EF!$H221*MMVolatEF*NtoN2O*kgtoGg</f>
        <v>0.26578199648918432</v>
      </c>
      <c r="AN172" s="22">
        <f>Constants!$H78*'Activity data'!AN20*Constants!$H96*EF!$H221*MMVolatEF*NtoN2O*kgtoGg</f>
        <v>0.27137143378760892</v>
      </c>
      <c r="AO172" s="22">
        <f>Constants!$H78*'Activity data'!AO20*Constants!$H96*EF!$H221*MMVolatEF*NtoN2O*kgtoGg</f>
        <v>0.27698029032508398</v>
      </c>
      <c r="AP172" s="22">
        <f>Constants!$H78*'Activity data'!AP20*Constants!$H96*EF!$H221*MMVolatEF*NtoN2O*kgtoGg</f>
        <v>0.2820996030581297</v>
      </c>
      <c r="AQ172" s="22">
        <f>Constants!$H78*'Activity data'!AQ20*Constants!$H96*EF!$H221*MMVolatEF*NtoN2O*kgtoGg</f>
        <v>0.2876123107083936</v>
      </c>
      <c r="AR172" s="22">
        <f>Constants!$H78*'Activity data'!AR20*Constants!$H96*EF!$H221*MMVolatEF*NtoN2O*kgtoGg</f>
        <v>0.29572289846261335</v>
      </c>
      <c r="AS172" s="22">
        <f>Constants!$H78*'Activity data'!AS20*Constants!$H96*EF!$H221*MMVolatEF*NtoN2O*kgtoGg</f>
        <v>0.30358980834142835</v>
      </c>
      <c r="AT172" s="22">
        <f>Constants!$H78*'Activity data'!AT20*Constants!$H96*EF!$H221*MMVolatEF*NtoN2O*kgtoGg</f>
        <v>0.31199111440705329</v>
      </c>
      <c r="AU172" s="22">
        <f>Constants!$H78*'Activity data'!AU20*Constants!$H96*EF!$H221*MMVolatEF*NtoN2O*kgtoGg</f>
        <v>0.3207320249101126</v>
      </c>
      <c r="AV172" s="22">
        <f>Constants!$H78*'Activity data'!AV20*Constants!$H96*EF!$H221*MMVolatEF*NtoN2O*kgtoGg</f>
        <v>0.32985322064451367</v>
      </c>
      <c r="AW172" s="22">
        <f>Constants!$H78*'Activity data'!AW20*Constants!$H96*EF!$H221*MMVolatEF*NtoN2O*kgtoGg</f>
        <v>0.34219362370326445</v>
      </c>
      <c r="AX172" s="22">
        <f>Constants!$H78*'Activity data'!AX20*Constants!$H96*EF!$H221*MMVolatEF*NtoN2O*kgtoGg</f>
        <v>0.35357486322058473</v>
      </c>
      <c r="AY172" s="22">
        <f>Constants!$H78*'Activity data'!AY20*Constants!$H96*EF!$H221*MMVolatEF*NtoN2O*kgtoGg</f>
        <v>0.36663318638023129</v>
      </c>
      <c r="AZ172" s="22">
        <f>Constants!$H78*'Activity data'!AZ20*Constants!$H96*EF!$H221*MMVolatEF*NtoN2O*kgtoGg</f>
        <v>0.38078256984353653</v>
      </c>
      <c r="BA172" s="22">
        <f>Constants!$H78*'Activity data'!BA20*Constants!$H96*EF!$H221*MMVolatEF*NtoN2O*kgtoGg</f>
        <v>0.39609213281033401</v>
      </c>
      <c r="BB172" s="22">
        <f>Constants!$H78*'Activity data'!BB20*Constants!$H96*EF!$H221*MMVolatEF*NtoN2O*kgtoGg</f>
        <v>0.41223493428073621</v>
      </c>
      <c r="BC172" s="22">
        <f>Constants!$H78*'Activity data'!BC20*Constants!$H96*EF!$H221*MMVolatEF*NtoN2O*kgtoGg</f>
        <v>0.4290942280015434</v>
      </c>
      <c r="BD172" s="22">
        <f>Constants!$H78*'Activity data'!BD20*Constants!$H96*EF!$H221*MMVolatEF*NtoN2O*kgtoGg</f>
        <v>0.44609841859059451</v>
      </c>
      <c r="BE172" s="22">
        <f>Constants!$H78*'Activity data'!BE20*Constants!$H96*EF!$H221*MMVolatEF*NtoN2O*kgtoGg</f>
        <v>0.46382567713180683</v>
      </c>
      <c r="BF172" s="22">
        <f>Constants!$H78*'Activity data'!BF20*Constants!$H96*EF!$H221*MMVolatEF*NtoN2O*kgtoGg</f>
        <v>0.48275689496846502</v>
      </c>
      <c r="BG172" s="22">
        <f>Constants!$H78*'Activity data'!BG20*Constants!$H96*EF!$H221*MMVolatEF*NtoN2O*kgtoGg</f>
        <v>0.5028462638860014</v>
      </c>
      <c r="BH172" s="22">
        <f>Constants!$H78*'Activity data'!BH20*Constants!$H96*EF!$H221*MMVolatEF*NtoN2O*kgtoGg</f>
        <v>0.52379654306644963</v>
      </c>
      <c r="BI172" s="22">
        <f>Constants!$H78*'Activity data'!BI20*Constants!$H96*EF!$H221*MMVolatEF*NtoN2O*kgtoGg</f>
        <v>0.54552791242519316</v>
      </c>
      <c r="BJ172" s="22">
        <f>Constants!$H78*'Activity data'!BJ20*Constants!$H96*EF!$H221*MMVolatEF*NtoN2O*kgtoGg</f>
        <v>0.56817755119616586</v>
      </c>
      <c r="BK172" s="22">
        <f>Constants!$H78*'Activity data'!BK20*Constants!$H96*EF!$H221*MMVolatEF*NtoN2O*kgtoGg</f>
        <v>0.5923121732919796</v>
      </c>
      <c r="BL172" s="22">
        <f>Constants!$H78*'Activity data'!BL20*Constants!$H96*EF!$H221*MMVolatEF*NtoN2O*kgtoGg</f>
        <v>0.61803987362874147</v>
      </c>
      <c r="BM172" s="22">
        <f>Constants!$H78*'Activity data'!BM20*Constants!$H96*EF!$H221*MMVolatEF*NtoN2O*kgtoGg</f>
        <v>0.64497694510646064</v>
      </c>
      <c r="BN172" s="22">
        <f>Constants!$H78*'Activity data'!BN20*Constants!$H96*EF!$H221*MMVolatEF*NtoN2O*kgtoGg</f>
        <v>0.67203855870594909</v>
      </c>
      <c r="BO172" s="22">
        <f>Constants!$H78*'Activity data'!BO20*Constants!$H96*EF!$H221*MMVolatEF*NtoN2O*kgtoGg</f>
        <v>0.70043534039892319</v>
      </c>
      <c r="BP172" s="22">
        <f>Constants!$H78*'Activity data'!BP20*Constants!$H96*EF!$H221*MMVolatEF*NtoN2O*kgtoGg</f>
        <v>0.73026612720617012</v>
      </c>
    </row>
    <row r="173" spans="1:68" x14ac:dyDescent="0.25">
      <c r="A173" t="str">
        <f t="shared" si="58"/>
        <v>3C Aggregated and non-CO2 emissions on land</v>
      </c>
      <c r="B173" t="str">
        <f>B172</f>
        <v>3C6 Indirect N2O from manure management (N2O)</v>
      </c>
      <c r="C173" t="str">
        <f>'IPCC Categories'!C81</f>
        <v>Leaching/runoff</v>
      </c>
      <c r="D173" t="str">
        <f>D157</f>
        <v xml:space="preserve"> - TMR</v>
      </c>
      <c r="E173" t="str">
        <f t="shared" ref="E173:E188" si="64">C173&amp;D173</f>
        <v>Leaching/runoff - TMR</v>
      </c>
      <c r="F173" t="str">
        <f t="shared" si="47"/>
        <v>N2O</v>
      </c>
      <c r="G173" t="str">
        <f t="shared" si="48"/>
        <v>Gg N2O</v>
      </c>
      <c r="H173" s="22">
        <f>Constants!$H63*'Activity data'!H5*Constants!$H81*FracLEACHMM*MMLeachEF*NtoN2O*kgtoGg</f>
        <v>5.8208122641297363E-2</v>
      </c>
      <c r="I173" s="22">
        <f>Constants!$H63*'Activity data'!I5*Constants!$H81*FracLEACHMM*MMLeachEF*NtoN2O*kgtoGg</f>
        <v>6.6674758661849701E-2</v>
      </c>
      <c r="J173" s="22">
        <f>Constants!$H63*'Activity data'!J5*Constants!$H81*FracLEACHMM*MMLeachEF*NtoN2O*kgtoGg</f>
        <v>5.7678957890012837E-2</v>
      </c>
      <c r="K173" s="22">
        <f>Constants!$H63*'Activity data'!K5*Constants!$H81*FracLEACHMM*MMLeachEF*NtoN2O*kgtoGg</f>
        <v>6.0853946397719974E-2</v>
      </c>
      <c r="L173" s="22">
        <f>Constants!$H63*'Activity data'!L5*Constants!$H81*FracLEACHMM*MMLeachEF*NtoN2O*kgtoGg</f>
        <v>5.556229888487476E-2</v>
      </c>
      <c r="M173" s="22">
        <f>Constants!$H63*'Activity data'!M5*Constants!$H81*FracLEACHMM*MMLeachEF*NtoN2O*kgtoGg</f>
        <v>5.9795616895150921E-2</v>
      </c>
      <c r="N173" s="22">
        <f>Constants!$H63*'Activity data'!N5*Constants!$H81*FracLEACHMM*MMLeachEF*NtoN2O*kgtoGg</f>
        <v>6.0324781646435448E-2</v>
      </c>
      <c r="O173" s="22">
        <f>Constants!$H63*'Activity data'!O5*Constants!$H81*FracLEACHMM*MMLeachEF*NtoN2O*kgtoGg</f>
        <v>5.8208122641297363E-2</v>
      </c>
      <c r="P173" s="22">
        <f>Constants!$H63*'Activity data'!P5*Constants!$H81*FracLEACHMM*MMLeachEF*NtoN2O*kgtoGg</f>
        <v>5.6620628387443785E-2</v>
      </c>
      <c r="Q173" s="22">
        <f>Constants!$H63*'Activity data'!Q5*Constants!$H81*FracLEACHMM*MMLeachEF*NtoN2O*kgtoGg</f>
        <v>5.7149793138728304E-2</v>
      </c>
      <c r="R173" s="22">
        <f>Constants!$H63*'Activity data'!R5*Constants!$H81*FracLEACHMM*MMLeachEF*NtoN2O*kgtoGg</f>
        <v>7.2495570925979441E-2</v>
      </c>
      <c r="S173" s="22">
        <f>Constants!$H63*'Activity data'!S5*Constants!$H81*FracLEACHMM*MMLeachEF*NtoN2O*kgtoGg</f>
        <v>7.1966406174694908E-2</v>
      </c>
      <c r="T173" s="22">
        <f>Constants!$H63*'Activity data'!T5*Constants!$H81*FracLEACHMM*MMLeachEF*NtoN2O*kgtoGg</f>
        <v>6.402893490542709E-2</v>
      </c>
      <c r="U173" s="22">
        <f>Constants!$H63*'Activity data'!U5*Constants!$H81*FracLEACHMM*MMLeachEF*NtoN2O*kgtoGg</f>
        <v>5.6620628387443785E-2</v>
      </c>
      <c r="V173" s="22">
        <f>Constants!$H63*'Activity data'!V5*Constants!$H81*FracLEACHMM*MMLeachEF*NtoN2O*kgtoGg</f>
        <v>5.3974804631021181E-2</v>
      </c>
      <c r="W173" s="22">
        <f>Constants!$H63*'Activity data'!W5*Constants!$H81*FracLEACHMM*MMLeachEF*NtoN2O*kgtoGg</f>
        <v>5.8208122641297363E-2</v>
      </c>
      <c r="X173" s="22">
        <f>Constants!$H63*'Activity data'!X5*Constants!$H81*FracLEACHMM*MMLeachEF*NtoN2O*kgtoGg</f>
        <v>5.7149793138728304E-2</v>
      </c>
      <c r="Y173" s="22">
        <f>Constants!$H63*'Activity data'!Y5*Constants!$H81*FracLEACHMM*MMLeachEF*NtoN2O*kgtoGg</f>
        <v>5.7149793138728304E-2</v>
      </c>
      <c r="Z173" s="22">
        <f>Constants!$H63*'Activity data'!Z5*Constants!$H81*FracLEACHMM*MMLeachEF*NtoN2O*kgtoGg</f>
        <v>6.8791417666987792E-2</v>
      </c>
      <c r="AA173" s="22">
        <f>Constants!$H63*'Activity data'!AA5*Constants!$H81*FracLEACHMM*MMLeachEF*NtoN2O*kgtoGg</f>
        <v>7.0908076672125855E-2</v>
      </c>
      <c r="AB173" s="22">
        <f>Constants!$H63*'Activity data'!AB5*Constants!$H81*FracLEACHMM*MMLeachEF*NtoN2O*kgtoGg</f>
        <v>7.0908076672125855E-2</v>
      </c>
      <c r="AC173" s="22">
        <f>Constants!$H63*'Activity data'!AC5*Constants!$H81*FracLEACHMM*MMLeachEF*NtoN2O*kgtoGg</f>
        <v>6.7733088164418739E-2</v>
      </c>
      <c r="AD173" s="22">
        <f>Constants!$H63*'Activity data'!AD5*Constants!$H81*FracLEACHMM*MMLeachEF*NtoN2O*kgtoGg</f>
        <v>6.6684684071553799E-2</v>
      </c>
      <c r="AE173" s="22">
        <f>Constants!$H63*'Activity data'!AE5*Constants!$H81*FracLEACHMM*MMLeachEF*NtoN2O*kgtoGg</f>
        <v>6.7132858709419055E-2</v>
      </c>
      <c r="AF173" s="22">
        <f>Constants!$H63*'Activity data'!AF5*Constants!$H81*FracLEACHMM*MMLeachEF*NtoN2O*kgtoGg</f>
        <v>6.7458902081589181E-2</v>
      </c>
      <c r="AG173" s="22">
        <f>Constants!$H63*'Activity data'!AG5*Constants!$H81*FracLEACHMM*MMLeachEF*NtoN2O*kgtoGg</f>
        <v>6.7652581518297131E-2</v>
      </c>
      <c r="AH173" s="22">
        <f>Constants!$H63*'Activity data'!AH5*Constants!$H81*FracLEACHMM*MMLeachEF*NtoN2O*kgtoGg</f>
        <v>6.7745484830922881E-2</v>
      </c>
      <c r="AI173" s="22">
        <f>Constants!$H63*'Activity data'!AI5*Constants!$H81*FracLEACHMM*MMLeachEF*NtoN2O*kgtoGg</f>
        <v>6.7981343109833392E-2</v>
      </c>
      <c r="AJ173" s="22">
        <f>Constants!$H63*'Activity data'!AJ5*Constants!$H81*FracLEACHMM*MMLeachEF*NtoN2O*kgtoGg</f>
        <v>6.819010352664219E-2</v>
      </c>
      <c r="AK173" s="22">
        <f>Constants!$H63*'Activity data'!AK5*Constants!$H81*FracLEACHMM*MMLeachEF*NtoN2O*kgtoGg</f>
        <v>6.8374737418035944E-2</v>
      </c>
      <c r="AL173" s="22">
        <f>Constants!$H63*'Activity data'!AL5*Constants!$H81*FracLEACHMM*MMLeachEF*NtoN2O*kgtoGg</f>
        <v>6.6228923588925348E-2</v>
      </c>
      <c r="AM173" s="22">
        <f>Constants!$H63*'Activity data'!AM5*Constants!$H81*FracLEACHMM*MMLeachEF*NtoN2O*kgtoGg</f>
        <v>6.6701106406612698E-2</v>
      </c>
      <c r="AN173" s="22">
        <f>Constants!$H63*'Activity data'!AN5*Constants!$H81*FracLEACHMM*MMLeachEF*NtoN2O*kgtoGg</f>
        <v>6.7158352202979402E-2</v>
      </c>
      <c r="AO173" s="22">
        <f>Constants!$H63*'Activity data'!AO5*Constants!$H81*FracLEACHMM*MMLeachEF*NtoN2O*kgtoGg</f>
        <v>6.7630076378296405E-2</v>
      </c>
      <c r="AP173" s="22">
        <f>Constants!$H63*'Activity data'!AP5*Constants!$H81*FracLEACHMM*MMLeachEF*NtoN2O*kgtoGg</f>
        <v>6.8089818299635674E-2</v>
      </c>
      <c r="AQ173" s="22">
        <f>Constants!$H63*'Activity data'!AQ5*Constants!$H81*FracLEACHMM*MMLeachEF*NtoN2O*kgtoGg</f>
        <v>6.8580438672152827E-2</v>
      </c>
      <c r="AR173" s="22">
        <f>Constants!$H63*'Activity data'!AR5*Constants!$H81*FracLEACHMM*MMLeachEF*NtoN2O*kgtoGg</f>
        <v>6.9143468983648051E-2</v>
      </c>
      <c r="AS173" s="22">
        <f>Constants!$H63*'Activity data'!AS5*Constants!$H81*FracLEACHMM*MMLeachEF*NtoN2O*kgtoGg</f>
        <v>6.9705497776270678E-2</v>
      </c>
      <c r="AT173" s="22">
        <f>Constants!$H63*'Activity data'!AT5*Constants!$H81*FracLEACHMM*MMLeachEF*NtoN2O*kgtoGg</f>
        <v>7.0303442443856487E-2</v>
      </c>
      <c r="AU173" s="22">
        <f>Constants!$H63*'Activity data'!AU5*Constants!$H81*FracLEACHMM*MMLeachEF*NtoN2O*kgtoGg</f>
        <v>7.0928599467139211E-2</v>
      </c>
      <c r="AV173" s="22">
        <f>Constants!$H63*'Activity data'!AV5*Constants!$H81*FracLEACHMM*MMLeachEF*NtoN2O*kgtoGg</f>
        <v>7.1582084023872936E-2</v>
      </c>
      <c r="AW173" s="22">
        <f>Constants!$H63*'Activity data'!AW5*Constants!$H81*FracLEACHMM*MMLeachEF*NtoN2O*kgtoGg</f>
        <v>7.2352174632994856E-2</v>
      </c>
      <c r="AX173" s="22">
        <f>Constants!$H63*'Activity data'!AX5*Constants!$H81*FracLEACHMM*MMLeachEF*NtoN2O*kgtoGg</f>
        <v>7.3083256898497845E-2</v>
      </c>
      <c r="AY173" s="22">
        <f>Constants!$H63*'Activity data'!AY5*Constants!$H81*FracLEACHMM*MMLeachEF*NtoN2O*kgtoGg</f>
        <v>7.3906910731578082E-2</v>
      </c>
      <c r="AZ173" s="22">
        <f>Constants!$H63*'Activity data'!AZ5*Constants!$H81*FracLEACHMM*MMLeachEF*NtoN2O*kgtoGg</f>
        <v>7.4795023807475144E-2</v>
      </c>
      <c r="BA173" s="22">
        <f>Constants!$H63*'Activity data'!BA5*Constants!$H81*FracLEACHMM*MMLeachEF*NtoN2O*kgtoGg</f>
        <v>7.5749911672939763E-2</v>
      </c>
      <c r="BB173" s="22">
        <f>Constants!$H63*'Activity data'!BB5*Constants!$H81*FracLEACHMM*MMLeachEF*NtoN2O*kgtoGg</f>
        <v>7.6704708029853769E-2</v>
      </c>
      <c r="BC173" s="22">
        <f>Constants!$H63*'Activity data'!BC5*Constants!$H81*FracLEACHMM*MMLeachEF*NtoN2O*kgtoGg</f>
        <v>7.7703640124843529E-2</v>
      </c>
      <c r="BD173" s="22">
        <f>Constants!$H63*'Activity data'!BD5*Constants!$H81*FracLEACHMM*MMLeachEF*NtoN2O*kgtoGg</f>
        <v>7.8718795202166514E-2</v>
      </c>
      <c r="BE173" s="22">
        <f>Constants!$H63*'Activity data'!BE5*Constants!$H81*FracLEACHMM*MMLeachEF*NtoN2O*kgtoGg</f>
        <v>7.9778258111006806E-2</v>
      </c>
      <c r="BF173" s="22">
        <f>Constants!$H63*'Activity data'!BF5*Constants!$H81*FracLEACHMM*MMLeachEF*NtoN2O*kgtoGg</f>
        <v>8.09066146202638E-2</v>
      </c>
      <c r="BG173" s="22">
        <f>Constants!$H63*'Activity data'!BG5*Constants!$H81*FracLEACHMM*MMLeachEF*NtoN2O*kgtoGg</f>
        <v>8.205521055725834E-2</v>
      </c>
      <c r="BH173" s="22">
        <f>Constants!$H63*'Activity data'!BH5*Constants!$H81*FracLEACHMM*MMLeachEF*NtoN2O*kgtoGg</f>
        <v>8.3255110586535758E-2</v>
      </c>
      <c r="BI173" s="22">
        <f>Constants!$H63*'Activity data'!BI5*Constants!$H81*FracLEACHMM*MMLeachEF*NtoN2O*kgtoGg</f>
        <v>8.4502867041620522E-2</v>
      </c>
      <c r="BJ173" s="22">
        <f>Constants!$H63*'Activity data'!BJ5*Constants!$H81*FracLEACHMM*MMLeachEF*NtoN2O*kgtoGg</f>
        <v>8.5804983339909033E-2</v>
      </c>
      <c r="BK173" s="22">
        <f>Constants!$H63*'Activity data'!BK5*Constants!$H81*FracLEACHMM*MMLeachEF*NtoN2O*kgtoGg</f>
        <v>8.7191981077884839E-2</v>
      </c>
      <c r="BL173" s="22">
        <f>Constants!$H63*'Activity data'!BL5*Constants!$H81*FracLEACHMM*MMLeachEF*NtoN2O*kgtoGg</f>
        <v>8.8619831919951916E-2</v>
      </c>
      <c r="BM173" s="22">
        <f>Constants!$H63*'Activity data'!BM5*Constants!$H81*FracLEACHMM*MMLeachEF*NtoN2O*kgtoGg</f>
        <v>9.0118504490351664E-2</v>
      </c>
      <c r="BN173" s="22">
        <f>Constants!$H63*'Activity data'!BN5*Constants!$H81*FracLEACHMM*MMLeachEF*NtoN2O*kgtoGg</f>
        <v>9.1631284965718054E-2</v>
      </c>
      <c r="BO173" s="22">
        <f>Constants!$H63*'Activity data'!BO5*Constants!$H81*FracLEACHMM*MMLeachEF*NtoN2O*kgtoGg</f>
        <v>9.3220377920796529E-2</v>
      </c>
      <c r="BP173" s="22">
        <f>Constants!$H63*'Activity data'!BP5*Constants!$H81*FracLEACHMM*MMLeachEF*NtoN2O*kgtoGg</f>
        <v>9.4892312735549822E-2</v>
      </c>
    </row>
    <row r="174" spans="1:68" x14ac:dyDescent="0.25">
      <c r="A174" t="str">
        <f t="shared" si="58"/>
        <v>3C Aggregated and non-CO2 emissions on land</v>
      </c>
      <c r="B174" t="str">
        <f t="shared" ref="B174:B185" si="65">B173</f>
        <v>3C6 Indirect N2O from manure management (N2O)</v>
      </c>
      <c r="C174" t="str">
        <f>C173</f>
        <v>Leaching/runoff</v>
      </c>
      <c r="D174" t="str">
        <f t="shared" ref="D174:D187" si="66">D158</f>
        <v xml:space="preserve"> - Pasture</v>
      </c>
      <c r="E174" t="str">
        <f t="shared" si="64"/>
        <v>Leaching/runoff - Pasture</v>
      </c>
      <c r="F174" t="str">
        <f t="shared" si="47"/>
        <v>N2O</v>
      </c>
      <c r="G174" t="str">
        <f t="shared" si="48"/>
        <v>Gg N2O</v>
      </c>
      <c r="H174" s="22">
        <f>Constants!$H64*'Activity data'!H6*Constants!$H82*FracLEACHMM*MMLeachEF*NtoN2O*kgtoGg</f>
        <v>1.7577376296063863E-2</v>
      </c>
      <c r="I174" s="22">
        <f>Constants!$H64*'Activity data'!I6*Constants!$H82*FracLEACHMM*MMLeachEF*NtoN2O*kgtoGg</f>
        <v>2.0134085575491331E-2</v>
      </c>
      <c r="J174" s="22">
        <f>Constants!$H64*'Activity data'!J6*Constants!$H82*FracLEACHMM*MMLeachEF*NtoN2O*kgtoGg</f>
        <v>1.7417581966099646E-2</v>
      </c>
      <c r="K174" s="22">
        <f>Constants!$H64*'Activity data'!K6*Constants!$H82*FracLEACHMM*MMLeachEF*NtoN2O*kgtoGg</f>
        <v>1.8376347945884944E-2</v>
      </c>
      <c r="L174" s="22">
        <f>Constants!$H64*'Activity data'!L6*Constants!$H82*FracLEACHMM*MMLeachEF*NtoN2O*kgtoGg</f>
        <v>1.6778404646242778E-2</v>
      </c>
      <c r="M174" s="22">
        <f>Constants!$H64*'Activity data'!M6*Constants!$H82*FracLEACHMM*MMLeachEF*NtoN2O*kgtoGg</f>
        <v>1.8056759285956514E-2</v>
      </c>
      <c r="N174" s="22">
        <f>Constants!$H64*'Activity data'!N6*Constants!$H82*FracLEACHMM*MMLeachEF*NtoN2O*kgtoGg</f>
        <v>1.8216553615920724E-2</v>
      </c>
      <c r="O174" s="22">
        <f>Constants!$H64*'Activity data'!O6*Constants!$H82*FracLEACHMM*MMLeachEF*NtoN2O*kgtoGg</f>
        <v>1.7577376296063863E-2</v>
      </c>
      <c r="P174" s="22">
        <f>Constants!$H64*'Activity data'!P6*Constants!$H82*FracLEACHMM*MMLeachEF*NtoN2O*kgtoGg</f>
        <v>1.7097993306171209E-2</v>
      </c>
      <c r="Q174" s="22">
        <f>Constants!$H64*'Activity data'!Q6*Constants!$H82*FracLEACHMM*MMLeachEF*NtoN2O*kgtoGg</f>
        <v>1.7257787636135429E-2</v>
      </c>
      <c r="R174" s="22">
        <f>Constants!$H64*'Activity data'!R6*Constants!$H82*FracLEACHMM*MMLeachEF*NtoN2O*kgtoGg</f>
        <v>2.1891823205097714E-2</v>
      </c>
      <c r="S174" s="22">
        <f>Constants!$H64*'Activity data'!S6*Constants!$H82*FracLEACHMM*MMLeachEF*NtoN2O*kgtoGg</f>
        <v>2.1732028875133501E-2</v>
      </c>
      <c r="T174" s="22">
        <f>Constants!$H64*'Activity data'!T6*Constants!$H82*FracLEACHMM*MMLeachEF*NtoN2O*kgtoGg</f>
        <v>1.9335113925670246E-2</v>
      </c>
      <c r="U174" s="22">
        <f>Constants!$H64*'Activity data'!U6*Constants!$H82*FracLEACHMM*MMLeachEF*NtoN2O*kgtoGg</f>
        <v>1.7097993306171209E-2</v>
      </c>
      <c r="V174" s="22">
        <f>Constants!$H64*'Activity data'!V6*Constants!$H82*FracLEACHMM*MMLeachEF*NtoN2O*kgtoGg</f>
        <v>1.6299021656350127E-2</v>
      </c>
      <c r="W174" s="22">
        <f>Constants!$H64*'Activity data'!W6*Constants!$H82*FracLEACHMM*MMLeachEF*NtoN2O*kgtoGg</f>
        <v>1.7577376296063863E-2</v>
      </c>
      <c r="X174" s="22">
        <f>Constants!$H64*'Activity data'!X6*Constants!$H82*FracLEACHMM*MMLeachEF*NtoN2O*kgtoGg</f>
        <v>1.7257787636135429E-2</v>
      </c>
      <c r="Y174" s="22">
        <f>Constants!$H64*'Activity data'!Y6*Constants!$H82*FracLEACHMM*MMLeachEF*NtoN2O*kgtoGg</f>
        <v>1.7257787636135429E-2</v>
      </c>
      <c r="Z174" s="22">
        <f>Constants!$H64*'Activity data'!Z6*Constants!$H82*FracLEACHMM*MMLeachEF*NtoN2O*kgtoGg</f>
        <v>2.0773262895348196E-2</v>
      </c>
      <c r="AA174" s="22">
        <f>Constants!$H64*'Activity data'!AA6*Constants!$H82*FracLEACHMM*MMLeachEF*NtoN2O*kgtoGg</f>
        <v>2.1412440215205067E-2</v>
      </c>
      <c r="AB174" s="22">
        <f>Constants!$H64*'Activity data'!AB6*Constants!$H82*FracLEACHMM*MMLeachEF*NtoN2O*kgtoGg</f>
        <v>2.1412440215205067E-2</v>
      </c>
      <c r="AC174" s="22">
        <f>Constants!$H64*'Activity data'!AC6*Constants!$H82*FracLEACHMM*MMLeachEF*NtoN2O*kgtoGg</f>
        <v>2.0453674235419769E-2</v>
      </c>
      <c r="AD174" s="22">
        <f>Constants!$H64*'Activity data'!AD6*Constants!$H82*FracLEACHMM*MMLeachEF*NtoN2O*kgtoGg</f>
        <v>2.0137082797414062E-2</v>
      </c>
      <c r="AE174" s="22">
        <f>Constants!$H64*'Activity data'!AE6*Constants!$H82*FracLEACHMM*MMLeachEF*NtoN2O*kgtoGg</f>
        <v>2.0272420167846975E-2</v>
      </c>
      <c r="AF174" s="22">
        <f>Constants!$H64*'Activity data'!AF6*Constants!$H82*FracLEACHMM*MMLeachEF*NtoN2O*kgtoGg</f>
        <v>2.0370876994513398E-2</v>
      </c>
      <c r="AG174" s="22">
        <f>Constants!$H64*'Activity data'!AG6*Constants!$H82*FracLEACHMM*MMLeachEF*NtoN2O*kgtoGg</f>
        <v>2.0429363270746771E-2</v>
      </c>
      <c r="AH174" s="22">
        <f>Constants!$H64*'Activity data'!AH6*Constants!$H82*FracLEACHMM*MMLeachEF*NtoN2O*kgtoGg</f>
        <v>2.0457417714200263E-2</v>
      </c>
      <c r="AI174" s="22">
        <f>Constants!$H64*'Activity data'!AI6*Constants!$H82*FracLEACHMM*MMLeachEF*NtoN2O*kgtoGg</f>
        <v>2.0528640930700469E-2</v>
      </c>
      <c r="AJ174" s="22">
        <f>Constants!$H64*'Activity data'!AJ6*Constants!$H82*FracLEACHMM*MMLeachEF*NtoN2O*kgtoGg</f>
        <v>2.0591681280319438E-2</v>
      </c>
      <c r="AK174" s="22">
        <f>Constants!$H64*'Activity data'!AK6*Constants!$H82*FracLEACHMM*MMLeachEF*NtoN2O*kgtoGg</f>
        <v>2.0647436031353654E-2</v>
      </c>
      <c r="AL174" s="22">
        <f>Constants!$H64*'Activity data'!AL6*Constants!$H82*FracLEACHMM*MMLeachEF*NtoN2O*kgtoGg</f>
        <v>1.9999454694315744E-2</v>
      </c>
      <c r="AM174" s="22">
        <f>Constants!$H64*'Activity data'!AM6*Constants!$H82*FracLEACHMM*MMLeachEF*NtoN2O*kgtoGg</f>
        <v>2.0142041925966778E-2</v>
      </c>
      <c r="AN174" s="22">
        <f>Constants!$H64*'Activity data'!AN6*Constants!$H82*FracLEACHMM*MMLeachEF*NtoN2O*kgtoGg</f>
        <v>2.0280118556131599E-2</v>
      </c>
      <c r="AO174" s="22">
        <f>Constants!$H64*'Activity data'!AO6*Constants!$H82*FracLEACHMM*MMLeachEF*NtoN2O*kgtoGg</f>
        <v>2.0422567289422548E-2</v>
      </c>
      <c r="AP174" s="22">
        <f>Constants!$H64*'Activity data'!AP6*Constants!$H82*FracLEACHMM*MMLeachEF*NtoN2O*kgtoGg</f>
        <v>2.0561397686002323E-2</v>
      </c>
      <c r="AQ174" s="22">
        <f>Constants!$H64*'Activity data'!AQ6*Constants!$H82*FracLEACHMM*MMLeachEF*NtoN2O*kgtoGg</f>
        <v>2.070955259145071E-2</v>
      </c>
      <c r="AR174" s="22">
        <f>Constants!$H64*'Activity data'!AR6*Constants!$H82*FracLEACHMM*MMLeachEF*NtoN2O*kgtoGg</f>
        <v>2.0879573461428401E-2</v>
      </c>
      <c r="AS174" s="22">
        <f>Constants!$H64*'Activity data'!AS6*Constants!$H82*FracLEACHMM*MMLeachEF*NtoN2O*kgtoGg</f>
        <v>2.1049291898115129E-2</v>
      </c>
      <c r="AT174" s="22">
        <f>Constants!$H64*'Activity data'!AT6*Constants!$H82*FracLEACHMM*MMLeachEF*NtoN2O*kgtoGg</f>
        <v>2.1229856017854046E-2</v>
      </c>
      <c r="AU174" s="22">
        <f>Constants!$H64*'Activity data'!AU6*Constants!$H82*FracLEACHMM*MMLeachEF*NtoN2O*kgtoGg</f>
        <v>2.1418637578635238E-2</v>
      </c>
      <c r="AV174" s="22">
        <f>Constants!$H64*'Activity data'!AV6*Constants!$H82*FracLEACHMM*MMLeachEF*NtoN2O*kgtoGg</f>
        <v>2.1615973335848374E-2</v>
      </c>
      <c r="AW174" s="22">
        <f>Constants!$H64*'Activity data'!AW6*Constants!$H82*FracLEACHMM*MMLeachEF*NtoN2O*kgtoGg</f>
        <v>2.1848521162584119E-2</v>
      </c>
      <c r="AX174" s="22">
        <f>Constants!$H64*'Activity data'!AX6*Constants!$H82*FracLEACHMM*MMLeachEF*NtoN2O*kgtoGg</f>
        <v>2.206928945918964E-2</v>
      </c>
      <c r="AY174" s="22">
        <f>Constants!$H64*'Activity data'!AY6*Constants!$H82*FracLEACHMM*MMLeachEF*NtoN2O*kgtoGg</f>
        <v>2.2318012020660392E-2</v>
      </c>
      <c r="AZ174" s="22">
        <f>Constants!$H64*'Activity data'!AZ6*Constants!$H82*FracLEACHMM*MMLeachEF*NtoN2O*kgtoGg</f>
        <v>2.258619963812912E-2</v>
      </c>
      <c r="BA174" s="22">
        <f>Constants!$H64*'Activity data'!BA6*Constants!$H82*FracLEACHMM*MMLeachEF*NtoN2O*kgtoGg</f>
        <v>2.287455154796908E-2</v>
      </c>
      <c r="BB174" s="22">
        <f>Constants!$H64*'Activity data'!BB6*Constants!$H82*FracLEACHMM*MMLeachEF*NtoN2O*kgtoGg</f>
        <v>2.3162875824548332E-2</v>
      </c>
      <c r="BC174" s="22">
        <f>Constants!$H64*'Activity data'!BC6*Constants!$H82*FracLEACHMM*MMLeachEF*NtoN2O*kgtoGg</f>
        <v>2.3464527974301617E-2</v>
      </c>
      <c r="BD174" s="22">
        <f>Constants!$H64*'Activity data'!BD6*Constants!$H82*FracLEACHMM*MMLeachEF*NtoN2O*kgtoGg</f>
        <v>2.377107905314205E-2</v>
      </c>
      <c r="BE174" s="22">
        <f>Constants!$H64*'Activity data'!BE6*Constants!$H82*FracLEACHMM*MMLeachEF*NtoN2O*kgtoGg</f>
        <v>2.409100997300986E-2</v>
      </c>
      <c r="BF174" s="22">
        <f>Constants!$H64*'Activity data'!BF6*Constants!$H82*FracLEACHMM*MMLeachEF*NtoN2O*kgtoGg</f>
        <v>2.4431745012371043E-2</v>
      </c>
      <c r="BG174" s="22">
        <f>Constants!$H64*'Activity data'!BG6*Constants!$H82*FracLEACHMM*MMLeachEF*NtoN2O*kgtoGg</f>
        <v>2.4778591845434156E-2</v>
      </c>
      <c r="BH174" s="22">
        <f>Constants!$H64*'Activity data'!BH6*Constants!$H82*FracLEACHMM*MMLeachEF*NtoN2O*kgtoGg</f>
        <v>2.5140931212780524E-2</v>
      </c>
      <c r="BI174" s="22">
        <f>Constants!$H64*'Activity data'!BI6*Constants!$H82*FracLEACHMM*MMLeachEF*NtoN2O*kgtoGg</f>
        <v>2.5517722006601917E-2</v>
      </c>
      <c r="BJ174" s="22">
        <f>Constants!$H64*'Activity data'!BJ6*Constants!$H82*FracLEACHMM*MMLeachEF*NtoN2O*kgtoGg</f>
        <v>2.5910928093960187E-2</v>
      </c>
      <c r="BK174" s="22">
        <f>Constants!$H64*'Activity data'!BK6*Constants!$H82*FracLEACHMM*MMLeachEF*NtoN2O*kgtoGg</f>
        <v>2.6329766222659649E-2</v>
      </c>
      <c r="BL174" s="22">
        <f>Constants!$H64*'Activity data'!BL6*Constants!$H82*FracLEACHMM*MMLeachEF*NtoN2O*kgtoGg</f>
        <v>2.6760940952350348E-2</v>
      </c>
      <c r="BM174" s="22">
        <f>Constants!$H64*'Activity data'!BM6*Constants!$H82*FracLEACHMM*MMLeachEF*NtoN2O*kgtoGg</f>
        <v>2.7213502047248411E-2</v>
      </c>
      <c r="BN174" s="22">
        <f>Constants!$H64*'Activity data'!BN6*Constants!$H82*FracLEACHMM*MMLeachEF*NtoN2O*kgtoGg</f>
        <v>2.7670323371528461E-2</v>
      </c>
      <c r="BO174" s="22">
        <f>Constants!$H64*'Activity data'!BO6*Constants!$H82*FracLEACHMM*MMLeachEF*NtoN2O*kgtoGg</f>
        <v>2.8150189128631944E-2</v>
      </c>
      <c r="BP174" s="22">
        <f>Constants!$H64*'Activity data'!BP6*Constants!$H82*FracLEACHMM*MMLeachEF*NtoN2O*kgtoGg</f>
        <v>2.8655071025657067E-2</v>
      </c>
    </row>
    <row r="175" spans="1:68" x14ac:dyDescent="0.25">
      <c r="A175" t="str">
        <f t="shared" si="58"/>
        <v>3C Aggregated and non-CO2 emissions on land</v>
      </c>
      <c r="B175" t="str">
        <f t="shared" si="65"/>
        <v>3C6 Indirect N2O from manure management (N2O)</v>
      </c>
      <c r="C175" t="str">
        <f t="shared" ref="C175:C188" si="67">C174</f>
        <v>Leaching/runoff</v>
      </c>
      <c r="D175" t="str">
        <f t="shared" si="66"/>
        <v xml:space="preserve"> - Non-lactating</v>
      </c>
      <c r="E175" t="str">
        <f t="shared" si="64"/>
        <v>Leaching/runoff - Non-lactating</v>
      </c>
      <c r="F175" t="str">
        <f t="shared" si="47"/>
        <v>N2O</v>
      </c>
      <c r="G175" t="str">
        <f t="shared" si="48"/>
        <v>Gg N2O</v>
      </c>
      <c r="H175" s="22">
        <f>Constants!$H65*'Activity data'!H7*Constants!$H83*FracLEACHMM*MMLeachEF*NtoN2O*kgtoGg</f>
        <v>9.4502475186084348E-4</v>
      </c>
      <c r="I175" s="22">
        <f>Constants!$H65*'Activity data'!I7*Constants!$H83*FracLEACHMM*MMLeachEF*NtoN2O*kgtoGg</f>
        <v>1.082482897586057E-3</v>
      </c>
      <c r="J175" s="22">
        <f>Constants!$H65*'Activity data'!J7*Constants!$H83*FracLEACHMM*MMLeachEF*NtoN2O*kgtoGg</f>
        <v>9.3643361775301776E-4</v>
      </c>
      <c r="K175" s="22">
        <f>Constants!$H65*'Activity data'!K7*Constants!$H83*FracLEACHMM*MMLeachEF*NtoN2O*kgtoGg</f>
        <v>9.879804223999727E-4</v>
      </c>
      <c r="L175" s="22">
        <f>Constants!$H65*'Activity data'!L7*Constants!$H83*FracLEACHMM*MMLeachEF*NtoN2O*kgtoGg</f>
        <v>9.0206908132171425E-4</v>
      </c>
      <c r="M175" s="22">
        <f>Constants!$H65*'Activity data'!M7*Constants!$H83*FracLEACHMM*MMLeachEF*NtoN2O*kgtoGg</f>
        <v>9.7079815418432117E-4</v>
      </c>
      <c r="N175" s="22">
        <f>Constants!$H65*'Activity data'!N7*Constants!$H83*FracLEACHMM*MMLeachEF*NtoN2O*kgtoGg</f>
        <v>9.7938928829214688E-4</v>
      </c>
      <c r="O175" s="22">
        <f>Constants!$H65*'Activity data'!O7*Constants!$H83*FracLEACHMM*MMLeachEF*NtoN2O*kgtoGg</f>
        <v>9.4502475186084348E-4</v>
      </c>
      <c r="P175" s="22">
        <f>Constants!$H65*'Activity data'!P7*Constants!$H83*FracLEACHMM*MMLeachEF*NtoN2O*kgtoGg</f>
        <v>9.1925134953736601E-4</v>
      </c>
      <c r="Q175" s="22">
        <f>Constants!$H65*'Activity data'!Q7*Constants!$H83*FracLEACHMM*MMLeachEF*NtoN2O*kgtoGg</f>
        <v>9.2784248364519194E-4</v>
      </c>
      <c r="R175" s="22">
        <f>Constants!$H65*'Activity data'!R7*Constants!$H83*FracLEACHMM*MMLeachEF*NtoN2O*kgtoGg</f>
        <v>1.1769853727721412E-3</v>
      </c>
      <c r="S175" s="22">
        <f>Constants!$H65*'Activity data'!S7*Constants!$H83*FracLEACHMM*MMLeachEF*NtoN2O*kgtoGg</f>
        <v>1.1683942386643154E-3</v>
      </c>
      <c r="T175" s="22">
        <f>Constants!$H65*'Activity data'!T7*Constants!$H83*FracLEACHMM*MMLeachEF*NtoN2O*kgtoGg</f>
        <v>1.0395272270469279E-3</v>
      </c>
      <c r="U175" s="22">
        <f>Constants!$H65*'Activity data'!U7*Constants!$H83*FracLEACHMM*MMLeachEF*NtoN2O*kgtoGg</f>
        <v>9.1925134953736601E-4</v>
      </c>
      <c r="V175" s="22">
        <f>Constants!$H65*'Activity data'!V7*Constants!$H83*FracLEACHMM*MMLeachEF*NtoN2O*kgtoGg</f>
        <v>8.7629567899823678E-4</v>
      </c>
      <c r="W175" s="22">
        <f>Constants!$H65*'Activity data'!W7*Constants!$H83*FracLEACHMM*MMLeachEF*NtoN2O*kgtoGg</f>
        <v>9.4502475186084348E-4</v>
      </c>
      <c r="X175" s="22">
        <f>Constants!$H65*'Activity data'!X7*Constants!$H83*FracLEACHMM*MMLeachEF*NtoN2O*kgtoGg</f>
        <v>9.2784248364519194E-4</v>
      </c>
      <c r="Y175" s="22">
        <f>Constants!$H65*'Activity data'!Y7*Constants!$H83*FracLEACHMM*MMLeachEF*NtoN2O*kgtoGg</f>
        <v>9.2784248364519194E-4</v>
      </c>
      <c r="Z175" s="22">
        <f>Constants!$H65*'Activity data'!Z7*Constants!$H83*FracLEACHMM*MMLeachEF*NtoN2O*kgtoGg</f>
        <v>1.1168474340173605E-3</v>
      </c>
      <c r="AA175" s="22">
        <f>Constants!$H65*'Activity data'!AA7*Constants!$H83*FracLEACHMM*MMLeachEF*NtoN2O*kgtoGg</f>
        <v>1.151211970448664E-3</v>
      </c>
      <c r="AB175" s="22">
        <f>Constants!$H65*'Activity data'!AB7*Constants!$H83*FracLEACHMM*MMLeachEF*NtoN2O*kgtoGg</f>
        <v>1.151211970448664E-3</v>
      </c>
      <c r="AC175" s="22">
        <f>Constants!$H65*'Activity data'!AC7*Constants!$H83*FracLEACHMM*MMLeachEF*NtoN2O*kgtoGg</f>
        <v>1.0996651658017091E-3</v>
      </c>
      <c r="AD175" s="22">
        <f>Constants!$H65*'Activity data'!AD7*Constants!$H83*FracLEACHMM*MMLeachEF*NtoN2O*kgtoGg</f>
        <v>1.0826440393205286E-3</v>
      </c>
      <c r="AE175" s="22">
        <f>Constants!$H65*'Activity data'!AE7*Constants!$H83*FracLEACHMM*MMLeachEF*NtoN2O*kgtoGg</f>
        <v>1.0899202768406586E-3</v>
      </c>
      <c r="AF175" s="22">
        <f>Constants!$H65*'Activity data'!AF7*Constants!$H83*FracLEACHMM*MMLeachEF*NtoN2O*kgtoGg</f>
        <v>1.0952136799414543E-3</v>
      </c>
      <c r="AG175" s="22">
        <f>Constants!$H65*'Activity data'!AG7*Constants!$H83*FracLEACHMM*MMLeachEF*NtoN2O*kgtoGg</f>
        <v>1.0983581184374936E-3</v>
      </c>
      <c r="AH175" s="22">
        <f>Constants!$H65*'Activity data'!AH7*Constants!$H83*FracLEACHMM*MMLeachEF*NtoN2O*kgtoGg</f>
        <v>1.0998664290645561E-3</v>
      </c>
      <c r="AI175" s="22">
        <f>Constants!$H65*'Activity data'!AI7*Constants!$H83*FracLEACHMM*MMLeachEF*NtoN2O*kgtoGg</f>
        <v>1.1036956525713041E-3</v>
      </c>
      <c r="AJ175" s="22">
        <f>Constants!$H65*'Activity data'!AJ7*Constants!$H83*FracLEACHMM*MMLeachEF*NtoN2O*kgtoGg</f>
        <v>1.1070849348937873E-3</v>
      </c>
      <c r="AK175" s="22">
        <f>Constants!$H65*'Activity data'!AK7*Constants!$H83*FracLEACHMM*MMLeachEF*NtoN2O*kgtoGg</f>
        <v>1.1100825164937766E-3</v>
      </c>
      <c r="AL175" s="22">
        <f>Constants!$H65*'Activity data'!AL7*Constants!$H83*FracLEACHMM*MMLeachEF*NtoN2O*kgtoGg</f>
        <v>1.0752446435410403E-3</v>
      </c>
      <c r="AM175" s="22">
        <f>Constants!$H65*'Activity data'!AM7*Constants!$H83*FracLEACHMM*MMLeachEF*NtoN2O*kgtoGg</f>
        <v>1.082910660410675E-3</v>
      </c>
      <c r="AN175" s="22">
        <f>Constants!$H65*'Activity data'!AN7*Constants!$H83*FracLEACHMM*MMLeachEF*NtoN2O*kgtoGg</f>
        <v>1.0903341706639382E-3</v>
      </c>
      <c r="AO175" s="22">
        <f>Constants!$H65*'Activity data'!AO7*Constants!$H83*FracLEACHMM*MMLeachEF*NtoN2O*kgtoGg</f>
        <v>1.0979927413495598E-3</v>
      </c>
      <c r="AP175" s="22">
        <f>Constants!$H65*'Activity data'!AP7*Constants!$H83*FracLEACHMM*MMLeachEF*NtoN2O*kgtoGg</f>
        <v>1.1054567768727637E-3</v>
      </c>
      <c r="AQ175" s="22">
        <f>Constants!$H65*'Activity data'!AQ7*Constants!$H83*FracLEACHMM*MMLeachEF*NtoN2O*kgtoGg</f>
        <v>1.1134221324753332E-3</v>
      </c>
      <c r="AR175" s="22">
        <f>Constants!$H65*'Activity data'!AR7*Constants!$H83*FracLEACHMM*MMLeachEF*NtoN2O*kgtoGg</f>
        <v>1.1225630831926377E-3</v>
      </c>
      <c r="AS175" s="22">
        <f>Constants!$H65*'Activity data'!AS7*Constants!$H83*FracLEACHMM*MMLeachEF*NtoN2O*kgtoGg</f>
        <v>1.1316877739778036E-3</v>
      </c>
      <c r="AT175" s="22">
        <f>Constants!$H65*'Activity data'!AT7*Constants!$H83*FracLEACHMM*MMLeachEF*NtoN2O*kgtoGg</f>
        <v>1.1413955687918367E-3</v>
      </c>
      <c r="AU175" s="22">
        <f>Constants!$H65*'Activity data'!AU7*Constants!$H83*FracLEACHMM*MMLeachEF*NtoN2O*kgtoGg</f>
        <v>1.1515451636248894E-3</v>
      </c>
      <c r="AV175" s="22">
        <f>Constants!$H65*'Activity data'!AV7*Constants!$H83*FracLEACHMM*MMLeachEF*NtoN2O*kgtoGg</f>
        <v>1.1621546636920508E-3</v>
      </c>
      <c r="AW175" s="22">
        <f>Constants!$H65*'Activity data'!AW7*Constants!$H83*FracLEACHMM*MMLeachEF*NtoN2O*kgtoGg</f>
        <v>1.1746572948330783E-3</v>
      </c>
      <c r="AX175" s="22">
        <f>Constants!$H65*'Activity data'!AX7*Constants!$H83*FracLEACHMM*MMLeachEF*NtoN2O*kgtoGg</f>
        <v>1.1865266148729009E-3</v>
      </c>
      <c r="AY175" s="22">
        <f>Constants!$H65*'Activity data'!AY7*Constants!$H83*FracLEACHMM*MMLeachEF*NtoN2O*kgtoGg</f>
        <v>1.1998988595684145E-3</v>
      </c>
      <c r="AZ175" s="22">
        <f>Constants!$H65*'Activity data'!AZ7*Constants!$H83*FracLEACHMM*MMLeachEF*NtoN2O*kgtoGg</f>
        <v>1.2143176176573163E-3</v>
      </c>
      <c r="BA175" s="22">
        <f>Constants!$H65*'Activity data'!BA7*Constants!$H83*FracLEACHMM*MMLeachEF*NtoN2O*kgtoGg</f>
        <v>1.2298204826728491E-3</v>
      </c>
      <c r="BB175" s="22">
        <f>Constants!$H65*'Activity data'!BB7*Constants!$H83*FracLEACHMM*MMLeachEF*NtoN2O*kgtoGg</f>
        <v>1.2453218620220971E-3</v>
      </c>
      <c r="BC175" s="22">
        <f>Constants!$H65*'Activity data'!BC7*Constants!$H83*FracLEACHMM*MMLeachEF*NtoN2O*kgtoGg</f>
        <v>1.26153979712045E-3</v>
      </c>
      <c r="BD175" s="22">
        <f>Constants!$H65*'Activity data'!BD7*Constants!$H83*FracLEACHMM*MMLeachEF*NtoN2O*kgtoGg</f>
        <v>1.2780211167630594E-3</v>
      </c>
      <c r="BE175" s="22">
        <f>Constants!$H65*'Activity data'!BE7*Constants!$H83*FracLEACHMM*MMLeachEF*NtoN2O*kgtoGg</f>
        <v>1.2952217861387498E-3</v>
      </c>
      <c r="BF175" s="22">
        <f>Constants!$H65*'Activity data'!BF7*Constants!$H83*FracLEACHMM*MMLeachEF*NtoN2O*kgtoGg</f>
        <v>1.3135409619132767E-3</v>
      </c>
      <c r="BG175" s="22">
        <f>Constants!$H65*'Activity data'!BG7*Constants!$H83*FracLEACHMM*MMLeachEF*NtoN2O*kgtoGg</f>
        <v>1.3321887303189962E-3</v>
      </c>
      <c r="BH175" s="22">
        <f>Constants!$H65*'Activity data'!BH7*Constants!$H83*FracLEACHMM*MMLeachEF*NtoN2O*kgtoGg</f>
        <v>1.3516694346600981E-3</v>
      </c>
      <c r="BI175" s="22">
        <f>Constants!$H65*'Activity data'!BI7*Constants!$H83*FracLEACHMM*MMLeachEF*NtoN2O*kgtoGg</f>
        <v>1.3719271011307333E-3</v>
      </c>
      <c r="BJ175" s="22">
        <f>Constants!$H65*'Activity data'!BJ7*Constants!$H83*FracLEACHMM*MMLeachEF*NtoN2O*kgtoGg</f>
        <v>1.3930673144866446E-3</v>
      </c>
      <c r="BK175" s="22">
        <f>Constants!$H65*'Activity data'!BK7*Constants!$H83*FracLEACHMM*MMLeachEF*NtoN2O*kgtoGg</f>
        <v>1.4155856011738737E-3</v>
      </c>
      <c r="BL175" s="22">
        <f>Constants!$H65*'Activity data'!BL7*Constants!$H83*FracLEACHMM*MMLeachEF*NtoN2O*kgtoGg</f>
        <v>1.4387671491518769E-3</v>
      </c>
      <c r="BM175" s="22">
        <f>Constants!$H65*'Activity data'!BM7*Constants!$H83*FracLEACHMM*MMLeachEF*NtoN2O*kgtoGg</f>
        <v>1.4630985072114798E-3</v>
      </c>
      <c r="BN175" s="22">
        <f>Constants!$H65*'Activity data'!BN7*Constants!$H83*FracLEACHMM*MMLeachEF*NtoN2O*kgtoGg</f>
        <v>1.4876589109572413E-3</v>
      </c>
      <c r="BO175" s="22">
        <f>Constants!$H65*'Activity data'!BO7*Constants!$H83*FracLEACHMM*MMLeachEF*NtoN2O*kgtoGg</f>
        <v>1.5134582686312751E-3</v>
      </c>
      <c r="BP175" s="22">
        <f>Constants!$H65*'Activity data'!BP7*Constants!$H83*FracLEACHMM*MMLeachEF*NtoN2O*kgtoGg</f>
        <v>1.5406025864986707E-3</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Commercial cattle</v>
      </c>
      <c r="E176" t="str">
        <f t="shared" si="64"/>
        <v>Leaching/runoff - Commercial cattle</v>
      </c>
      <c r="F176" t="str">
        <f t="shared" si="47"/>
        <v>N2O</v>
      </c>
      <c r="G176" t="str">
        <f t="shared" si="48"/>
        <v>Gg N2O</v>
      </c>
      <c r="H176" s="22">
        <f>Constants!$H66*'Activity data'!H8*Constants!$H84*FracLEACHMM*MMLeachEF*NtoN2O*kgtoGg</f>
        <v>3.8725538252191952E-2</v>
      </c>
      <c r="I176" s="22">
        <f>Constants!$H66*'Activity data'!I8*Constants!$H84*FracLEACHMM*MMLeachEF*NtoN2O*kgtoGg</f>
        <v>3.7504233497852119E-2</v>
      </c>
      <c r="J176" s="22">
        <f>Constants!$H66*'Activity data'!J8*Constants!$H84*FracLEACHMM*MMLeachEF*NtoN2O*kgtoGg</f>
        <v>3.7198907309267157E-2</v>
      </c>
      <c r="K176" s="22">
        <f>Constants!$H66*'Activity data'!K8*Constants!$H84*FracLEACHMM*MMLeachEF*NtoN2O*kgtoGg</f>
        <v>3.5163399385367451E-2</v>
      </c>
      <c r="L176" s="22">
        <f>Constants!$H66*'Activity data'!L8*Constants!$H84*FracLEACHMM*MMLeachEF*NtoN2O*kgtoGg</f>
        <v>3.5926714856829842E-2</v>
      </c>
      <c r="M176" s="22">
        <f>Constants!$H66*'Activity data'!M8*Constants!$H84*FracLEACHMM*MMLeachEF*NtoN2O*kgtoGg</f>
        <v>3.6791805724487224E-2</v>
      </c>
      <c r="N176" s="22">
        <f>Constants!$H66*'Activity data'!N8*Constants!$H84*FracLEACHMM*MMLeachEF*NtoN2O*kgtoGg</f>
        <v>3.8165773573119524E-2</v>
      </c>
      <c r="O176" s="22">
        <f>Constants!$H66*'Activity data'!O8*Constants!$H84*FracLEACHMM*MMLeachEF*NtoN2O*kgtoGg</f>
        <v>3.938707832745935E-2</v>
      </c>
      <c r="P176" s="22">
        <f>Constants!$H66*'Activity data'!P8*Constants!$H84*FracLEACHMM*MMLeachEF*NtoN2O*kgtoGg</f>
        <v>3.9641516817946816E-2</v>
      </c>
      <c r="Q176" s="22">
        <f>Constants!$H66*'Activity data'!Q8*Constants!$H84*FracLEACHMM*MMLeachEF*NtoN2O*kgtoGg</f>
        <v>3.9081752138874395E-2</v>
      </c>
      <c r="R176" s="22">
        <f>Constants!$H66*'Activity data'!R8*Constants!$H84*FracLEACHMM*MMLeachEF*NtoN2O*kgtoGg</f>
        <v>3.7198907309267157E-2</v>
      </c>
      <c r="S176" s="22">
        <f>Constants!$H66*'Activity data'!S8*Constants!$H84*FracLEACHMM*MMLeachEF*NtoN2O*kgtoGg</f>
        <v>3.7351570403559652E-2</v>
      </c>
      <c r="T176" s="22">
        <f>Constants!$H66*'Activity data'!T8*Constants!$H84*FracLEACHMM*MMLeachEF*NtoN2O*kgtoGg</f>
        <v>3.4858073196782496E-2</v>
      </c>
      <c r="U176" s="22">
        <f>Constants!$H66*'Activity data'!U8*Constants!$H84*FracLEACHMM*MMLeachEF*NtoN2O*kgtoGg</f>
        <v>3.5417837875854924E-2</v>
      </c>
      <c r="V176" s="22">
        <f>Constants!$H66*'Activity data'!V8*Constants!$H84*FracLEACHMM*MMLeachEF*NtoN2O*kgtoGg</f>
        <v>3.5621388668244894E-2</v>
      </c>
      <c r="W176" s="22">
        <f>Constants!$H66*'Activity data'!W8*Constants!$H84*FracLEACHMM*MMLeachEF*NtoN2O*kgtoGg</f>
        <v>3.6028490253024834E-2</v>
      </c>
      <c r="X176" s="22">
        <f>Constants!$H66*'Activity data'!X8*Constants!$H84*FracLEACHMM*MMLeachEF*NtoN2O*kgtoGg</f>
        <v>3.5265174781562436E-2</v>
      </c>
      <c r="Y176" s="22">
        <f>Constants!$H66*'Activity data'!Y8*Constants!$H84*FracLEACHMM*MMLeachEF*NtoN2O*kgtoGg</f>
        <v>3.6181153347317307E-2</v>
      </c>
      <c r="Z176" s="22">
        <f>Constants!$H66*'Activity data'!Z8*Constants!$H84*FracLEACHMM*MMLeachEF*NtoN2O*kgtoGg</f>
        <v>3.5519613272049902E-2</v>
      </c>
      <c r="AA176" s="22">
        <f>Constants!$H66*'Activity data'!AA8*Constants!$H84*FracLEACHMM*MMLeachEF*NtoN2O*kgtoGg</f>
        <v>3.5112511687269962E-2</v>
      </c>
      <c r="AB176" s="22">
        <f>Constants!$H66*'Activity data'!AB8*Constants!$H84*FracLEACHMM*MMLeachEF*NtoN2O*kgtoGg</f>
        <v>3.5010736291074977E-2</v>
      </c>
      <c r="AC176" s="22">
        <f>Constants!$H66*'Activity data'!AC8*Constants!$H84*FracLEACHMM*MMLeachEF*NtoN2O*kgtoGg</f>
        <v>3.5112511687269962E-2</v>
      </c>
      <c r="AD176" s="22">
        <f>Constants!$H66*'Activity data'!AD8*Constants!$H84*FracLEACHMM*MMLeachEF*NtoN2O*kgtoGg</f>
        <v>3.4796256841651059E-2</v>
      </c>
      <c r="AE176" s="22">
        <f>Constants!$H66*'Activity data'!AE8*Constants!$H84*FracLEACHMM*MMLeachEF*NtoN2O*kgtoGg</f>
        <v>3.4779145218163797E-2</v>
      </c>
      <c r="AF176" s="22">
        <f>Constants!$H66*'Activity data'!AF8*Constants!$H84*FracLEACHMM*MMLeachEF*NtoN2O*kgtoGg</f>
        <v>3.4515431447601788E-2</v>
      </c>
      <c r="AG176" s="22">
        <f>Constants!$H66*'Activity data'!AG8*Constants!$H84*FracLEACHMM*MMLeachEF*NtoN2O*kgtoGg</f>
        <v>3.4006826625636907E-2</v>
      </c>
      <c r="AH176" s="22">
        <f>Constants!$H66*'Activity data'!AH8*Constants!$H84*FracLEACHMM*MMLeachEF*NtoN2O*kgtoGg</f>
        <v>3.3316387811400935E-2</v>
      </c>
      <c r="AI176" s="22">
        <f>Constants!$H66*'Activity data'!AI8*Constants!$H84*FracLEACHMM*MMLeachEF*NtoN2O*kgtoGg</f>
        <v>3.2812317045808205E-2</v>
      </c>
      <c r="AJ176" s="22">
        <f>Constants!$H66*'Activity data'!AJ8*Constants!$H84*FracLEACHMM*MMLeachEF*NtoN2O*kgtoGg</f>
        <v>3.2255747485177157E-2</v>
      </c>
      <c r="AK176" s="22">
        <f>Constants!$H66*'Activity data'!AK8*Constants!$H84*FracLEACHMM*MMLeachEF*NtoN2O*kgtoGg</f>
        <v>3.1653404897936652E-2</v>
      </c>
      <c r="AL176" s="22">
        <f>Constants!$H66*'Activity data'!AL8*Constants!$H84*FracLEACHMM*MMLeachEF*NtoN2O*kgtoGg</f>
        <v>2.785629275557391E-2</v>
      </c>
      <c r="AM176" s="22">
        <f>Constants!$H66*'Activity data'!AM8*Constants!$H84*FracLEACHMM*MMLeachEF*NtoN2O*kgtoGg</f>
        <v>2.7935432458255468E-2</v>
      </c>
      <c r="AN176" s="22">
        <f>Constants!$H66*'Activity data'!AN8*Constants!$H84*FracLEACHMM*MMLeachEF*NtoN2O*kgtoGg</f>
        <v>2.7969904158310181E-2</v>
      </c>
      <c r="AO176" s="22">
        <f>Constants!$H66*'Activity data'!AO8*Constants!$H84*FracLEACHMM*MMLeachEF*NtoN2O*kgtoGg</f>
        <v>2.7999380736379191E-2</v>
      </c>
      <c r="AP176" s="22">
        <f>Constants!$H66*'Activity data'!AP8*Constants!$H84*FracLEACHMM*MMLeachEF*NtoN2O*kgtoGg</f>
        <v>2.7991344339032227E-2</v>
      </c>
      <c r="AQ176" s="22">
        <f>Constants!$H66*'Activity data'!AQ8*Constants!$H84*FracLEACHMM*MMLeachEF*NtoN2O*kgtoGg</f>
        <v>2.8001527670184951E-2</v>
      </c>
      <c r="AR176" s="22">
        <f>Constants!$H66*'Activity data'!AR8*Constants!$H84*FracLEACHMM*MMLeachEF*NtoN2O*kgtoGg</f>
        <v>2.8137000515598126E-2</v>
      </c>
      <c r="AS176" s="22">
        <f>Constants!$H66*'Activity data'!AS8*Constants!$H84*FracLEACHMM*MMLeachEF*NtoN2O*kgtoGg</f>
        <v>2.8246686831295376E-2</v>
      </c>
      <c r="AT176" s="22">
        <f>Constants!$H66*'Activity data'!AT8*Constants!$H84*FracLEACHMM*MMLeachEF*NtoN2O*kgtoGg</f>
        <v>2.8376548724531513E-2</v>
      </c>
      <c r="AU176" s="22">
        <f>Constants!$H66*'Activity data'!AU8*Constants!$H84*FracLEACHMM*MMLeachEF*NtoN2O*kgtoGg</f>
        <v>2.8514192492338719E-2</v>
      </c>
      <c r="AV176" s="22">
        <f>Constants!$H66*'Activity data'!AV8*Constants!$H84*FracLEACHMM*MMLeachEF*NtoN2O*kgtoGg</f>
        <v>2.8660713876744889E-2</v>
      </c>
      <c r="AW176" s="22">
        <f>Constants!$H66*'Activity data'!AW8*Constants!$H84*FracLEACHMM*MMLeachEF*NtoN2O*kgtoGg</f>
        <v>2.8833596495991393E-2</v>
      </c>
      <c r="AX176" s="22">
        <f>Constants!$H66*'Activity data'!AX8*Constants!$H84*FracLEACHMM*MMLeachEF*NtoN2O*kgtoGg</f>
        <v>2.8929676958042903E-2</v>
      </c>
      <c r="AY176" s="22">
        <f>Constants!$H66*'Activity data'!AY8*Constants!$H84*FracLEACHMM*MMLeachEF*NtoN2O*kgtoGg</f>
        <v>2.9093572834414584E-2</v>
      </c>
      <c r="AZ176" s="22">
        <f>Constants!$H66*'Activity data'!AZ8*Constants!$H84*FracLEACHMM*MMLeachEF*NtoN2O*kgtoGg</f>
        <v>2.9289340309464833E-2</v>
      </c>
      <c r="BA176" s="22">
        <f>Constants!$H66*'Activity data'!BA8*Constants!$H84*FracLEACHMM*MMLeachEF*NtoN2O*kgtoGg</f>
        <v>2.9516612383554373E-2</v>
      </c>
      <c r="BB176" s="22">
        <f>Constants!$H66*'Activity data'!BB8*Constants!$H84*FracLEACHMM*MMLeachEF*NtoN2O*kgtoGg</f>
        <v>2.9739734033469661E-2</v>
      </c>
      <c r="BC176" s="22">
        <f>Constants!$H66*'Activity data'!BC8*Constants!$H84*FracLEACHMM*MMLeachEF*NtoN2O*kgtoGg</f>
        <v>2.9966611639365301E-2</v>
      </c>
      <c r="BD176" s="22">
        <f>Constants!$H66*'Activity data'!BD8*Constants!$H84*FracLEACHMM*MMLeachEF*NtoN2O*kgtoGg</f>
        <v>3.0167945582340445E-2</v>
      </c>
      <c r="BE176" s="22">
        <f>Constants!$H66*'Activity data'!BE8*Constants!$H84*FracLEACHMM*MMLeachEF*NtoN2O*kgtoGg</f>
        <v>3.0370334993794705E-2</v>
      </c>
      <c r="BF176" s="22">
        <f>Constants!$H66*'Activity data'!BF8*Constants!$H84*FracLEACHMM*MMLeachEF*NtoN2O*kgtoGg</f>
        <v>3.0593814480328465E-2</v>
      </c>
      <c r="BG176" s="22">
        <f>Constants!$H66*'Activity data'!BG8*Constants!$H84*FracLEACHMM*MMLeachEF*NtoN2O*kgtoGg</f>
        <v>3.1449051145838444E-2</v>
      </c>
      <c r="BH176" s="22">
        <f>Constants!$H66*'Activity data'!BH8*Constants!$H84*FracLEACHMM*MMLeachEF*NtoN2O*kgtoGg</f>
        <v>3.2339457226735036E-2</v>
      </c>
      <c r="BI176" s="22">
        <f>Constants!$H66*'Activity data'!BI8*Constants!$H84*FracLEACHMM*MMLeachEF*NtoN2O*kgtoGg</f>
        <v>3.3261225649276888E-2</v>
      </c>
      <c r="BJ176" s="22">
        <f>Constants!$H66*'Activity data'!BJ8*Constants!$H84*FracLEACHMM*MMLeachEF*NtoN2O*kgtoGg</f>
        <v>3.4220131796778193E-2</v>
      </c>
      <c r="BK176" s="22">
        <f>Constants!$H66*'Activity data'!BK8*Constants!$H84*FracLEACHMM*MMLeachEF*NtoN2O*kgtoGg</f>
        <v>3.5241838661850697E-2</v>
      </c>
      <c r="BL176" s="22">
        <f>Constants!$H66*'Activity data'!BL8*Constants!$H84*FracLEACHMM*MMLeachEF*NtoN2O*kgtoGg</f>
        <v>3.6317129994661086E-2</v>
      </c>
      <c r="BM176" s="22">
        <f>Constants!$H66*'Activity data'!BM8*Constants!$H84*FracLEACHMM*MMLeachEF*NtoN2O*kgtoGg</f>
        <v>3.7441695112980844E-2</v>
      </c>
      <c r="BN176" s="22">
        <f>Constants!$H66*'Activity data'!BN8*Constants!$H84*FracLEACHMM*MMLeachEF*NtoN2O*kgtoGg</f>
        <v>3.8566211782803624E-2</v>
      </c>
      <c r="BO176" s="22">
        <f>Constants!$H66*'Activity data'!BO8*Constants!$H84*FracLEACHMM*MMLeachEF*NtoN2O*kgtoGg</f>
        <v>3.9744731817576151E-2</v>
      </c>
      <c r="BP176" s="22">
        <f>Constants!$H66*'Activity data'!BP8*Constants!$H84*FracLEACHMM*MMLeachEF*NtoN2O*kgtoGg</f>
        <v>4.0981507450724902E-2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Subsistence cattle</v>
      </c>
      <c r="E177" t="str">
        <f t="shared" si="64"/>
        <v>Leaching/runoff - Subsistence cattle</v>
      </c>
      <c r="F177" t="str">
        <f t="shared" si="47"/>
        <v>N2O</v>
      </c>
      <c r="G177" t="str">
        <f t="shared" si="48"/>
        <v>Gg N2O</v>
      </c>
      <c r="H177" s="22">
        <f>Constants!$H67*'Activity data'!H9*Constants!$H85*FracLEACHMM*MMLeachEF*NtoN2O*kgtoGg</f>
        <v>4.0144459536310885E-2</v>
      </c>
      <c r="I177" s="22">
        <f>Constants!$H67*'Activity data'!I9*Constants!$H85*FracLEACHMM*MMLeachEF*NtoN2O*kgtoGg</f>
        <v>4.3496179118090159E-2</v>
      </c>
      <c r="J177" s="22">
        <f>Constants!$H67*'Activity data'!J9*Constants!$H85*FracLEACHMM*MMLeachEF*NtoN2O*kgtoGg</f>
        <v>4.3953231788332783E-2</v>
      </c>
      <c r="K177" s="22">
        <f>Constants!$H67*'Activity data'!K9*Constants!$H85*FracLEACHMM*MMLeachEF*NtoN2O*kgtoGg</f>
        <v>4.3953231788332783E-2</v>
      </c>
      <c r="L177" s="22">
        <f>Constants!$H67*'Activity data'!L9*Constants!$H85*FracLEACHMM*MMLeachEF*NtoN2O*kgtoGg</f>
        <v>3.8240073410299939E-2</v>
      </c>
      <c r="M177" s="22">
        <f>Constants!$H67*'Activity data'!M9*Constants!$H85*FracLEACHMM*MMLeachEF*NtoN2O*kgtoGg</f>
        <v>3.7706845295016868E-2</v>
      </c>
      <c r="N177" s="22">
        <f>Constants!$H67*'Activity data'!N9*Constants!$H85*FracLEACHMM*MMLeachEF*NtoN2O*kgtoGg</f>
        <v>3.8697126080542557E-2</v>
      </c>
      <c r="O177" s="22">
        <f>Constants!$H67*'Activity data'!O9*Constants!$H85*FracLEACHMM*MMLeachEF*NtoN2O*kgtoGg</f>
        <v>3.9915933201189573E-2</v>
      </c>
      <c r="P177" s="22">
        <f>Constants!$H67*'Activity data'!P9*Constants!$H85*FracLEACHMM*MMLeachEF*NtoN2O*kgtoGg</f>
        <v>4.1820319327200518E-2</v>
      </c>
      <c r="Q177" s="22">
        <f>Constants!$H67*'Activity data'!Q9*Constants!$H85*FracLEACHMM*MMLeachEF*NtoN2O*kgtoGg</f>
        <v>4.3420003673049733E-2</v>
      </c>
      <c r="R177" s="22">
        <f>Constants!$H67*'Activity data'!R9*Constants!$H85*FracLEACHMM*MMLeachEF*NtoN2O*kgtoGg</f>
        <v>4.4714986238737181E-2</v>
      </c>
      <c r="S177" s="22">
        <f>Constants!$H67*'Activity data'!S9*Constants!$H85*FracLEACHMM*MMLeachEF*NtoN2O*kgtoGg</f>
        <v>4.3724705453211478E-2</v>
      </c>
      <c r="T177" s="22">
        <f>Constants!$H67*'Activity data'!T9*Constants!$H85*FracLEACHMM*MMLeachEF*NtoN2O*kgtoGg</f>
        <v>4.7457302260192943E-2</v>
      </c>
      <c r="U177" s="22">
        <f>Constants!$H67*'Activity data'!U9*Constants!$H85*FracLEACHMM*MMLeachEF*NtoN2O*kgtoGg</f>
        <v>4.7381126815152504E-2</v>
      </c>
      <c r="V177" s="22">
        <f>Constants!$H67*'Activity data'!V9*Constants!$H85*FracLEACHMM*MMLeachEF*NtoN2O*kgtoGg</f>
        <v>4.6314670584586375E-2</v>
      </c>
      <c r="W177" s="22">
        <f>Constants!$H67*'Activity data'!W9*Constants!$H85*FracLEACHMM*MMLeachEF*NtoN2O*kgtoGg</f>
        <v>4.5705267024262863E-2</v>
      </c>
      <c r="X177" s="22">
        <f>Constants!$H67*'Activity data'!X9*Constants!$H85*FracLEACHMM*MMLeachEF*NtoN2O*kgtoGg</f>
        <v>4.6847898699869439E-2</v>
      </c>
      <c r="Y177" s="22">
        <f>Constants!$H67*'Activity data'!Y9*Constants!$H85*FracLEACHMM*MMLeachEF*NtoN2O*kgtoGg</f>
        <v>4.8523758490759079E-2</v>
      </c>
      <c r="Z177" s="22">
        <f>Constants!$H67*'Activity data'!Z9*Constants!$H85*FracLEACHMM*MMLeachEF*NtoN2O*kgtoGg</f>
        <v>4.9733822574701575E-2</v>
      </c>
      <c r="AA177" s="22">
        <f>Constants!$H67*'Activity data'!AA9*Constants!$H85*FracLEACHMM*MMLeachEF*NtoN2O*kgtoGg</f>
        <v>4.9507797333359076E-2</v>
      </c>
      <c r="AB177" s="22">
        <f>Constants!$H67*'Activity data'!AB9*Constants!$H85*FracLEACHMM*MMLeachEF*NtoN2O*kgtoGg</f>
        <v>4.8905989099701494E-2</v>
      </c>
      <c r="AC177" s="22">
        <f>Constants!$H67*'Activity data'!AC9*Constants!$H85*FracLEACHMM*MMLeachEF*NtoN2O*kgtoGg</f>
        <v>4.8281519305939741E-2</v>
      </c>
      <c r="AD177" s="22">
        <f>Constants!$H67*'Activity data'!AD9*Constants!$H85*FracLEACHMM*MMLeachEF*NtoN2O*kgtoGg</f>
        <v>4.6190930424381507E-2</v>
      </c>
      <c r="AE177" s="22">
        <f>Constants!$H67*'Activity data'!AE9*Constants!$H85*FracLEACHMM*MMLeachEF*NtoN2O*kgtoGg</f>
        <v>4.6168215285407078E-2</v>
      </c>
      <c r="AF177" s="22">
        <f>Constants!$H67*'Activity data'!AF9*Constants!$H85*FracLEACHMM*MMLeachEF*NtoN2O*kgtoGg</f>
        <v>4.5818143595701626E-2</v>
      </c>
      <c r="AG177" s="22">
        <f>Constants!$H67*'Activity data'!AG9*Constants!$H85*FracLEACHMM*MMLeachEF*NtoN2O*kgtoGg</f>
        <v>4.5142986780651234E-2</v>
      </c>
      <c r="AH177" s="22">
        <f>Constants!$H67*'Activity data'!AH9*Constants!$H85*FracLEACHMM*MMLeachEF*NtoN2O*kgtoGg</f>
        <v>4.4226451091890273E-2</v>
      </c>
      <c r="AI177" s="22">
        <f>Constants!$H67*'Activity data'!AI9*Constants!$H85*FracLEACHMM*MMLeachEF*NtoN2O*kgtoGg</f>
        <v>4.3557313093271162E-2</v>
      </c>
      <c r="AJ177" s="22">
        <f>Constants!$H67*'Activity data'!AJ9*Constants!$H85*FracLEACHMM*MMLeachEF*NtoN2O*kgtoGg</f>
        <v>4.2818484604665905E-2</v>
      </c>
      <c r="AK177" s="22">
        <f>Constants!$H67*'Activity data'!AK9*Constants!$H85*FracLEACHMM*MMLeachEF*NtoN2O*kgtoGg</f>
        <v>4.2018893870941813E-2</v>
      </c>
      <c r="AL177" s="22">
        <f>Constants!$H67*'Activity data'!AL9*Constants!$H85*FracLEACHMM*MMLeachEF*NtoN2O*kgtoGg</f>
        <v>3.69783475966797E-2</v>
      </c>
      <c r="AM177" s="22">
        <f>Constants!$H67*'Activity data'!AM9*Constants!$H85*FracLEACHMM*MMLeachEF*NtoN2O*kgtoGg</f>
        <v>3.7083403048966006E-2</v>
      </c>
      <c r="AN177" s="22">
        <f>Constants!$H67*'Activity data'!AN9*Constants!$H85*FracLEACHMM*MMLeachEF*NtoN2O*kgtoGg</f>
        <v>3.7129163140520789E-2</v>
      </c>
      <c r="AO177" s="22">
        <f>Constants!$H67*'Activity data'!AO9*Constants!$H85*FracLEACHMM*MMLeachEF*NtoN2O*kgtoGg</f>
        <v>3.7168292365624807E-2</v>
      </c>
      <c r="AP177" s="22">
        <f>Constants!$H67*'Activity data'!AP9*Constants!$H85*FracLEACHMM*MMLeachEF*NtoN2O*kgtoGg</f>
        <v>3.7157624302321168E-2</v>
      </c>
      <c r="AQ177" s="22">
        <f>Constants!$H67*'Activity data'!AQ9*Constants!$H85*FracLEACHMM*MMLeachEF*NtoN2O*kgtoGg</f>
        <v>3.7171142352348911E-2</v>
      </c>
      <c r="AR177" s="22">
        <f>Constants!$H67*'Activity data'!AR9*Constants!$H85*FracLEACHMM*MMLeachEF*NtoN2O*kgtoGg</f>
        <v>3.7350978269911829E-2</v>
      </c>
      <c r="AS177" s="22">
        <f>Constants!$H67*'Activity data'!AS9*Constants!$H85*FracLEACHMM*MMLeachEF*NtoN2O*kgtoGg</f>
        <v>3.7496583384850922E-2</v>
      </c>
      <c r="AT177" s="22">
        <f>Constants!$H67*'Activity data'!AT9*Constants!$H85*FracLEACHMM*MMLeachEF*NtoN2O*kgtoGg</f>
        <v>3.766897094086151E-2</v>
      </c>
      <c r="AU177" s="22">
        <f>Constants!$H67*'Activity data'!AU9*Constants!$H85*FracLEACHMM*MMLeachEF*NtoN2O*kgtoGg</f>
        <v>3.7851688689240749E-2</v>
      </c>
      <c r="AV177" s="22">
        <f>Constants!$H67*'Activity data'!AV9*Constants!$H85*FracLEACHMM*MMLeachEF*NtoN2O*kgtoGg</f>
        <v>3.8046191192874647E-2</v>
      </c>
      <c r="AW177" s="22">
        <f>Constants!$H67*'Activity data'!AW9*Constants!$H85*FracLEACHMM*MMLeachEF*NtoN2O*kgtoGg</f>
        <v>3.8275687402008304E-2</v>
      </c>
      <c r="AX177" s="22">
        <f>Constants!$H67*'Activity data'!AX9*Constants!$H85*FracLEACHMM*MMLeachEF*NtoN2O*kgtoGg</f>
        <v>3.8403231176557397E-2</v>
      </c>
      <c r="AY177" s="22">
        <f>Constants!$H67*'Activity data'!AY9*Constants!$H85*FracLEACHMM*MMLeachEF*NtoN2O*kgtoGg</f>
        <v>3.8620797768756626E-2</v>
      </c>
      <c r="AZ177" s="22">
        <f>Constants!$H67*'Activity data'!AZ9*Constants!$H85*FracLEACHMM*MMLeachEF*NtoN2O*kgtoGg</f>
        <v>3.8880672900169583E-2</v>
      </c>
      <c r="BA177" s="22">
        <f>Constants!$H67*'Activity data'!BA9*Constants!$H85*FracLEACHMM*MMLeachEF*NtoN2O*kgtoGg</f>
        <v>3.9182369390382547E-2</v>
      </c>
      <c r="BB177" s="22">
        <f>Constants!$H67*'Activity data'!BB9*Constants!$H85*FracLEACHMM*MMLeachEF*NtoN2O*kgtoGg</f>
        <v>3.9478556323773437E-2</v>
      </c>
      <c r="BC177" s="22">
        <f>Constants!$H67*'Activity data'!BC9*Constants!$H85*FracLEACHMM*MMLeachEF*NtoN2O*kgtoGg</f>
        <v>3.9779729169935191E-2</v>
      </c>
      <c r="BD177" s="22">
        <f>Constants!$H67*'Activity data'!BD9*Constants!$H85*FracLEACHMM*MMLeachEF*NtoN2O*kgtoGg</f>
        <v>4.0046993611462682E-2</v>
      </c>
      <c r="BE177" s="22">
        <f>Constants!$H67*'Activity data'!BE9*Constants!$H85*FracLEACHMM*MMLeachEF*NtoN2O*kgtoGg</f>
        <v>4.031565915401393E-2</v>
      </c>
      <c r="BF177" s="22">
        <f>Constants!$H67*'Activity data'!BF9*Constants!$H85*FracLEACHMM*MMLeachEF*NtoN2O*kgtoGg</f>
        <v>4.0612321104198219E-2</v>
      </c>
      <c r="BG177" s="22">
        <f>Constants!$H67*'Activity data'!BG9*Constants!$H85*FracLEACHMM*MMLeachEF*NtoN2O*kgtoGg</f>
        <v>4.1747620728313679E-2</v>
      </c>
      <c r="BH177" s="22">
        <f>Constants!$H67*'Activity data'!BH9*Constants!$H85*FracLEACHMM*MMLeachEF*NtoN2O*kgtoGg</f>
        <v>4.2929606639019756E-2</v>
      </c>
      <c r="BI177" s="22">
        <f>Constants!$H67*'Activity data'!BI9*Constants!$H85*FracLEACHMM*MMLeachEF*NtoN2O*kgtoGg</f>
        <v>4.4153225066334539E-2</v>
      </c>
      <c r="BJ177" s="22">
        <f>Constants!$H67*'Activity data'!BJ9*Constants!$H85*FracLEACHMM*MMLeachEF*NtoN2O*kgtoGg</f>
        <v>4.5426142648944352E-2</v>
      </c>
      <c r="BK177" s="22">
        <f>Constants!$H67*'Activity data'!BK9*Constants!$H85*FracLEACHMM*MMLeachEF*NtoN2O*kgtoGg</f>
        <v>4.678242619787442E-2</v>
      </c>
      <c r="BL177" s="22">
        <f>Constants!$H67*'Activity data'!BL9*Constants!$H85*FracLEACHMM*MMLeachEF*NtoN2O*kgtoGg</f>
        <v>4.8209841432961774E-2</v>
      </c>
      <c r="BM177" s="22">
        <f>Constants!$H67*'Activity data'!BM9*Constants!$H85*FracLEACHMM*MMLeachEF*NtoN2O*kgtoGg</f>
        <v>4.9702666059885922E-2</v>
      </c>
      <c r="BN177" s="22">
        <f>Constants!$H67*'Activity data'!BN9*Constants!$H85*FracLEACHMM*MMLeachEF*NtoN2O*kgtoGg</f>
        <v>5.1195426372962642E-2</v>
      </c>
      <c r="BO177" s="22">
        <f>Constants!$H67*'Activity data'!BO9*Constants!$H85*FracLEACHMM*MMLeachEF*NtoN2O*kgtoGg</f>
        <v>5.2759874444996545E-2</v>
      </c>
      <c r="BP177" s="22">
        <f>Constants!$H67*'Activity data'!BP9*Constants!$H85*FracLEACHMM*MMLeachEF*NtoN2O*kgtoGg</f>
        <v>5.4401654981372005E-2</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Feedlot</v>
      </c>
      <c r="E178" t="str">
        <f t="shared" si="64"/>
        <v>Leaching/runoff - Feedlot</v>
      </c>
      <c r="F178" t="str">
        <f t="shared" si="47"/>
        <v>N2O</v>
      </c>
      <c r="G178" t="str">
        <f t="shared" si="48"/>
        <v>Gg N2O</v>
      </c>
      <c r="H178" s="22">
        <f>Constants!$H68*'Activity data'!H10*Constants!$H86*FracLEACHMM*MMLeachEF*NtoN2O*kgtoGg</f>
        <v>3.2554021499999995E-2</v>
      </c>
      <c r="I178" s="22">
        <f>Constants!$H68*'Activity data'!I10*Constants!$H86*FracLEACHMM*MMLeachEF*NtoN2O*kgtoGg</f>
        <v>3.2554021499999995E-2</v>
      </c>
      <c r="J178" s="22">
        <f>Constants!$H68*'Activity data'!J10*Constants!$H86*FracLEACHMM*MMLeachEF*NtoN2O*kgtoGg</f>
        <v>3.2554021499999995E-2</v>
      </c>
      <c r="K178" s="22">
        <f>Constants!$H68*'Activity data'!K10*Constants!$H86*FracLEACHMM*MMLeachEF*NtoN2O*kgtoGg</f>
        <v>3.2554021499999995E-2</v>
      </c>
      <c r="L178" s="22">
        <f>Constants!$H68*'Activity data'!L10*Constants!$H86*FracLEACHMM*MMLeachEF*NtoN2O*kgtoGg</f>
        <v>3.2554021499999995E-2</v>
      </c>
      <c r="M178" s="22">
        <f>Constants!$H68*'Activity data'!M10*Constants!$H86*FracLEACHMM*MMLeachEF*NtoN2O*kgtoGg</f>
        <v>3.2554021499999995E-2</v>
      </c>
      <c r="N178" s="22">
        <f>Constants!$H68*'Activity data'!N10*Constants!$H86*FracLEACHMM*MMLeachEF*NtoN2O*kgtoGg</f>
        <v>3.2554021499999995E-2</v>
      </c>
      <c r="O178" s="22">
        <f>Constants!$H68*'Activity data'!O10*Constants!$H86*FracLEACHMM*MMLeachEF*NtoN2O*kgtoGg</f>
        <v>3.2554021499999995E-2</v>
      </c>
      <c r="P178" s="22">
        <f>Constants!$H68*'Activity data'!P10*Constants!$H86*FracLEACHMM*MMLeachEF*NtoN2O*kgtoGg</f>
        <v>3.2554021499999995E-2</v>
      </c>
      <c r="Q178" s="22">
        <f>Constants!$H68*'Activity data'!Q10*Constants!$H86*FracLEACHMM*MMLeachEF*NtoN2O*kgtoGg</f>
        <v>3.2554021499999995E-2</v>
      </c>
      <c r="R178" s="22">
        <f>Constants!$H68*'Activity data'!R10*Constants!$H86*FracLEACHMM*MMLeachEF*NtoN2O*kgtoGg</f>
        <v>3.2554021499999995E-2</v>
      </c>
      <c r="S178" s="22">
        <f>Constants!$H68*'Activity data'!S10*Constants!$H86*FracLEACHMM*MMLeachEF*NtoN2O*kgtoGg</f>
        <v>3.2554021499999995E-2</v>
      </c>
      <c r="T178" s="22">
        <f>Constants!$H68*'Activity data'!T10*Constants!$H86*FracLEACHMM*MMLeachEF*NtoN2O*kgtoGg</f>
        <v>3.2554021499999995E-2</v>
      </c>
      <c r="U178" s="22">
        <f>Constants!$H68*'Activity data'!U10*Constants!$H86*FracLEACHMM*MMLeachEF*NtoN2O*kgtoGg</f>
        <v>3.2554021499999995E-2</v>
      </c>
      <c r="V178" s="22">
        <f>Constants!$H68*'Activity data'!V10*Constants!$H86*FracLEACHMM*MMLeachEF*NtoN2O*kgtoGg</f>
        <v>3.2554021499999995E-2</v>
      </c>
      <c r="W178" s="22">
        <f>Constants!$H68*'Activity data'!W10*Constants!$H86*FracLEACHMM*MMLeachEF*NtoN2O*kgtoGg</f>
        <v>3.2554021499999995E-2</v>
      </c>
      <c r="X178" s="22">
        <f>Constants!$H68*'Activity data'!X10*Constants!$H86*FracLEACHMM*MMLeachEF*NtoN2O*kgtoGg</f>
        <v>3.2554021499999995E-2</v>
      </c>
      <c r="Y178" s="22">
        <f>Constants!$H68*'Activity data'!Y10*Constants!$H86*FracLEACHMM*MMLeachEF*NtoN2O*kgtoGg</f>
        <v>3.2554021499999995E-2</v>
      </c>
      <c r="Z178" s="22">
        <f>Constants!$H68*'Activity data'!Z10*Constants!$H86*FracLEACHMM*MMLeachEF*NtoN2O*kgtoGg</f>
        <v>3.0317695864706243E-2</v>
      </c>
      <c r="AA178" s="22">
        <f>Constants!$H68*'Activity data'!AA10*Constants!$H86*FracLEACHMM*MMLeachEF*NtoN2O*kgtoGg</f>
        <v>3.1067342637581243E-2</v>
      </c>
      <c r="AB178" s="22">
        <f>Constants!$H68*'Activity data'!AB10*Constants!$H86*FracLEACHMM*MMLeachEF*NtoN2O*kgtoGg</f>
        <v>3.0990059132174997E-2</v>
      </c>
      <c r="AC178" s="22">
        <f>Constants!$H68*'Activity data'!AC10*Constants!$H86*FracLEACHMM*MMLeachEF*NtoN2O*kgtoGg</f>
        <v>3.5793934653262499E-2</v>
      </c>
      <c r="AD178" s="22">
        <f>Constants!$H68*'Activity data'!AD10*Constants!$H86*FracLEACHMM*MMLeachEF*NtoN2O*kgtoGg</f>
        <v>5.1432873286068582E-2</v>
      </c>
      <c r="AE178" s="22">
        <f>Constants!$H68*'Activity data'!AE10*Constants!$H86*FracLEACHMM*MMLeachEF*NtoN2O*kgtoGg</f>
        <v>5.325292123216141E-2</v>
      </c>
      <c r="AF178" s="22">
        <f>Constants!$H68*'Activity data'!AF10*Constants!$H86*FracLEACHMM*MMLeachEF*NtoN2O*kgtoGg</f>
        <v>5.4711115985292269E-2</v>
      </c>
      <c r="AG178" s="22">
        <f>Constants!$H68*'Activity data'!AG10*Constants!$H86*FracLEACHMM*MMLeachEF*NtoN2O*kgtoGg</f>
        <v>5.5773103043093533E-2</v>
      </c>
      <c r="AH178" s="22">
        <f>Constants!$H68*'Activity data'!AH10*Constants!$H86*FracLEACHMM*MMLeachEF*NtoN2O*kgtoGg</f>
        <v>5.6507176772551647E-2</v>
      </c>
      <c r="AI178" s="22">
        <f>Constants!$H68*'Activity data'!AI10*Constants!$H86*FracLEACHMM*MMLeachEF*NtoN2O*kgtoGg</f>
        <v>5.7529121757998451E-2</v>
      </c>
      <c r="AJ178" s="22">
        <f>Constants!$H68*'Activity data'!AJ10*Constants!$H86*FracLEACHMM*MMLeachEF*NtoN2O*kgtoGg</f>
        <v>5.8439347304201382E-2</v>
      </c>
      <c r="AK178" s="22">
        <f>Constants!$H68*'Activity data'!AK10*Constants!$H86*FracLEACHMM*MMLeachEF*NtoN2O*kgtoGg</f>
        <v>5.9241988268737632E-2</v>
      </c>
      <c r="AL178" s="22">
        <f>Constants!$H68*'Activity data'!AL10*Constants!$H86*FracLEACHMM*MMLeachEF*NtoN2O*kgtoGg</f>
        <v>5.3842593108902971E-2</v>
      </c>
      <c r="AM178" s="22">
        <f>Constants!$H68*'Activity data'!AM10*Constants!$H86*FracLEACHMM*MMLeachEF*NtoN2O*kgtoGg</f>
        <v>5.5537365445177331E-2</v>
      </c>
      <c r="AN178" s="22">
        <f>Constants!$H68*'Activity data'!AN10*Constants!$H86*FracLEACHMM*MMLeachEF*NtoN2O*kgtoGg</f>
        <v>5.7178902130460216E-2</v>
      </c>
      <c r="AO178" s="22">
        <f>Constants!$H68*'Activity data'!AO10*Constants!$H86*FracLEACHMM*MMLeachEF*NtoN2O*kgtoGg</f>
        <v>5.8844892297509929E-2</v>
      </c>
      <c r="AP178" s="22">
        <f>Constants!$H68*'Activity data'!AP10*Constants!$H86*FracLEACHMM*MMLeachEF*NtoN2O*kgtoGg</f>
        <v>6.0466077852691466E-2</v>
      </c>
      <c r="AQ178" s="22">
        <f>Constants!$H68*'Activity data'!AQ10*Constants!$H86*FracLEACHMM*MMLeachEF*NtoN2O*kgtoGg</f>
        <v>6.2161325175491583E-2</v>
      </c>
      <c r="AR178" s="22">
        <f>Constants!$H68*'Activity data'!AR10*Constants!$H86*FracLEACHMM*MMLeachEF*NtoN2O*kgtoGg</f>
        <v>6.417995113110575E-2</v>
      </c>
      <c r="AS178" s="22">
        <f>Constants!$H68*'Activity data'!AS10*Constants!$H86*FracLEACHMM*MMLeachEF*NtoN2O*kgtoGg</f>
        <v>6.6193248007779024E-2</v>
      </c>
      <c r="AT178" s="22">
        <f>Constants!$H68*'Activity data'!AT10*Constants!$H86*FracLEACHMM*MMLeachEF*NtoN2O*kgtoGg</f>
        <v>6.8309364929717439E-2</v>
      </c>
      <c r="AU178" s="22">
        <f>Constants!$H68*'Activity data'!AU10*Constants!$H86*FracLEACHMM*MMLeachEF*NtoN2O*kgtoGg</f>
        <v>7.0504031455833088E-2</v>
      </c>
      <c r="AV178" s="22">
        <f>Constants!$H68*'Activity data'!AV10*Constants!$H86*FracLEACHMM*MMLeachEF*NtoN2O*kgtoGg</f>
        <v>7.2784197113899801E-2</v>
      </c>
      <c r="AW178" s="22">
        <f>Constants!$H68*'Activity data'!AW10*Constants!$H86*FracLEACHMM*MMLeachEF*NtoN2O*kgtoGg</f>
        <v>7.5617655510699835E-2</v>
      </c>
      <c r="AX178" s="22">
        <f>Constants!$H68*'Activity data'!AX10*Constants!$H86*FracLEACHMM*MMLeachEF*NtoN2O*kgtoGg</f>
        <v>7.8355723670754968E-2</v>
      </c>
      <c r="AY178" s="22">
        <f>Constants!$H68*'Activity data'!AY10*Constants!$H86*FracLEACHMM*MMLeachEF*NtoN2O*kgtoGg</f>
        <v>8.1388724444338187E-2</v>
      </c>
      <c r="AZ178" s="22">
        <f>Constants!$H68*'Activity data'!AZ10*Constants!$H86*FracLEACHMM*MMLeachEF*NtoN2O*kgtoGg</f>
        <v>8.4637502493543834E-2</v>
      </c>
      <c r="BA178" s="22">
        <f>Constants!$H68*'Activity data'!BA10*Constants!$H86*FracLEACHMM*MMLeachEF*NtoN2O*kgtoGg</f>
        <v>8.8117166354113305E-2</v>
      </c>
      <c r="BB178" s="22">
        <f>Constants!$H68*'Activity data'!BB10*Constants!$H86*FracLEACHMM*MMLeachEF*NtoN2O*kgtoGg</f>
        <v>9.1735030567893047E-2</v>
      </c>
      <c r="BC178" s="22">
        <f>Constants!$H68*'Activity data'!BC10*Constants!$H86*FracLEACHMM*MMLeachEF*NtoN2O*kgtoGg</f>
        <v>9.5523877870383619E-2</v>
      </c>
      <c r="BD178" s="22">
        <f>Constants!$H68*'Activity data'!BD10*Constants!$H86*FracLEACHMM*MMLeachEF*NtoN2O*kgtoGg</f>
        <v>9.9397864183603676E-2</v>
      </c>
      <c r="BE178" s="22">
        <f>Constants!$H68*'Activity data'!BE10*Constants!$H86*FracLEACHMM*MMLeachEF*NtoN2O*kgtoGg</f>
        <v>0.10344932276159247</v>
      </c>
      <c r="BF178" s="22">
        <f>Constants!$H68*'Activity data'!BF10*Constants!$H86*FracLEACHMM*MMLeachEF*NtoN2O*kgtoGg</f>
        <v>0.10775992210763234</v>
      </c>
      <c r="BG178" s="22">
        <f>Constants!$H68*'Activity data'!BG10*Constants!$H86*FracLEACHMM*MMLeachEF*NtoN2O*kgtoGg</f>
        <v>0.11172358941770542</v>
      </c>
      <c r="BH178" s="22">
        <f>Constants!$H68*'Activity data'!BH10*Constants!$H86*FracLEACHMM*MMLeachEF*NtoN2O*kgtoGg</f>
        <v>0.11585939247754988</v>
      </c>
      <c r="BI178" s="22">
        <f>Constants!$H68*'Activity data'!BI10*Constants!$H86*FracLEACHMM*MMLeachEF*NtoN2O*kgtoGg</f>
        <v>0.12015658822184877</v>
      </c>
      <c r="BJ178" s="22">
        <f>Constants!$H68*'Activity data'!BJ10*Constants!$H86*FracLEACHMM*MMLeachEF*NtoN2O*kgtoGg</f>
        <v>0.12463886306126673</v>
      </c>
      <c r="BK178" s="22">
        <f>Constants!$H68*'Activity data'!BK10*Constants!$H86*FracLEACHMM*MMLeachEF*NtoN2O*kgtoGg</f>
        <v>0.12940359832244458</v>
      </c>
      <c r="BL178" s="22">
        <f>Constants!$H68*'Activity data'!BL10*Constants!$H86*FracLEACHMM*MMLeachEF*NtoN2O*kgtoGg</f>
        <v>0.13442208307669445</v>
      </c>
      <c r="BM178" s="22">
        <f>Constants!$H68*'Activity data'!BM10*Constants!$H86*FracLEACHMM*MMLeachEF*NtoN2O*kgtoGg</f>
        <v>0.13968279038634554</v>
      </c>
      <c r="BN178" s="22">
        <f>Constants!$H68*'Activity data'!BN10*Constants!$H86*FracLEACHMM*MMLeachEF*NtoN2O*kgtoGg</f>
        <v>0.14500442633573982</v>
      </c>
      <c r="BO178" s="22">
        <f>Constants!$H68*'Activity data'!BO10*Constants!$H86*FracLEACHMM*MMLeachEF*NtoN2O*kgtoGg</f>
        <v>0.15059162002050486</v>
      </c>
      <c r="BP178" s="22">
        <f>Constants!$H68*'Activity data'!BP10*Constants!$H86*FracLEACHMM*MMLeachEF*NtoN2O*kgtoGg</f>
        <v>0.15646514929481531</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Commercial sheep</v>
      </c>
      <c r="E179" t="str">
        <f t="shared" si="64"/>
        <v>Leaching/runoff - Commercial sheep</v>
      </c>
      <c r="F179" t="str">
        <f t="shared" si="47"/>
        <v>N2O</v>
      </c>
      <c r="G179" t="str">
        <f t="shared" si="48"/>
        <v>Gg N2O</v>
      </c>
      <c r="H179" s="22">
        <f>Constants!$H69*'Activity data'!H11*Constants!$H87*FracLEACHMM*MMLeachEF*NtoN2O*kgtoGg</f>
        <v>6.9270979206507962E-3</v>
      </c>
      <c r="I179" s="22">
        <f>Constants!$H69*'Activity data'!I11*Constants!$H87*FracLEACHMM*MMLeachEF*NtoN2O*kgtoGg</f>
        <v>6.6156222878065631E-3</v>
      </c>
      <c r="J179" s="22">
        <f>Constants!$H69*'Activity data'!J11*Constants!$H87*FracLEACHMM*MMLeachEF*NtoN2O*kgtoGg</f>
        <v>6.3422723815345083E-3</v>
      </c>
      <c r="K179" s="22">
        <f>Constants!$H69*'Activity data'!K11*Constants!$H87*FracLEACHMM*MMLeachEF*NtoN2O*kgtoGg</f>
        <v>5.9314387945930795E-3</v>
      </c>
      <c r="L179" s="22">
        <f>Constants!$H69*'Activity data'!L11*Constants!$H87*FracLEACHMM*MMLeachEF*NtoN2O*kgtoGg</f>
        <v>5.9732615613177133E-3</v>
      </c>
      <c r="M179" s="22">
        <f>Constants!$H69*'Activity data'!M11*Constants!$H87*FracLEACHMM*MMLeachEF*NtoN2O*kgtoGg</f>
        <v>5.8877675077922183E-3</v>
      </c>
      <c r="N179" s="22">
        <f>Constants!$H69*'Activity data'!N11*Constants!$H87*FracLEACHMM*MMLeachEF*NtoN2O*kgtoGg</f>
        <v>5.90740803360213E-3</v>
      </c>
      <c r="O179" s="22">
        <f>Constants!$H69*'Activity data'!O11*Constants!$H87*FracLEACHMM*MMLeachEF*NtoN2O*kgtoGg</f>
        <v>5.7789358883043596E-3</v>
      </c>
      <c r="P179" s="22">
        <f>Constants!$H69*'Activity data'!P11*Constants!$H87*FracLEACHMM*MMLeachEF*NtoN2O*kgtoGg</f>
        <v>5.7948793739618174E-3</v>
      </c>
      <c r="Q179" s="22">
        <f>Constants!$H69*'Activity data'!Q11*Constants!$H87*FracLEACHMM*MMLeachEF*NtoN2O*kgtoGg</f>
        <v>5.6525433280923453E-3</v>
      </c>
      <c r="R179" s="22">
        <f>Constants!$H69*'Activity data'!R11*Constants!$H87*FracLEACHMM*MMLeachEF*NtoN2O*kgtoGg</f>
        <v>5.449899314735971E-3</v>
      </c>
      <c r="S179" s="22">
        <f>Constants!$H69*'Activity data'!S11*Constants!$H87*FracLEACHMM*MMLeachEF*NtoN2O*kgtoGg</f>
        <v>5.3140330891332929E-3</v>
      </c>
      <c r="T179" s="22">
        <f>Constants!$H69*'Activity data'!T11*Constants!$H87*FracLEACHMM*MMLeachEF*NtoN2O*kgtoGg</f>
        <v>5.2253041254744018E-3</v>
      </c>
      <c r="U179" s="22">
        <f>Constants!$H69*'Activity data'!U11*Constants!$H87*FracLEACHMM*MMLeachEF*NtoN2O*kgtoGg</f>
        <v>5.2435582612271421E-3</v>
      </c>
      <c r="V179" s="22">
        <f>Constants!$H69*'Activity data'!V11*Constants!$H87*FracLEACHMM*MMLeachEF*NtoN2O*kgtoGg</f>
        <v>5.1502079973776843E-3</v>
      </c>
      <c r="W179" s="22">
        <f>Constants!$H69*'Activity data'!W11*Constants!$H87*FracLEACHMM*MMLeachEF*NtoN2O*kgtoGg</f>
        <v>5.1379615518726812E-3</v>
      </c>
      <c r="X179" s="22">
        <f>Constants!$H69*'Activity data'!X11*Constants!$H87*FracLEACHMM*MMLeachEF*NtoN2O*kgtoGg</f>
        <v>5.0707216340999273E-3</v>
      </c>
      <c r="Y179" s="22">
        <f>Constants!$H69*'Activity data'!Y11*Constants!$H87*FracLEACHMM*MMLeachEF*NtoN2O*kgtoGg</f>
        <v>5.0658692688998318E-3</v>
      </c>
      <c r="Z179" s="22">
        <f>Constants!$H69*'Activity data'!Z11*Constants!$H87*FracLEACHMM*MMLeachEF*NtoN2O*kgtoGg</f>
        <v>5.0822748845763448E-3</v>
      </c>
      <c r="AA179" s="22">
        <f>Constants!$H69*'Activity data'!AA11*Constants!$H87*FracLEACHMM*MMLeachEF*NtoN2O*kgtoGg</f>
        <v>5.0642518138331325E-3</v>
      </c>
      <c r="AB179" s="22">
        <f>Constants!$H69*'Activity data'!AB11*Constants!$H87*FracLEACHMM*MMLeachEF*NtoN2O*kgtoGg</f>
        <v>4.9662802497931072E-3</v>
      </c>
      <c r="AC179" s="22">
        <f>Constants!$H69*'Activity data'!AC11*Constants!$H87*FracLEACHMM*MMLeachEF*NtoN2O*kgtoGg</f>
        <v>4.9274613281923407E-3</v>
      </c>
      <c r="AD179" s="22">
        <f>Constants!$H69*'Activity data'!AD11*Constants!$H87*FracLEACHMM*MMLeachEF*NtoN2O*kgtoGg</f>
        <v>4.3944001459913125E-3</v>
      </c>
      <c r="AE179" s="22">
        <f>Constants!$H69*'Activity data'!AE11*Constants!$H87*FracLEACHMM*MMLeachEF*NtoN2O*kgtoGg</f>
        <v>4.3968392363192823E-3</v>
      </c>
      <c r="AF179" s="22">
        <f>Constants!$H69*'Activity data'!AF11*Constants!$H87*FracLEACHMM*MMLeachEF*NtoN2O*kgtoGg</f>
        <v>4.4022593701900335E-3</v>
      </c>
      <c r="AG179" s="22">
        <f>Constants!$H69*'Activity data'!AG11*Constants!$H87*FracLEACHMM*MMLeachEF*NtoN2O*kgtoGg</f>
        <v>4.4104579069624734E-3</v>
      </c>
      <c r="AH179" s="22">
        <f>Constants!$H69*'Activity data'!AH11*Constants!$H87*FracLEACHMM*MMLeachEF*NtoN2O*kgtoGg</f>
        <v>4.421365850977581E-3</v>
      </c>
      <c r="AI179" s="22">
        <f>Constants!$H69*'Activity data'!AI11*Constants!$H87*FracLEACHMM*MMLeachEF*NtoN2O*kgtoGg</f>
        <v>4.4350787712916732E-3</v>
      </c>
      <c r="AJ179" s="22">
        <f>Constants!$H69*'Activity data'!AJ11*Constants!$H87*FracLEACHMM*MMLeachEF*NtoN2O*kgtoGg</f>
        <v>4.4502669816401759E-3</v>
      </c>
      <c r="AK179" s="22">
        <f>Constants!$H69*'Activity data'!AK11*Constants!$H87*FracLEACHMM*MMLeachEF*NtoN2O*kgtoGg</f>
        <v>4.4669699151747636E-3</v>
      </c>
      <c r="AL179" s="22">
        <f>Constants!$H69*'Activity data'!AL11*Constants!$H87*FracLEACHMM*MMLeachEF*NtoN2O*kgtoGg</f>
        <v>4.4825203374984617E-3</v>
      </c>
      <c r="AM179" s="22">
        <f>Constants!$H69*'Activity data'!AM11*Constants!$H87*FracLEACHMM*MMLeachEF*NtoN2O*kgtoGg</f>
        <v>4.4889578499428123E-3</v>
      </c>
      <c r="AN179" s="22">
        <f>Constants!$H69*'Activity data'!AN11*Constants!$H87*FracLEACHMM*MMLeachEF*NtoN2O*kgtoGg</f>
        <v>4.4964323245614956E-3</v>
      </c>
      <c r="AO179" s="22">
        <f>Constants!$H69*'Activity data'!AO11*Constants!$H87*FracLEACHMM*MMLeachEF*NtoN2O*kgtoGg</f>
        <v>4.5050026050813732E-3</v>
      </c>
      <c r="AP179" s="22">
        <f>Constants!$H69*'Activity data'!AP11*Constants!$H87*FracLEACHMM*MMLeachEF*NtoN2O*kgtoGg</f>
        <v>4.5145281979048595E-3</v>
      </c>
      <c r="AQ179" s="22">
        <f>Constants!$H69*'Activity data'!AQ11*Constants!$H87*FracLEACHMM*MMLeachEF*NtoN2O*kgtoGg</f>
        <v>4.5250010824520225E-3</v>
      </c>
      <c r="AR179" s="22">
        <f>Constants!$H69*'Activity data'!AR11*Constants!$H87*FracLEACHMM*MMLeachEF*NtoN2O*kgtoGg</f>
        <v>4.531466071777253E-3</v>
      </c>
      <c r="AS179" s="22">
        <f>Constants!$H69*'Activity data'!AS11*Constants!$H87*FracLEACHMM*MMLeachEF*NtoN2O*kgtoGg</f>
        <v>4.538751735775841E-3</v>
      </c>
      <c r="AT179" s="22">
        <f>Constants!$H69*'Activity data'!AT11*Constants!$H87*FracLEACHMM*MMLeachEF*NtoN2O*kgtoGg</f>
        <v>4.5467636338715443E-3</v>
      </c>
      <c r="AU179" s="22">
        <f>Constants!$H69*'Activity data'!AU11*Constants!$H87*FracLEACHMM*MMLeachEF*NtoN2O*kgtoGg</f>
        <v>4.5555482536255602E-3</v>
      </c>
      <c r="AV179" s="22">
        <f>Constants!$H69*'Activity data'!AV11*Constants!$H87*FracLEACHMM*MMLeachEF*NtoN2O*kgtoGg</f>
        <v>4.5650259572855203E-3</v>
      </c>
      <c r="AW179" s="22">
        <f>Constants!$H69*'Activity data'!AW11*Constants!$H87*FracLEACHMM*MMLeachEF*NtoN2O*kgtoGg</f>
        <v>4.5713050692146959E-3</v>
      </c>
      <c r="AX179" s="22">
        <f>Constants!$H69*'Activity data'!AX11*Constants!$H87*FracLEACHMM*MMLeachEF*NtoN2O*kgtoGg</f>
        <v>4.5781327738290498E-3</v>
      </c>
      <c r="AY179" s="22">
        <f>Constants!$H69*'Activity data'!AY11*Constants!$H87*FracLEACHMM*MMLeachEF*NtoN2O*kgtoGg</f>
        <v>4.585582846232502E-3</v>
      </c>
      <c r="AZ179" s="22">
        <f>Constants!$H69*'Activity data'!AZ11*Constants!$H87*FracLEACHMM*MMLeachEF*NtoN2O*kgtoGg</f>
        <v>4.5936909857489713E-3</v>
      </c>
      <c r="BA179" s="22">
        <f>Constants!$H69*'Activity data'!BA11*Constants!$H87*FracLEACHMM*MMLeachEF*NtoN2O*kgtoGg</f>
        <v>4.6023461235521644E-3</v>
      </c>
      <c r="BB179" s="22">
        <f>Constants!$H69*'Activity data'!BB11*Constants!$H87*FracLEACHMM*MMLeachEF*NtoN2O*kgtoGg</f>
        <v>4.6077586969575455E-3</v>
      </c>
      <c r="BC179" s="22">
        <f>Constants!$H69*'Activity data'!BC11*Constants!$H87*FracLEACHMM*MMLeachEF*NtoN2O*kgtoGg</f>
        <v>4.6136387060450243E-3</v>
      </c>
      <c r="BD179" s="22">
        <f>Constants!$H69*'Activity data'!BD11*Constants!$H87*FracLEACHMM*MMLeachEF*NtoN2O*kgtoGg</f>
        <v>4.6200267591476538E-3</v>
      </c>
      <c r="BE179" s="22">
        <f>Constants!$H69*'Activity data'!BE11*Constants!$H87*FracLEACHMM*MMLeachEF*NtoN2O*kgtoGg</f>
        <v>4.6268473665113108E-3</v>
      </c>
      <c r="BF179" s="22">
        <f>Constants!$H69*'Activity data'!BF11*Constants!$H87*FracLEACHMM*MMLeachEF*NtoN2O*kgtoGg</f>
        <v>4.6341124409377994E-3</v>
      </c>
      <c r="BG179" s="22">
        <f>Constants!$H69*'Activity data'!BG11*Constants!$H87*FracLEACHMM*MMLeachEF*NtoN2O*kgtoGg</f>
        <v>4.6383496330542444E-3</v>
      </c>
      <c r="BH179" s="22">
        <f>Constants!$H69*'Activity data'!BH11*Constants!$H87*FracLEACHMM*MMLeachEF*NtoN2O*kgtoGg</f>
        <v>4.6429646381548582E-3</v>
      </c>
      <c r="BI179" s="22">
        <f>Constants!$H69*'Activity data'!BI11*Constants!$H87*FracLEACHMM*MMLeachEF*NtoN2O*kgtoGg</f>
        <v>4.6479847733376786E-3</v>
      </c>
      <c r="BJ179" s="22">
        <f>Constants!$H69*'Activity data'!BJ11*Constants!$H87*FracLEACHMM*MMLeachEF*NtoN2O*kgtoGg</f>
        <v>4.6533611234055678E-3</v>
      </c>
      <c r="BK179" s="22">
        <f>Constants!$H69*'Activity data'!BK11*Constants!$H87*FracLEACHMM*MMLeachEF*NtoN2O*kgtoGg</f>
        <v>4.6592035334996739E-3</v>
      </c>
      <c r="BL179" s="22">
        <f>Constants!$H69*'Activity data'!BL11*Constants!$H87*FracLEACHMM*MMLeachEF*NtoN2O*kgtoGg</f>
        <v>4.6618022318115409E-3</v>
      </c>
      <c r="BM179" s="22">
        <f>Constants!$H69*'Activity data'!BM11*Constants!$H87*FracLEACHMM*MMLeachEF*NtoN2O*kgtoGg</f>
        <v>4.6648101274737921E-3</v>
      </c>
      <c r="BN179" s="22">
        <f>Constants!$H69*'Activity data'!BN11*Constants!$H87*FracLEACHMM*MMLeachEF*NtoN2O*kgtoGg</f>
        <v>4.6681109437000379E-3</v>
      </c>
      <c r="BO179" s="22">
        <f>Constants!$H69*'Activity data'!BO11*Constants!$H87*FracLEACHMM*MMLeachEF*NtoN2O*kgtoGg</f>
        <v>4.6717212218459481E-3</v>
      </c>
      <c r="BP179" s="22">
        <f>Constants!$H69*'Activity data'!BP11*Constants!$H87*FracLEACHMM*MMLeachEF*NtoN2O*kgtoGg</f>
        <v>4.6757255959010632E-3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Subsistence sheep</v>
      </c>
      <c r="E180" t="str">
        <f t="shared" si="64"/>
        <v>Leaching/runoff - Subsistence sheep</v>
      </c>
      <c r="F180" t="str">
        <f t="shared" si="47"/>
        <v>N2O</v>
      </c>
      <c r="G180" t="str">
        <f t="shared" si="48"/>
        <v>Gg N2O</v>
      </c>
      <c r="H180" s="22">
        <f>Constants!$H70*'Activity data'!H12*Constants!$H88*FracLEACHMM*MMLeachEF*NtoN2O*kgtoGg</f>
        <v>5.3816678004133863E-3</v>
      </c>
      <c r="I180" s="22">
        <f>Constants!$H70*'Activity data'!I12*Constants!$H88*FracLEACHMM*MMLeachEF*NtoN2O*kgtoGg</f>
        <v>5.1396821372839546E-3</v>
      </c>
      <c r="J180" s="22">
        <f>Constants!$H70*'Activity data'!J12*Constants!$H88*FracLEACHMM*MMLeachEF*NtoN2O*kgtoGg</f>
        <v>4.9273163809915805E-3</v>
      </c>
      <c r="K180" s="22">
        <f>Constants!$H70*'Activity data'!K12*Constants!$H88*FracLEACHMM*MMLeachEF*NtoN2O*kgtoGg</f>
        <v>4.6081394454989032E-3</v>
      </c>
      <c r="L180" s="22">
        <f>Constants!$H70*'Activity data'!L12*Constants!$H88*FracLEACHMM*MMLeachEF*NtoN2O*kgtoGg</f>
        <v>4.640631585726222E-3</v>
      </c>
      <c r="M180" s="22">
        <f>Constants!$H70*'Activity data'!M12*Constants!$H88*FracLEACHMM*MMLeachEF*NtoN2O*kgtoGg</f>
        <v>4.574211188576453E-3</v>
      </c>
      <c r="N180" s="22">
        <f>Constants!$H70*'Activity data'!N12*Constants!$H88*FracLEACHMM*MMLeachEF*NtoN2O*kgtoGg</f>
        <v>4.5894699284622113E-3</v>
      </c>
      <c r="O180" s="22">
        <f>Constants!$H70*'Activity data'!O12*Constants!$H88*FracLEACHMM*MMLeachEF*NtoN2O*kgtoGg</f>
        <v>4.4896598181506653E-3</v>
      </c>
      <c r="P180" s="22">
        <f>Constants!$H70*'Activity data'!P12*Constants!$H88*FracLEACHMM*MMLeachEF*NtoN2O*kgtoGg</f>
        <v>4.5020463246461771E-3</v>
      </c>
      <c r="Q180" s="22">
        <f>Constants!$H70*'Activity data'!Q12*Constants!$H88*FracLEACHMM*MMLeachEF*NtoN2O*kgtoGg</f>
        <v>4.3914653391211545E-3</v>
      </c>
      <c r="R180" s="22">
        <f>Constants!$H70*'Activity data'!R12*Constants!$H88*FracLEACHMM*MMLeachEF*NtoN2O*kgtoGg</f>
        <v>4.2340310464175105E-3</v>
      </c>
      <c r="S180" s="22">
        <f>Constants!$H70*'Activity data'!S12*Constants!$H88*FracLEACHMM*MMLeachEF*NtoN2O*kgtoGg</f>
        <v>4.1284764693254421E-3</v>
      </c>
      <c r="T180" s="22">
        <f>Constants!$H70*'Activity data'!T12*Constants!$H88*FracLEACHMM*MMLeachEF*NtoN2O*kgtoGg</f>
        <v>4.0595428679591952E-3</v>
      </c>
      <c r="U180" s="22">
        <f>Constants!$H70*'Activity data'!U12*Constants!$H88*FracLEACHMM*MMLeachEF*NtoN2O*kgtoGg</f>
        <v>4.0737245203236053E-3</v>
      </c>
      <c r="V180" s="22">
        <f>Constants!$H70*'Activity data'!V12*Constants!$H88*FracLEACHMM*MMLeachEF*NtoN2O*kgtoGg</f>
        <v>4.0012006272195314E-3</v>
      </c>
      <c r="W180" s="22">
        <f>Constants!$H70*'Activity data'!W12*Constants!$H88*FracLEACHMM*MMLeachEF*NtoN2O*kgtoGg</f>
        <v>3.9916863541142947E-3</v>
      </c>
      <c r="X180" s="22">
        <f>Constants!$H70*'Activity data'!X12*Constants!$H88*FracLEACHMM*MMLeachEF*NtoN2O*kgtoGg</f>
        <v>3.939447609328935E-3</v>
      </c>
      <c r="Y180" s="22">
        <f>Constants!$H70*'Activity data'!Y12*Constants!$H88*FracLEACHMM*MMLeachEF*NtoN2O*kgtoGg</f>
        <v>3.9356778030042172E-3</v>
      </c>
      <c r="Z180" s="22">
        <f>Constants!$H70*'Activity data'!Z12*Constants!$H88*FracLEACHMM*MMLeachEF*NtoN2O*kgtoGg</f>
        <v>3.9484233386734985E-3</v>
      </c>
      <c r="AA180" s="22">
        <f>Constants!$H70*'Activity data'!AA12*Constants!$H88*FracLEACHMM*MMLeachEF*NtoN2O*kgtoGg</f>
        <v>3.9344212008959783E-3</v>
      </c>
      <c r="AB180" s="22">
        <f>Constants!$H70*'Activity data'!AB12*Constants!$H88*FracLEACHMM*MMLeachEF*NtoN2O*kgtoGg</f>
        <v>3.8583070160540809E-3</v>
      </c>
      <c r="AC180" s="22">
        <f>Constants!$H70*'Activity data'!AC12*Constants!$H88*FracLEACHMM*MMLeachEF*NtoN2O*kgtoGg</f>
        <v>3.8281485654563466E-3</v>
      </c>
      <c r="AD180" s="22">
        <f>Constants!$H70*'Activity data'!AD12*Constants!$H88*FracLEACHMM*MMLeachEF*NtoN2O*kgtoGg</f>
        <v>3.6553500311098603E-3</v>
      </c>
      <c r="AE180" s="22">
        <f>Constants!$H70*'Activity data'!AE12*Constants!$H88*FracLEACHMM*MMLeachEF*NtoN2O*kgtoGg</f>
        <v>3.6573789152829043E-3</v>
      </c>
      <c r="AF180" s="22">
        <f>Constants!$H70*'Activity data'!AF12*Constants!$H88*FracLEACHMM*MMLeachEF*NtoN2O*kgtoGg</f>
        <v>3.6618874911646762E-3</v>
      </c>
      <c r="AG180" s="22">
        <f>Constants!$H70*'Activity data'!AG12*Constants!$H88*FracLEACHMM*MMLeachEF*NtoN2O*kgtoGg</f>
        <v>3.6687071982124128E-3</v>
      </c>
      <c r="AH180" s="22">
        <f>Constants!$H70*'Activity data'!AH12*Constants!$H88*FracLEACHMM*MMLeachEF*NtoN2O*kgtoGg</f>
        <v>3.6777806444554324E-3</v>
      </c>
      <c r="AI180" s="22">
        <f>Constants!$H70*'Activity data'!AI12*Constants!$H88*FracLEACHMM*MMLeachEF*NtoN2O*kgtoGg</f>
        <v>3.6891873261483696E-3</v>
      </c>
      <c r="AJ180" s="22">
        <f>Constants!$H70*'Activity data'!AJ12*Constants!$H88*FracLEACHMM*MMLeachEF*NtoN2O*kgtoGg</f>
        <v>3.7018211836318646E-3</v>
      </c>
      <c r="AK180" s="22">
        <f>Constants!$H70*'Activity data'!AK12*Constants!$H88*FracLEACHMM*MMLeachEF*NtoN2O*kgtoGg</f>
        <v>3.7157150181910546E-3</v>
      </c>
      <c r="AL180" s="22">
        <f>Constants!$H70*'Activity data'!AL12*Constants!$H88*FracLEACHMM*MMLeachEF*NtoN2O*kgtoGg</f>
        <v>3.7286501708481364E-3</v>
      </c>
      <c r="AM180" s="22">
        <f>Constants!$H70*'Activity data'!AM12*Constants!$H88*FracLEACHMM*MMLeachEF*NtoN2O*kgtoGg</f>
        <v>3.7340050225985375E-3</v>
      </c>
      <c r="AN180" s="22">
        <f>Constants!$H70*'Activity data'!AN12*Constants!$H88*FracLEACHMM*MMLeachEF*NtoN2O*kgtoGg</f>
        <v>3.740222440248785E-3</v>
      </c>
      <c r="AO180" s="22">
        <f>Constants!$H70*'Activity data'!AO12*Constants!$H88*FracLEACHMM*MMLeachEF*NtoN2O*kgtoGg</f>
        <v>3.7473513711891162E-3</v>
      </c>
      <c r="AP180" s="22">
        <f>Constants!$H70*'Activity data'!AP12*Constants!$H88*FracLEACHMM*MMLeachEF*NtoN2O*kgtoGg</f>
        <v>3.7552749500319401E-3</v>
      </c>
      <c r="AQ180" s="22">
        <f>Constants!$H70*'Activity data'!AQ12*Constants!$H88*FracLEACHMM*MMLeachEF*NtoN2O*kgtoGg</f>
        <v>3.7639865050982653E-3</v>
      </c>
      <c r="AR180" s="22">
        <f>Constants!$H70*'Activity data'!AR12*Constants!$H88*FracLEACHMM*MMLeachEF*NtoN2O*kgtoGg</f>
        <v>3.7693642126683581E-3</v>
      </c>
      <c r="AS180" s="22">
        <f>Constants!$H70*'Activity data'!AS12*Constants!$H88*FracLEACHMM*MMLeachEF*NtoN2O*kgtoGg</f>
        <v>3.7754245738642303E-3</v>
      </c>
      <c r="AT180" s="22">
        <f>Constants!$H70*'Activity data'!AT12*Constants!$H88*FracLEACHMM*MMLeachEF*NtoN2O*kgtoGg</f>
        <v>3.7820890311235649E-3</v>
      </c>
      <c r="AU180" s="22">
        <f>Constants!$H70*'Activity data'!AU12*Constants!$H88*FracLEACHMM*MMLeachEF*NtoN2O*kgtoGg</f>
        <v>3.7893962537305951E-3</v>
      </c>
      <c r="AV180" s="22">
        <f>Constants!$H70*'Activity data'!AV12*Constants!$H88*FracLEACHMM*MMLeachEF*NtoN2O*kgtoGg</f>
        <v>3.7972799974083059E-3</v>
      </c>
      <c r="AW180" s="22">
        <f>Constants!$H70*'Activity data'!AW12*Constants!$H88*FracLEACHMM*MMLeachEF*NtoN2O*kgtoGg</f>
        <v>3.8025030884385092E-3</v>
      </c>
      <c r="AX180" s="22">
        <f>Constants!$H70*'Activity data'!AX12*Constants!$H88*FracLEACHMM*MMLeachEF*NtoN2O*kgtoGg</f>
        <v>3.808182509848791E-3</v>
      </c>
      <c r="AY180" s="22">
        <f>Constants!$H70*'Activity data'!AY12*Constants!$H88*FracLEACHMM*MMLeachEF*NtoN2O*kgtoGg</f>
        <v>3.814379629247799E-3</v>
      </c>
      <c r="AZ180" s="22">
        <f>Constants!$H70*'Activity data'!AZ12*Constants!$H88*FracLEACHMM*MMLeachEF*NtoN2O*kgtoGg</f>
        <v>3.8211241420479836E-3</v>
      </c>
      <c r="BA180" s="22">
        <f>Constants!$H70*'Activity data'!BA12*Constants!$H88*FracLEACHMM*MMLeachEF*NtoN2O*kgtoGg</f>
        <v>3.8283236589756859E-3</v>
      </c>
      <c r="BB180" s="22">
        <f>Constants!$H70*'Activity data'!BB12*Constants!$H88*FracLEACHMM*MMLeachEF*NtoN2O*kgtoGg</f>
        <v>3.8328259459109782E-3</v>
      </c>
      <c r="BC180" s="22">
        <f>Constants!$H70*'Activity data'!BC12*Constants!$H88*FracLEACHMM*MMLeachEF*NtoN2O*kgtoGg</f>
        <v>3.8377170552061682E-3</v>
      </c>
      <c r="BD180" s="22">
        <f>Constants!$H70*'Activity data'!BD12*Constants!$H88*FracLEACHMM*MMLeachEF*NtoN2O*kgtoGg</f>
        <v>3.843030765685795E-3</v>
      </c>
      <c r="BE180" s="22">
        <f>Constants!$H70*'Activity data'!BE12*Constants!$H88*FracLEACHMM*MMLeachEF*NtoN2O*kgtoGg</f>
        <v>3.8487042834608374E-3</v>
      </c>
      <c r="BF180" s="22">
        <f>Constants!$H70*'Activity data'!BF12*Constants!$H88*FracLEACHMM*MMLeachEF*NtoN2O*kgtoGg</f>
        <v>3.8547475178383702E-3</v>
      </c>
      <c r="BG180" s="22">
        <f>Constants!$H70*'Activity data'!BG12*Constants!$H88*FracLEACHMM*MMLeachEF*NtoN2O*kgtoGg</f>
        <v>3.8582720990827037E-3</v>
      </c>
      <c r="BH180" s="22">
        <f>Constants!$H70*'Activity data'!BH12*Constants!$H88*FracLEACHMM*MMLeachEF*NtoN2O*kgtoGg</f>
        <v>3.8621109527322726E-3</v>
      </c>
      <c r="BI180" s="22">
        <f>Constants!$H70*'Activity data'!BI12*Constants!$H88*FracLEACHMM*MMLeachEF*NtoN2O*kgtoGg</f>
        <v>3.8662868016961943E-3</v>
      </c>
      <c r="BJ180" s="22">
        <f>Constants!$H70*'Activity data'!BJ12*Constants!$H88*FracLEACHMM*MMLeachEF*NtoN2O*kgtoGg</f>
        <v>3.8707589573340564E-3</v>
      </c>
      <c r="BK180" s="22">
        <f>Constants!$H70*'Activity data'!BK12*Constants!$H88*FracLEACHMM*MMLeachEF*NtoN2O*kgtoGg</f>
        <v>3.8756187910337098E-3</v>
      </c>
      <c r="BL180" s="22">
        <f>Constants!$H70*'Activity data'!BL12*Constants!$H88*FracLEACHMM*MMLeachEF*NtoN2O*kgtoGg</f>
        <v>3.8777804403236121E-3</v>
      </c>
      <c r="BM180" s="22">
        <f>Constants!$H70*'Activity data'!BM12*Constants!$H88*FracLEACHMM*MMLeachEF*NtoN2O*kgtoGg</f>
        <v>3.8802824681629772E-3</v>
      </c>
      <c r="BN180" s="22">
        <f>Constants!$H70*'Activity data'!BN12*Constants!$H88*FracLEACHMM*MMLeachEF*NtoN2O*kgtoGg</f>
        <v>3.8830281531926619E-3</v>
      </c>
      <c r="BO180" s="22">
        <f>Constants!$H70*'Activity data'!BO12*Constants!$H88*FracLEACHMM*MMLeachEF*NtoN2O*kgtoGg</f>
        <v>3.8860312548435224E-3</v>
      </c>
      <c r="BP180" s="22">
        <f>Constants!$H70*'Activity data'!BP12*Constants!$H88*FracLEACHMM*MMLeachEF*NtoN2O*kgtoGg</f>
        <v>3.8893621733626974E-3</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Commercial goats</v>
      </c>
      <c r="E181" t="str">
        <f t="shared" si="64"/>
        <v>Leaching/runoff - Commercial goats</v>
      </c>
      <c r="F181" t="str">
        <f t="shared" si="47"/>
        <v>N2O</v>
      </c>
      <c r="G181" t="str">
        <f t="shared" si="48"/>
        <v>Gg N2O</v>
      </c>
      <c r="H181" s="22">
        <f>Constants!$H71*'Activity data'!H13*Constants!$H89*FracLEACHMM*MMLeachEF*NtoN2O*kgtoGg</f>
        <v>7.2865318808700474E-4</v>
      </c>
      <c r="I181" s="22">
        <f>Constants!$H71*'Activity data'!I13*Constants!$H89*FracLEACHMM*MMLeachEF*NtoN2O*kgtoGg</f>
        <v>6.4433535341651871E-4</v>
      </c>
      <c r="J181" s="22">
        <f>Constants!$H71*'Activity data'!J13*Constants!$H89*FracLEACHMM*MMLeachEF*NtoN2O*kgtoGg</f>
        <v>6.0020639321514246E-4</v>
      </c>
      <c r="K181" s="22">
        <f>Constants!$H71*'Activity data'!K13*Constants!$H89*FracLEACHMM*MMLeachEF*NtoN2O*kgtoGg</f>
        <v>5.6710967306411041E-4</v>
      </c>
      <c r="L181" s="22">
        <f>Constants!$H71*'Activity data'!L13*Constants!$H89*FracLEACHMM*MMLeachEF*NtoN2O*kgtoGg</f>
        <v>6.138653570869968E-4</v>
      </c>
      <c r="M181" s="22">
        <f>Constants!$H71*'Activity data'!M13*Constants!$H89*FracLEACHMM*MMLeachEF*NtoN2O*kgtoGg</f>
        <v>6.2227087331583042E-4</v>
      </c>
      <c r="N181" s="22">
        <f>Constants!$H71*'Activity data'!N13*Constants!$H89*FracLEACHMM*MMLeachEF*NtoN2O*kgtoGg</f>
        <v>6.3198975145541928E-4</v>
      </c>
      <c r="O181" s="22">
        <f>Constants!$H71*'Activity data'!O13*Constants!$H89*FracLEACHMM*MMLeachEF*NtoN2O*kgtoGg</f>
        <v>6.2883768286960682E-4</v>
      </c>
      <c r="P181" s="22">
        <f>Constants!$H71*'Activity data'!P13*Constants!$H89*FracLEACHMM*MMLeachEF*NtoN2O*kgtoGg</f>
        <v>6.1990682187647121E-4</v>
      </c>
      <c r="Q181" s="22">
        <f>Constants!$H71*'Activity data'!Q13*Constants!$H89*FracLEACHMM*MMLeachEF*NtoN2O*kgtoGg</f>
        <v>6.1071328850118467E-4</v>
      </c>
      <c r="R181" s="22">
        <f>Constants!$H71*'Activity data'!R13*Constants!$H89*FracLEACHMM*MMLeachEF*NtoN2O*kgtoGg</f>
        <v>6.1859345996571587E-4</v>
      </c>
      <c r="S181" s="22">
        <f>Constants!$H71*'Activity data'!S13*Constants!$H89*FracLEACHMM*MMLeachEF*NtoN2O*kgtoGg</f>
        <v>6.3750587148059137E-4</v>
      </c>
      <c r="T181" s="22">
        <f>Constants!$H71*'Activity data'!T13*Constants!$H89*FracLEACHMM*MMLeachEF*NtoN2O*kgtoGg</f>
        <v>5.8208199884672053E-4</v>
      </c>
      <c r="U181" s="22">
        <f>Constants!$H71*'Activity data'!U13*Constants!$H89*FracLEACHMM*MMLeachEF*NtoN2O*kgtoGg</f>
        <v>5.6737234544626167E-4</v>
      </c>
      <c r="V181" s="22">
        <f>Constants!$H71*'Activity data'!V13*Constants!$H89*FracLEACHMM*MMLeachEF*NtoN2O*kgtoGg</f>
        <v>5.6842303497486597E-4</v>
      </c>
      <c r="W181" s="22">
        <f>Constants!$H71*'Activity data'!W13*Constants!$H89*FracLEACHMM*MMLeachEF*NtoN2O*kgtoGg</f>
        <v>5.6106820827463643E-4</v>
      </c>
      <c r="X181" s="22">
        <f>Constants!$H71*'Activity data'!X13*Constants!$H89*FracLEACHMM*MMLeachEF*NtoN2O*kgtoGg</f>
        <v>5.7288846547143355E-4</v>
      </c>
      <c r="Y181" s="22">
        <f>Constants!$H71*'Activity data'!Y13*Constants!$H89*FracLEACHMM*MMLeachEF*NtoN2O*kgtoGg</f>
        <v>5.558147606316157E-4</v>
      </c>
      <c r="Z181" s="22">
        <f>Constants!$H71*'Activity data'!Z13*Constants!$H89*FracLEACHMM*MMLeachEF*NtoN2O*kgtoGg</f>
        <v>5.5528941586731361E-4</v>
      </c>
      <c r="AA181" s="22">
        <f>Constants!$H71*'Activity data'!AA13*Constants!$H89*FracLEACHMM*MMLeachEF*NtoN2O*kgtoGg</f>
        <v>5.4557053772772487E-4</v>
      </c>
      <c r="AB181" s="22">
        <f>Constants!$H71*'Activity data'!AB13*Constants!$H89*FracLEACHMM*MMLeachEF*NtoN2O*kgtoGg</f>
        <v>5.3900372817394858E-4</v>
      </c>
      <c r="AC181" s="22">
        <f>Constants!$H71*'Activity data'!AC13*Constants!$H89*FracLEACHMM*MMLeachEF*NtoN2O*kgtoGg</f>
        <v>5.3401295291307879E-4</v>
      </c>
      <c r="AD181" s="22">
        <f>Constants!$H71*'Activity data'!AD13*Constants!$H89*FracLEACHMM*MMLeachEF*NtoN2O*kgtoGg</f>
        <v>5.4319811156059859E-4</v>
      </c>
      <c r="AE181" s="22">
        <f>Constants!$H71*'Activity data'!AE13*Constants!$H89*FracLEACHMM*MMLeachEF*NtoN2O*kgtoGg</f>
        <v>5.44622673483993E-4</v>
      </c>
      <c r="AF181" s="22">
        <f>Constants!$H71*'Activity data'!AF13*Constants!$H89*FracLEACHMM*MMLeachEF*NtoN2O*kgtoGg</f>
        <v>5.4651981687408083E-4</v>
      </c>
      <c r="AG181" s="22">
        <f>Constants!$H71*'Activity data'!AG13*Constants!$H89*FracLEACHMM*MMLeachEF*NtoN2O*kgtoGg</f>
        <v>5.4885851338625587E-4</v>
      </c>
      <c r="AH181" s="22">
        <f>Constants!$H71*'Activity data'!AH13*Constants!$H89*FracLEACHMM*MMLeachEF*NtoN2O*kgtoGg</f>
        <v>5.516321588100037E-4</v>
      </c>
      <c r="AI181" s="22">
        <f>Constants!$H71*'Activity data'!AI13*Constants!$H89*FracLEACHMM*MMLeachEF*NtoN2O*kgtoGg</f>
        <v>5.5486456560351017E-4</v>
      </c>
      <c r="AJ181" s="22">
        <f>Constants!$H71*'Activity data'!AJ13*Constants!$H89*FracLEACHMM*MMLeachEF*NtoN2O*kgtoGg</f>
        <v>5.5830351977554586E-4</v>
      </c>
      <c r="AK181" s="22">
        <f>Constants!$H71*'Activity data'!AK13*Constants!$H89*FracLEACHMM*MMLeachEF*NtoN2O*kgtoGg</f>
        <v>5.6196173806211656E-4</v>
      </c>
      <c r="AL181" s="22">
        <f>Constants!$H71*'Activity data'!AL13*Constants!$H89*FracLEACHMM*MMLeachEF*NtoN2O*kgtoGg</f>
        <v>5.6533229194098374E-4</v>
      </c>
      <c r="AM181" s="22">
        <f>Constants!$H71*'Activity data'!AM13*Constants!$H89*FracLEACHMM*MMLeachEF*NtoN2O*kgtoGg</f>
        <v>5.6690115659894483E-4</v>
      </c>
      <c r="AN181" s="22">
        <f>Constants!$H71*'Activity data'!AN13*Constants!$H89*FracLEACHMM*MMLeachEF*NtoN2O*kgtoGg</f>
        <v>5.6862151333933908E-4</v>
      </c>
      <c r="AO181" s="22">
        <f>Constants!$H71*'Activity data'!AO13*Constants!$H89*FracLEACHMM*MMLeachEF*NtoN2O*kgtoGg</f>
        <v>5.7050705901716457E-4</v>
      </c>
      <c r="AP181" s="22">
        <f>Constants!$H71*'Activity data'!AP13*Constants!$H89*FracLEACHMM*MMLeachEF*NtoN2O*kgtoGg</f>
        <v>5.7253316422035787E-4</v>
      </c>
      <c r="AQ181" s="22">
        <f>Constants!$H71*'Activity data'!AQ13*Constants!$H89*FracLEACHMM*MMLeachEF*NtoN2O*kgtoGg</f>
        <v>5.7470019140724382E-4</v>
      </c>
      <c r="AR181" s="22">
        <f>Constants!$H71*'Activity data'!AR13*Constants!$H89*FracLEACHMM*MMLeachEF*NtoN2O*kgtoGg</f>
        <v>5.7607400426067318E-4</v>
      </c>
      <c r="AS181" s="22">
        <f>Constants!$H71*'Activity data'!AS13*Constants!$H89*FracLEACHMM*MMLeachEF*NtoN2O*kgtoGg</f>
        <v>5.7757203976873078E-4</v>
      </c>
      <c r="AT181" s="22">
        <f>Constants!$H71*'Activity data'!AT13*Constants!$H89*FracLEACHMM*MMLeachEF*NtoN2O*kgtoGg</f>
        <v>5.7917769973237138E-4</v>
      </c>
      <c r="AU181" s="22">
        <f>Constants!$H71*'Activity data'!AU13*Constants!$H89*FracLEACHMM*MMLeachEF*NtoN2O*kgtoGg</f>
        <v>5.8090079997329472E-4</v>
      </c>
      <c r="AV181" s="22">
        <f>Constants!$H71*'Activity data'!AV13*Constants!$H89*FracLEACHMM*MMLeachEF*NtoN2O*kgtoGg</f>
        <v>5.8272731477301148E-4</v>
      </c>
      <c r="AW181" s="22">
        <f>Constants!$H71*'Activity data'!AW13*Constants!$H89*FracLEACHMM*MMLeachEF*NtoN2O*kgtoGg</f>
        <v>5.8393106996200406E-4</v>
      </c>
      <c r="AX181" s="22">
        <f>Constants!$H71*'Activity data'!AX13*Constants!$H89*FracLEACHMM*MMLeachEF*NtoN2O*kgtoGg</f>
        <v>5.8521582349280025E-4</v>
      </c>
      <c r="AY181" s="22">
        <f>Constants!$H71*'Activity data'!AY13*Constants!$H89*FracLEACHMM*MMLeachEF*NtoN2O*kgtoGg</f>
        <v>5.865959936256571E-4</v>
      </c>
      <c r="AZ181" s="22">
        <f>Constants!$H71*'Activity data'!AZ13*Constants!$H89*FracLEACHMM*MMLeachEF*NtoN2O*kgtoGg</f>
        <v>5.8807872809193799E-4</v>
      </c>
      <c r="BA181" s="22">
        <f>Constants!$H71*'Activity data'!BA13*Constants!$H89*FracLEACHMM*MMLeachEF*NtoN2O*kgtoGg</f>
        <v>5.896438439308777E-4</v>
      </c>
      <c r="BB181" s="22">
        <f>Constants!$H71*'Activity data'!BB13*Constants!$H89*FracLEACHMM*MMLeachEF*NtoN2O*kgtoGg</f>
        <v>5.9059078750608735E-4</v>
      </c>
      <c r="BC181" s="22">
        <f>Constants!$H71*'Activity data'!BC13*Constants!$H89*FracLEACHMM*MMLeachEF*NtoN2O*kgtoGg</f>
        <v>5.9160888761625066E-4</v>
      </c>
      <c r="BD181" s="22">
        <f>Constants!$H71*'Activity data'!BD13*Constants!$H89*FracLEACHMM*MMLeachEF*NtoN2O*kgtoGg</f>
        <v>5.9270597505450416E-4</v>
      </c>
      <c r="BE181" s="22">
        <f>Constants!$H71*'Activity data'!BE13*Constants!$H89*FracLEACHMM*MMLeachEF*NtoN2O*kgtoGg</f>
        <v>5.9386841970863623E-4</v>
      </c>
      <c r="BF181" s="22">
        <f>Constants!$H71*'Activity data'!BF13*Constants!$H89*FracLEACHMM*MMLeachEF*NtoN2O*kgtoGg</f>
        <v>5.9509869862072406E-4</v>
      </c>
      <c r="BG181" s="22">
        <f>Constants!$H71*'Activity data'!BG13*Constants!$H89*FracLEACHMM*MMLeachEF*NtoN2O*kgtoGg</f>
        <v>5.9576053935987152E-4</v>
      </c>
      <c r="BH181" s="22">
        <f>Constants!$H71*'Activity data'!BH13*Constants!$H89*FracLEACHMM*MMLeachEF*NtoN2O*kgtoGg</f>
        <v>5.9648067460225181E-4</v>
      </c>
      <c r="BI181" s="22">
        <f>Constants!$H71*'Activity data'!BI13*Constants!$H89*FracLEACHMM*MMLeachEF*NtoN2O*kgtoGg</f>
        <v>5.9726427816480989E-4</v>
      </c>
      <c r="BJ181" s="22">
        <f>Constants!$H71*'Activity data'!BJ13*Constants!$H89*FracLEACHMM*MMLeachEF*NtoN2O*kgtoGg</f>
        <v>5.9810256002704404E-4</v>
      </c>
      <c r="BK181" s="22">
        <f>Constants!$H71*'Activity data'!BK13*Constants!$H89*FracLEACHMM*MMLeachEF*NtoN2O*kgtoGg</f>
        <v>5.9901566934559929E-4</v>
      </c>
      <c r="BL181" s="22">
        <f>Constants!$H71*'Activity data'!BL13*Constants!$H89*FracLEACHMM*MMLeachEF*NtoN2O*kgtoGg</f>
        <v>5.9932935314647041E-4</v>
      </c>
      <c r="BM181" s="22">
        <f>Constants!$H71*'Activity data'!BM13*Constants!$H89*FracLEACHMM*MMLeachEF*NtoN2O*kgtoGg</f>
        <v>5.9970978837873537E-4</v>
      </c>
      <c r="BN181" s="22">
        <f>Constants!$H71*'Activity data'!BN13*Constants!$H89*FracLEACHMM*MMLeachEF*NtoN2O*kgtoGg</f>
        <v>6.0013590888189283E-4</v>
      </c>
      <c r="BO181" s="22">
        <f>Constants!$H71*'Activity data'!BO13*Constants!$H89*FracLEACHMM*MMLeachEF*NtoN2O*kgtoGg</f>
        <v>6.0061079293211592E-4</v>
      </c>
      <c r="BP181" s="22">
        <f>Constants!$H71*'Activity data'!BP13*Constants!$H89*FracLEACHMM*MMLeachEF*NtoN2O*kgtoGg</f>
        <v>6.0114978172939339E-4</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Subsistence goats</v>
      </c>
      <c r="E182" t="str">
        <f t="shared" si="64"/>
        <v>Leaching/runoff - Subsistence goats</v>
      </c>
      <c r="F182" t="str">
        <f t="shared" si="47"/>
        <v>N2O</v>
      </c>
      <c r="G182" t="str">
        <f t="shared" si="48"/>
        <v>Gg N2O</v>
      </c>
      <c r="H182" s="22">
        <f>Constants!$H72*'Activity data'!H14*Constants!$H90*FracLEACHMM*MMLeachEF*NtoN2O*kgtoGg</f>
        <v>9.1435792098573387E-3</v>
      </c>
      <c r="I182" s="22">
        <f>Constants!$H72*'Activity data'!I14*Constants!$H90*FracLEACHMM*MMLeachEF*NtoN2O*kgtoGg</f>
        <v>8.0855082198197752E-3</v>
      </c>
      <c r="J182" s="22">
        <f>Constants!$H72*'Activity data'!J14*Constants!$H90*FracLEACHMM*MMLeachEF*NtoN2O*kgtoGg</f>
        <v>7.5317514399870309E-3</v>
      </c>
      <c r="K182" s="22">
        <f>Constants!$H72*'Activity data'!K14*Constants!$H90*FracLEACHMM*MMLeachEF*NtoN2O*kgtoGg</f>
        <v>7.1164338551124723E-3</v>
      </c>
      <c r="L182" s="22">
        <f>Constants!$H72*'Activity data'!L14*Constants!$H90*FracLEACHMM*MMLeachEF*NtoN2O*kgtoGg</f>
        <v>7.7031523480304998E-3</v>
      </c>
      <c r="M182" s="22">
        <f>Constants!$H72*'Activity data'!M14*Constants!$H90*FracLEACHMM*MMLeachEF*NtoN2O*kgtoGg</f>
        <v>7.808629829903403E-3</v>
      </c>
      <c r="N182" s="22">
        <f>Constants!$H72*'Activity data'!N14*Constants!$H90*FracLEACHMM*MMLeachEF*NtoN2O*kgtoGg</f>
        <v>7.9305881683189496E-3</v>
      </c>
      <c r="O182" s="22">
        <f>Constants!$H72*'Activity data'!O14*Constants!$H90*FracLEACHMM*MMLeachEF*NtoN2O*kgtoGg</f>
        <v>7.8910341126166086E-3</v>
      </c>
      <c r="P182" s="22">
        <f>Constants!$H72*'Activity data'!P14*Constants!$H90*FracLEACHMM*MMLeachEF*NtoN2O*kgtoGg</f>
        <v>7.7789642881266486E-3</v>
      </c>
      <c r="Q182" s="22">
        <f>Constants!$H72*'Activity data'!Q14*Constants!$H90*FracLEACHMM*MMLeachEF*NtoN2O*kgtoGg</f>
        <v>7.6635982923281606E-3</v>
      </c>
      <c r="R182" s="22">
        <f>Constants!$H72*'Activity data'!R14*Constants!$H90*FracLEACHMM*MMLeachEF*NtoN2O*kgtoGg</f>
        <v>7.7624834315840096E-3</v>
      </c>
      <c r="S182" s="22">
        <f>Constants!$H72*'Activity data'!S14*Constants!$H90*FracLEACHMM*MMLeachEF*NtoN2O*kgtoGg</f>
        <v>7.9998077657980407E-3</v>
      </c>
      <c r="T182" s="22">
        <f>Constants!$H72*'Activity data'!T14*Constants!$H90*FracLEACHMM*MMLeachEF*NtoN2O*kgtoGg</f>
        <v>7.3043156196985837E-3</v>
      </c>
      <c r="U182" s="22">
        <f>Constants!$H72*'Activity data'!U14*Constants!$H90*FracLEACHMM*MMLeachEF*NtoN2O*kgtoGg</f>
        <v>7.1197300264210003E-3</v>
      </c>
      <c r="V182" s="22">
        <f>Constants!$H72*'Activity data'!V14*Constants!$H90*FracLEACHMM*MMLeachEF*NtoN2O*kgtoGg</f>
        <v>7.1329147116551139E-3</v>
      </c>
      <c r="W182" s="22">
        <f>Constants!$H72*'Activity data'!W14*Constants!$H90*FracLEACHMM*MMLeachEF*NtoN2O*kgtoGg</f>
        <v>7.0406219150163226E-3</v>
      </c>
      <c r="X182" s="22">
        <f>Constants!$H72*'Activity data'!X14*Constants!$H90*FracLEACHMM*MMLeachEF*NtoN2O*kgtoGg</f>
        <v>7.1889496239000948E-3</v>
      </c>
      <c r="Y182" s="22">
        <f>Constants!$H72*'Activity data'!Y14*Constants!$H90*FracLEACHMM*MMLeachEF*NtoN2O*kgtoGg</f>
        <v>6.9746984888457595E-3</v>
      </c>
      <c r="Z182" s="22">
        <f>Constants!$H72*'Activity data'!Z14*Constants!$H90*FracLEACHMM*MMLeachEF*NtoN2O*kgtoGg</f>
        <v>6.9681061462287001E-3</v>
      </c>
      <c r="AA182" s="22">
        <f>Constants!$H72*'Activity data'!AA14*Constants!$H90*FracLEACHMM*MMLeachEF*NtoN2O*kgtoGg</f>
        <v>6.846147807813157E-3</v>
      </c>
      <c r="AB182" s="22">
        <f>Constants!$H72*'Activity data'!AB14*Constants!$H90*FracLEACHMM*MMLeachEF*NtoN2O*kgtoGg</f>
        <v>6.7637435250999514E-3</v>
      </c>
      <c r="AC182" s="22">
        <f>Constants!$H72*'Activity data'!AC14*Constants!$H90*FracLEACHMM*MMLeachEF*NtoN2O*kgtoGg</f>
        <v>6.7011162702379145E-3</v>
      </c>
      <c r="AD182" s="22">
        <f>Constants!$H72*'Activity data'!AD14*Constants!$H90*FracLEACHMM*MMLeachEF*NtoN2O*kgtoGg</f>
        <v>6.6988646850733302E-3</v>
      </c>
      <c r="AE182" s="22">
        <f>Constants!$H72*'Activity data'!AE14*Constants!$H90*FracLEACHMM*MMLeachEF*NtoN2O*kgtoGg</f>
        <v>6.7164327644852993E-3</v>
      </c>
      <c r="AF182" s="22">
        <f>Constants!$H72*'Activity data'!AF14*Constants!$H90*FracLEACHMM*MMLeachEF*NtoN2O*kgtoGg</f>
        <v>6.7398288451930698E-3</v>
      </c>
      <c r="AG182" s="22">
        <f>Constants!$H72*'Activity data'!AG14*Constants!$H90*FracLEACHMM*MMLeachEF*NtoN2O*kgtoGg</f>
        <v>6.7686702773355764E-3</v>
      </c>
      <c r="AH182" s="22">
        <f>Constants!$H72*'Activity data'!AH14*Constants!$H90*FracLEACHMM*MMLeachEF*NtoN2O*kgtoGg</f>
        <v>6.8028756160188764E-3</v>
      </c>
      <c r="AI182" s="22">
        <f>Constants!$H72*'Activity data'!AI14*Constants!$H90*FracLEACHMM*MMLeachEF*NtoN2O*kgtoGg</f>
        <v>6.8427385228588917E-3</v>
      </c>
      <c r="AJ182" s="22">
        <f>Constants!$H72*'Activity data'!AJ14*Constants!$H90*FracLEACHMM*MMLeachEF*NtoN2O*kgtoGg</f>
        <v>6.8851486273241854E-3</v>
      </c>
      <c r="AK182" s="22">
        <f>Constants!$H72*'Activity data'!AK14*Constants!$H90*FracLEACHMM*MMLeachEF*NtoN2O*kgtoGg</f>
        <v>6.9302627556111791E-3</v>
      </c>
      <c r="AL182" s="22">
        <f>Constants!$H72*'Activity data'!AL14*Constants!$H90*FracLEACHMM*MMLeachEF*NtoN2O*kgtoGg</f>
        <v>6.9718293293303145E-3</v>
      </c>
      <c r="AM182" s="22">
        <f>Constants!$H72*'Activity data'!AM14*Constants!$H90*FracLEACHMM*MMLeachEF*NtoN2O*kgtoGg</f>
        <v>6.9911769887370887E-3</v>
      </c>
      <c r="AN182" s="22">
        <f>Constants!$H72*'Activity data'!AN14*Constants!$H90*FracLEACHMM*MMLeachEF*NtoN2O*kgtoGg</f>
        <v>7.012392889103246E-3</v>
      </c>
      <c r="AO182" s="22">
        <f>Constants!$H72*'Activity data'!AO14*Constants!$H90*FracLEACHMM*MMLeachEF*NtoN2O*kgtoGg</f>
        <v>7.0356459437152874E-3</v>
      </c>
      <c r="AP182" s="22">
        <f>Constants!$H72*'Activity data'!AP14*Constants!$H90*FracLEACHMM*MMLeachEF*NtoN2O*kgtoGg</f>
        <v>7.060632416063143E-3</v>
      </c>
      <c r="AQ182" s="22">
        <f>Constants!$H72*'Activity data'!AQ14*Constants!$H90*FracLEACHMM*MMLeachEF*NtoN2O*kgtoGg</f>
        <v>7.0873567760800045E-3</v>
      </c>
      <c r="AR182" s="22">
        <f>Constants!$H72*'Activity data'!AR14*Constants!$H90*FracLEACHMM*MMLeachEF*NtoN2O*kgtoGg</f>
        <v>7.1042990043607632E-3</v>
      </c>
      <c r="AS182" s="22">
        <f>Constants!$H72*'Activity data'!AS14*Constants!$H90*FracLEACHMM*MMLeachEF*NtoN2O*kgtoGg</f>
        <v>7.12277317970921E-3</v>
      </c>
      <c r="AT182" s="22">
        <f>Constants!$H72*'Activity data'!AT14*Constants!$H90*FracLEACHMM*MMLeachEF*NtoN2O*kgtoGg</f>
        <v>7.1425746086865019E-3</v>
      </c>
      <c r="AU182" s="22">
        <f>Constants!$H72*'Activity data'!AU14*Constants!$H90*FracLEACHMM*MMLeachEF*NtoN2O*kgtoGg</f>
        <v>7.1638243426364236E-3</v>
      </c>
      <c r="AV182" s="22">
        <f>Constants!$H72*'Activity data'!AV14*Constants!$H90*FracLEACHMM*MMLeachEF*NtoN2O*kgtoGg</f>
        <v>7.1863494126397634E-3</v>
      </c>
      <c r="AW182" s="22">
        <f>Constants!$H72*'Activity data'!AW14*Constants!$H90*FracLEACHMM*MMLeachEF*NtoN2O*kgtoGg</f>
        <v>7.2011944442284259E-3</v>
      </c>
      <c r="AX182" s="22">
        <f>Constants!$H72*'Activity data'!AX14*Constants!$H90*FracLEACHMM*MMLeachEF*NtoN2O*kgtoGg</f>
        <v>7.2170383690751934E-3</v>
      </c>
      <c r="AY182" s="22">
        <f>Constants!$H72*'Activity data'!AY14*Constants!$H90*FracLEACHMM*MMLeachEF*NtoN2O*kgtoGg</f>
        <v>7.234058997029562E-3</v>
      </c>
      <c r="AZ182" s="22">
        <f>Constants!$H72*'Activity data'!AZ14*Constants!$H90*FracLEACHMM*MMLeachEF*NtoN2O*kgtoGg</f>
        <v>7.2523444758302415E-3</v>
      </c>
      <c r="BA182" s="22">
        <f>Constants!$H72*'Activity data'!BA14*Constants!$H90*FracLEACHMM*MMLeachEF*NtoN2O*kgtoGg</f>
        <v>7.2716459037961831E-3</v>
      </c>
      <c r="BB182" s="22">
        <f>Constants!$H72*'Activity data'!BB14*Constants!$H90*FracLEACHMM*MMLeachEF*NtoN2O*kgtoGg</f>
        <v>7.2833238657399463E-3</v>
      </c>
      <c r="BC182" s="22">
        <f>Constants!$H72*'Activity data'!BC14*Constants!$H90*FracLEACHMM*MMLeachEF*NtoN2O*kgtoGg</f>
        <v>7.2958793491422133E-3</v>
      </c>
      <c r="BD182" s="22">
        <f>Constants!$H72*'Activity data'!BD14*Constants!$H90*FracLEACHMM*MMLeachEF*NtoN2O*kgtoGg</f>
        <v>7.3094089254425411E-3</v>
      </c>
      <c r="BE182" s="22">
        <f>Constants!$H72*'Activity data'!BE14*Constants!$H90*FracLEACHMM*MMLeachEF*NtoN2O*kgtoGg</f>
        <v>7.3237445044443614E-3</v>
      </c>
      <c r="BF182" s="22">
        <f>Constants!$H72*'Activity data'!BF14*Constants!$H90*FracLEACHMM*MMLeachEF*NtoN2O*kgtoGg</f>
        <v>7.3389166336944043E-3</v>
      </c>
      <c r="BG182" s="22">
        <f>Constants!$H72*'Activity data'!BG14*Constants!$H90*FracLEACHMM*MMLeachEF*NtoN2O*kgtoGg</f>
        <v>7.3470786310582759E-3</v>
      </c>
      <c r="BH182" s="22">
        <f>Constants!$H72*'Activity data'!BH14*Constants!$H90*FracLEACHMM*MMLeachEF*NtoN2O*kgtoGg</f>
        <v>7.3559595318585377E-3</v>
      </c>
      <c r="BI182" s="22">
        <f>Constants!$H72*'Activity data'!BI14*Constants!$H90*FracLEACHMM*MMLeachEF*NtoN2O*kgtoGg</f>
        <v>7.3656231409922968E-3</v>
      </c>
      <c r="BJ182" s="22">
        <f>Constants!$H72*'Activity data'!BJ14*Constants!$H90*FracLEACHMM*MMLeachEF*NtoN2O*kgtoGg</f>
        <v>7.3759610575710646E-3</v>
      </c>
      <c r="BK182" s="22">
        <f>Constants!$H72*'Activity data'!BK14*Constants!$H90*FracLEACHMM*MMLeachEF*NtoN2O*kgtoGg</f>
        <v>7.3872217663944239E-3</v>
      </c>
      <c r="BL182" s="22">
        <f>Constants!$H72*'Activity data'!BL14*Constants!$H90*FracLEACHMM*MMLeachEF*NtoN2O*kgtoGg</f>
        <v>7.391090199091838E-3</v>
      </c>
      <c r="BM182" s="22">
        <f>Constants!$H72*'Activity data'!BM14*Constants!$H90*FracLEACHMM*MMLeachEF*NtoN2O*kgtoGg</f>
        <v>7.3957818283301195E-3</v>
      </c>
      <c r="BN182" s="22">
        <f>Constants!$H72*'Activity data'!BN14*Constants!$H90*FracLEACHMM*MMLeachEF*NtoN2O*kgtoGg</f>
        <v>7.4010368605723822E-3</v>
      </c>
      <c r="BO182" s="22">
        <f>Constants!$H72*'Activity data'!BO14*Constants!$H90*FracLEACHMM*MMLeachEF*NtoN2O*kgtoGg</f>
        <v>7.4068932579453494E-3</v>
      </c>
      <c r="BP182" s="22">
        <f>Constants!$H72*'Activity data'!BP14*Constants!$H90*FracLEACHMM*MMLeachEF*NtoN2O*kgtoGg</f>
        <v>7.4135402122386162E-3</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Horses</v>
      </c>
      <c r="E183" t="str">
        <f t="shared" si="64"/>
        <v>Leaching/runoff - Horses</v>
      </c>
      <c r="F183" t="str">
        <f t="shared" si="47"/>
        <v>N2O</v>
      </c>
      <c r="G183" t="str">
        <f t="shared" si="48"/>
        <v>Gg N2O</v>
      </c>
      <c r="H183" s="22">
        <f>Constants!$H73*'Activity data'!H15*Constants!$H91*FracLEACHMM*MMLeachEF*NtoN2O*kgtoGg</f>
        <v>0</v>
      </c>
      <c r="I183" s="22">
        <f>Constants!$H73*'Activity data'!I15*Constants!$H91*FracLEACHMM*MMLeachEF*NtoN2O*kgtoGg</f>
        <v>0</v>
      </c>
      <c r="J183" s="22">
        <f>Constants!$H73*'Activity data'!J15*Constants!$H91*FracLEACHMM*MMLeachEF*NtoN2O*kgtoGg</f>
        <v>0</v>
      </c>
      <c r="K183" s="22">
        <f>Constants!$H73*'Activity data'!K15*Constants!$H91*FracLEACHMM*MMLeachEF*NtoN2O*kgtoGg</f>
        <v>0</v>
      </c>
      <c r="L183" s="22">
        <f>Constants!$H73*'Activity data'!L15*Constants!$H91*FracLEACHMM*MMLeachEF*NtoN2O*kgtoGg</f>
        <v>0</v>
      </c>
      <c r="M183" s="22">
        <f>Constants!$H73*'Activity data'!M15*Constants!$H91*FracLEACHMM*MMLeachEF*NtoN2O*kgtoGg</f>
        <v>0</v>
      </c>
      <c r="N183" s="22">
        <f>Constants!$H73*'Activity data'!N15*Constants!$H91*FracLEACHMM*MMLeachEF*NtoN2O*kgtoGg</f>
        <v>0</v>
      </c>
      <c r="O183" s="22">
        <f>Constants!$H73*'Activity data'!O15*Constants!$H91*FracLEACHMM*MMLeachEF*NtoN2O*kgtoGg</f>
        <v>0</v>
      </c>
      <c r="P183" s="22">
        <f>Constants!$H73*'Activity data'!P15*Constants!$H91*FracLEACHMM*MMLeachEF*NtoN2O*kgtoGg</f>
        <v>0</v>
      </c>
      <c r="Q183" s="22">
        <f>Constants!$H73*'Activity data'!Q15*Constants!$H91*FracLEACHMM*MMLeachEF*NtoN2O*kgtoGg</f>
        <v>0</v>
      </c>
      <c r="R183" s="22">
        <f>Constants!$H73*'Activity data'!R15*Constants!$H91*FracLEACHMM*MMLeachEF*NtoN2O*kgtoGg</f>
        <v>0</v>
      </c>
      <c r="S183" s="22">
        <f>Constants!$H73*'Activity data'!S15*Constants!$H91*FracLEACHMM*MMLeachEF*NtoN2O*kgtoGg</f>
        <v>0</v>
      </c>
      <c r="T183" s="22">
        <f>Constants!$H73*'Activity data'!T15*Constants!$H91*FracLEACHMM*MMLeachEF*NtoN2O*kgtoGg</f>
        <v>0</v>
      </c>
      <c r="U183" s="22">
        <f>Constants!$H73*'Activity data'!U15*Constants!$H91*FracLEACHMM*MMLeachEF*NtoN2O*kgtoGg</f>
        <v>0</v>
      </c>
      <c r="V183" s="22">
        <f>Constants!$H73*'Activity data'!V15*Constants!$H91*FracLEACHMM*MMLeachEF*NtoN2O*kgtoGg</f>
        <v>0</v>
      </c>
      <c r="W183" s="22">
        <f>Constants!$H73*'Activity data'!W15*Constants!$H91*FracLEACHMM*MMLeachEF*NtoN2O*kgtoGg</f>
        <v>0</v>
      </c>
      <c r="X183" s="22">
        <f>Constants!$H73*'Activity data'!X15*Constants!$H91*FracLEACHMM*MMLeachEF*NtoN2O*kgtoGg</f>
        <v>0</v>
      </c>
      <c r="Y183" s="22">
        <f>Constants!$H73*'Activity data'!Y15*Constants!$H91*FracLEACHMM*MMLeachEF*NtoN2O*kgtoGg</f>
        <v>0</v>
      </c>
      <c r="Z183" s="22">
        <f>Constants!$H73*'Activity data'!Z15*Constants!$H91*FracLEACHMM*MMLeachEF*NtoN2O*kgtoGg</f>
        <v>0</v>
      </c>
      <c r="AA183" s="22">
        <f>Constants!$H73*'Activity data'!AA15*Constants!$H91*FracLEACHMM*MMLeachEF*NtoN2O*kgtoGg</f>
        <v>0</v>
      </c>
      <c r="AB183" s="22">
        <f>Constants!$H73*'Activity data'!AB15*Constants!$H91*FracLEACHMM*MMLeachEF*NtoN2O*kgtoGg</f>
        <v>0</v>
      </c>
      <c r="AC183" s="22">
        <f>Constants!$H73*'Activity data'!AC15*Constants!$H91*FracLEACHMM*MMLeachEF*NtoN2O*kgtoGg</f>
        <v>0</v>
      </c>
      <c r="AD183" s="22">
        <f>Constants!$H73*'Activity data'!AD15*Constants!$H91*FracLEACHMM*MMLeachEF*NtoN2O*kgtoGg</f>
        <v>0</v>
      </c>
      <c r="AE183" s="22">
        <f>Constants!$H73*'Activity data'!AE15*Constants!$H91*FracLEACHMM*MMLeachEF*NtoN2O*kgtoGg</f>
        <v>0</v>
      </c>
      <c r="AF183" s="22">
        <f>Constants!$H73*'Activity data'!AF15*Constants!$H91*FracLEACHMM*MMLeachEF*NtoN2O*kgtoGg</f>
        <v>0</v>
      </c>
      <c r="AG183" s="22">
        <f>Constants!$H73*'Activity data'!AG15*Constants!$H91*FracLEACHMM*MMLeachEF*NtoN2O*kgtoGg</f>
        <v>0</v>
      </c>
      <c r="AH183" s="22">
        <f>Constants!$H73*'Activity data'!AH15*Constants!$H91*FracLEACHMM*MMLeachEF*NtoN2O*kgtoGg</f>
        <v>0</v>
      </c>
      <c r="AI183" s="22">
        <f>Constants!$H73*'Activity data'!AI15*Constants!$H91*FracLEACHMM*MMLeachEF*NtoN2O*kgtoGg</f>
        <v>0</v>
      </c>
      <c r="AJ183" s="22">
        <f>Constants!$H73*'Activity data'!AJ15*Constants!$H91*FracLEACHMM*MMLeachEF*NtoN2O*kgtoGg</f>
        <v>0</v>
      </c>
      <c r="AK183" s="22">
        <f>Constants!$H73*'Activity data'!AK15*Constants!$H91*FracLEACHMM*MMLeachEF*NtoN2O*kgtoGg</f>
        <v>0</v>
      </c>
      <c r="AL183" s="22">
        <f>Constants!$H73*'Activity data'!AL15*Constants!$H91*FracLEACHMM*MMLeachEF*NtoN2O*kgtoGg</f>
        <v>0</v>
      </c>
      <c r="AM183" s="22">
        <f>Constants!$H73*'Activity data'!AM15*Constants!$H91*FracLEACHMM*MMLeachEF*NtoN2O*kgtoGg</f>
        <v>0</v>
      </c>
      <c r="AN183" s="22">
        <f>Constants!$H73*'Activity data'!AN15*Constants!$H91*FracLEACHMM*MMLeachEF*NtoN2O*kgtoGg</f>
        <v>0</v>
      </c>
      <c r="AO183" s="22">
        <f>Constants!$H73*'Activity data'!AO15*Constants!$H91*FracLEACHMM*MMLeachEF*NtoN2O*kgtoGg</f>
        <v>0</v>
      </c>
      <c r="AP183" s="22">
        <f>Constants!$H73*'Activity data'!AP15*Constants!$H91*FracLEACHMM*MMLeachEF*NtoN2O*kgtoGg</f>
        <v>0</v>
      </c>
      <c r="AQ183" s="22">
        <f>Constants!$H73*'Activity data'!AQ15*Constants!$H91*FracLEACHMM*MMLeachEF*NtoN2O*kgtoGg</f>
        <v>0</v>
      </c>
      <c r="AR183" s="22">
        <f>Constants!$H73*'Activity data'!AR15*Constants!$H91*FracLEACHMM*MMLeachEF*NtoN2O*kgtoGg</f>
        <v>0</v>
      </c>
      <c r="AS183" s="22">
        <f>Constants!$H73*'Activity data'!AS15*Constants!$H91*FracLEACHMM*MMLeachEF*NtoN2O*kgtoGg</f>
        <v>0</v>
      </c>
      <c r="AT183" s="22">
        <f>Constants!$H73*'Activity data'!AT15*Constants!$H91*FracLEACHMM*MMLeachEF*NtoN2O*kgtoGg</f>
        <v>0</v>
      </c>
      <c r="AU183" s="22">
        <f>Constants!$H73*'Activity data'!AU15*Constants!$H91*FracLEACHMM*MMLeachEF*NtoN2O*kgtoGg</f>
        <v>0</v>
      </c>
      <c r="AV183" s="22">
        <f>Constants!$H73*'Activity data'!AV15*Constants!$H91*FracLEACHMM*MMLeachEF*NtoN2O*kgtoGg</f>
        <v>0</v>
      </c>
      <c r="AW183" s="22">
        <f>Constants!$H73*'Activity data'!AW15*Constants!$H91*FracLEACHMM*MMLeachEF*NtoN2O*kgtoGg</f>
        <v>0</v>
      </c>
      <c r="AX183" s="22">
        <f>Constants!$H73*'Activity data'!AX15*Constants!$H91*FracLEACHMM*MMLeachEF*NtoN2O*kgtoGg</f>
        <v>0</v>
      </c>
      <c r="AY183" s="22">
        <f>Constants!$H73*'Activity data'!AY15*Constants!$H91*FracLEACHMM*MMLeachEF*NtoN2O*kgtoGg</f>
        <v>0</v>
      </c>
      <c r="AZ183" s="22">
        <f>Constants!$H73*'Activity data'!AZ15*Constants!$H91*FracLEACHMM*MMLeachEF*NtoN2O*kgtoGg</f>
        <v>0</v>
      </c>
      <c r="BA183" s="22">
        <f>Constants!$H73*'Activity data'!BA15*Constants!$H91*FracLEACHMM*MMLeachEF*NtoN2O*kgtoGg</f>
        <v>0</v>
      </c>
      <c r="BB183" s="22">
        <f>Constants!$H73*'Activity data'!BB15*Constants!$H91*FracLEACHMM*MMLeachEF*NtoN2O*kgtoGg</f>
        <v>0</v>
      </c>
      <c r="BC183" s="22">
        <f>Constants!$H73*'Activity data'!BC15*Constants!$H91*FracLEACHMM*MMLeachEF*NtoN2O*kgtoGg</f>
        <v>0</v>
      </c>
      <c r="BD183" s="22">
        <f>Constants!$H73*'Activity data'!BD15*Constants!$H91*FracLEACHMM*MMLeachEF*NtoN2O*kgtoGg</f>
        <v>0</v>
      </c>
      <c r="BE183" s="22">
        <f>Constants!$H73*'Activity data'!BE15*Constants!$H91*FracLEACHMM*MMLeachEF*NtoN2O*kgtoGg</f>
        <v>0</v>
      </c>
      <c r="BF183" s="22">
        <f>Constants!$H73*'Activity data'!BF15*Constants!$H91*FracLEACHMM*MMLeachEF*NtoN2O*kgtoGg</f>
        <v>0</v>
      </c>
      <c r="BG183" s="22">
        <f>Constants!$H73*'Activity data'!BG15*Constants!$H91*FracLEACHMM*MMLeachEF*NtoN2O*kgtoGg</f>
        <v>0</v>
      </c>
      <c r="BH183" s="22">
        <f>Constants!$H73*'Activity data'!BH15*Constants!$H91*FracLEACHMM*MMLeachEF*NtoN2O*kgtoGg</f>
        <v>0</v>
      </c>
      <c r="BI183" s="22">
        <f>Constants!$H73*'Activity data'!BI15*Constants!$H91*FracLEACHMM*MMLeachEF*NtoN2O*kgtoGg</f>
        <v>0</v>
      </c>
      <c r="BJ183" s="22">
        <f>Constants!$H73*'Activity data'!BJ15*Constants!$H91*FracLEACHMM*MMLeachEF*NtoN2O*kgtoGg</f>
        <v>0</v>
      </c>
      <c r="BK183" s="22">
        <f>Constants!$H73*'Activity data'!BK15*Constants!$H91*FracLEACHMM*MMLeachEF*NtoN2O*kgtoGg</f>
        <v>0</v>
      </c>
      <c r="BL183" s="22">
        <f>Constants!$H73*'Activity data'!BL15*Constants!$H91*FracLEACHMM*MMLeachEF*NtoN2O*kgtoGg</f>
        <v>0</v>
      </c>
      <c r="BM183" s="22">
        <f>Constants!$H73*'Activity data'!BM15*Constants!$H91*FracLEACHMM*MMLeachEF*NtoN2O*kgtoGg</f>
        <v>0</v>
      </c>
      <c r="BN183" s="22">
        <f>Constants!$H73*'Activity data'!BN15*Constants!$H91*FracLEACHMM*MMLeachEF*NtoN2O*kgtoGg</f>
        <v>0</v>
      </c>
      <c r="BO183" s="22">
        <f>Constants!$H73*'Activity data'!BO15*Constants!$H91*FracLEACHMM*MMLeachEF*NtoN2O*kgtoGg</f>
        <v>0</v>
      </c>
      <c r="BP183" s="22">
        <f>Constants!$H73*'Activity data'!BP15*Constants!$H91*FracLEACHMM*MMLeachEF*NtoN2O*kgtoGg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Mules &amp; Asses</v>
      </c>
      <c r="E184" t="str">
        <f t="shared" si="64"/>
        <v>Leaching/runoff - Mules &amp; Asses</v>
      </c>
      <c r="F184" t="str">
        <f t="shared" si="47"/>
        <v>N2O</v>
      </c>
      <c r="G184" t="str">
        <f t="shared" si="48"/>
        <v>Gg N2O</v>
      </c>
      <c r="H184" s="22">
        <f>Constants!$H74*'Activity data'!H16*Constants!$H92*FracLEACHMM*MMLeachEF*NtoN2O*kgtoGg</f>
        <v>0</v>
      </c>
      <c r="I184" s="22">
        <f>Constants!$H74*'Activity data'!I16*Constants!$H92*FracLEACHMM*MMLeachEF*NtoN2O*kgtoGg</f>
        <v>0</v>
      </c>
      <c r="J184" s="22">
        <f>Constants!$H74*'Activity data'!J16*Constants!$H92*FracLEACHMM*MMLeachEF*NtoN2O*kgtoGg</f>
        <v>0</v>
      </c>
      <c r="K184" s="22">
        <f>Constants!$H74*'Activity data'!K16*Constants!$H92*FracLEACHMM*MMLeachEF*NtoN2O*kgtoGg</f>
        <v>0</v>
      </c>
      <c r="L184" s="22">
        <f>Constants!$H74*'Activity data'!L16*Constants!$H92*FracLEACHMM*MMLeachEF*NtoN2O*kgtoGg</f>
        <v>0</v>
      </c>
      <c r="M184" s="22">
        <f>Constants!$H74*'Activity data'!M16*Constants!$H92*FracLEACHMM*MMLeachEF*NtoN2O*kgtoGg</f>
        <v>0</v>
      </c>
      <c r="N184" s="22">
        <f>Constants!$H74*'Activity data'!N16*Constants!$H92*FracLEACHMM*MMLeachEF*NtoN2O*kgtoGg</f>
        <v>0</v>
      </c>
      <c r="O184" s="22">
        <f>Constants!$H74*'Activity data'!O16*Constants!$H92*FracLEACHMM*MMLeachEF*NtoN2O*kgtoGg</f>
        <v>0</v>
      </c>
      <c r="P184" s="22">
        <f>Constants!$H74*'Activity data'!P16*Constants!$H92*FracLEACHMM*MMLeachEF*NtoN2O*kgtoGg</f>
        <v>0</v>
      </c>
      <c r="Q184" s="22">
        <f>Constants!$H74*'Activity data'!Q16*Constants!$H92*FracLEACHMM*MMLeachEF*NtoN2O*kgtoGg</f>
        <v>0</v>
      </c>
      <c r="R184" s="22">
        <f>Constants!$H74*'Activity data'!R16*Constants!$H92*FracLEACHMM*MMLeachEF*NtoN2O*kgtoGg</f>
        <v>0</v>
      </c>
      <c r="S184" s="22">
        <f>Constants!$H74*'Activity data'!S16*Constants!$H92*FracLEACHMM*MMLeachEF*NtoN2O*kgtoGg</f>
        <v>0</v>
      </c>
      <c r="T184" s="22">
        <f>Constants!$H74*'Activity data'!T16*Constants!$H92*FracLEACHMM*MMLeachEF*NtoN2O*kgtoGg</f>
        <v>0</v>
      </c>
      <c r="U184" s="22">
        <f>Constants!$H74*'Activity data'!U16*Constants!$H92*FracLEACHMM*MMLeachEF*NtoN2O*kgtoGg</f>
        <v>0</v>
      </c>
      <c r="V184" s="22">
        <f>Constants!$H74*'Activity data'!V16*Constants!$H92*FracLEACHMM*MMLeachEF*NtoN2O*kgtoGg</f>
        <v>0</v>
      </c>
      <c r="W184" s="22">
        <f>Constants!$H74*'Activity data'!W16*Constants!$H92*FracLEACHMM*MMLeachEF*NtoN2O*kgtoGg</f>
        <v>0</v>
      </c>
      <c r="X184" s="22">
        <f>Constants!$H74*'Activity data'!X16*Constants!$H92*FracLEACHMM*MMLeachEF*NtoN2O*kgtoGg</f>
        <v>0</v>
      </c>
      <c r="Y184" s="22">
        <f>Constants!$H74*'Activity data'!Y16*Constants!$H92*FracLEACHMM*MMLeachEF*NtoN2O*kgtoGg</f>
        <v>0</v>
      </c>
      <c r="Z184" s="22">
        <f>Constants!$H74*'Activity data'!Z16*Constants!$H92*FracLEACHMM*MMLeachEF*NtoN2O*kgtoGg</f>
        <v>0</v>
      </c>
      <c r="AA184" s="22">
        <f>Constants!$H74*'Activity data'!AA16*Constants!$H92*FracLEACHMM*MMLeachEF*NtoN2O*kgtoGg</f>
        <v>0</v>
      </c>
      <c r="AB184" s="22">
        <f>Constants!$H74*'Activity data'!AB16*Constants!$H92*FracLEACHMM*MMLeachEF*NtoN2O*kgtoGg</f>
        <v>0</v>
      </c>
      <c r="AC184" s="22">
        <f>Constants!$H74*'Activity data'!AC16*Constants!$H92*FracLEACHMM*MMLeachEF*NtoN2O*kgtoGg</f>
        <v>0</v>
      </c>
      <c r="AD184" s="22">
        <f>Constants!$H74*'Activity data'!AD16*Constants!$H92*FracLEACHMM*MMLeachEF*NtoN2O*kgtoGg</f>
        <v>0</v>
      </c>
      <c r="AE184" s="22">
        <f>Constants!$H74*'Activity data'!AE16*Constants!$H92*FracLEACHMM*MMLeachEF*NtoN2O*kgtoGg</f>
        <v>0</v>
      </c>
      <c r="AF184" s="22">
        <f>Constants!$H74*'Activity data'!AF16*Constants!$H92*FracLEACHMM*MMLeachEF*NtoN2O*kgtoGg</f>
        <v>0</v>
      </c>
      <c r="AG184" s="22">
        <f>Constants!$H74*'Activity data'!AG16*Constants!$H92*FracLEACHMM*MMLeachEF*NtoN2O*kgtoGg</f>
        <v>0</v>
      </c>
      <c r="AH184" s="22">
        <f>Constants!$H74*'Activity data'!AH16*Constants!$H92*FracLEACHMM*MMLeachEF*NtoN2O*kgtoGg</f>
        <v>0</v>
      </c>
      <c r="AI184" s="22">
        <f>Constants!$H74*'Activity data'!AI16*Constants!$H92*FracLEACHMM*MMLeachEF*NtoN2O*kgtoGg</f>
        <v>0</v>
      </c>
      <c r="AJ184" s="22">
        <f>Constants!$H74*'Activity data'!AJ16*Constants!$H92*FracLEACHMM*MMLeachEF*NtoN2O*kgtoGg</f>
        <v>0</v>
      </c>
      <c r="AK184" s="22">
        <f>Constants!$H74*'Activity data'!AK16*Constants!$H92*FracLEACHMM*MMLeachEF*NtoN2O*kgtoGg</f>
        <v>0</v>
      </c>
      <c r="AL184" s="22">
        <f>Constants!$H74*'Activity data'!AL16*Constants!$H92*FracLEACHMM*MMLeachEF*NtoN2O*kgtoGg</f>
        <v>0</v>
      </c>
      <c r="AM184" s="22">
        <f>Constants!$H74*'Activity data'!AM16*Constants!$H92*FracLEACHMM*MMLeachEF*NtoN2O*kgtoGg</f>
        <v>0</v>
      </c>
      <c r="AN184" s="22">
        <f>Constants!$H74*'Activity data'!AN16*Constants!$H92*FracLEACHMM*MMLeachEF*NtoN2O*kgtoGg</f>
        <v>0</v>
      </c>
      <c r="AO184" s="22">
        <f>Constants!$H74*'Activity data'!AO16*Constants!$H92*FracLEACHMM*MMLeachEF*NtoN2O*kgtoGg</f>
        <v>0</v>
      </c>
      <c r="AP184" s="22">
        <f>Constants!$H74*'Activity data'!AP16*Constants!$H92*FracLEACHMM*MMLeachEF*NtoN2O*kgtoGg</f>
        <v>0</v>
      </c>
      <c r="AQ184" s="22">
        <f>Constants!$H74*'Activity data'!AQ16*Constants!$H92*FracLEACHMM*MMLeachEF*NtoN2O*kgtoGg</f>
        <v>0</v>
      </c>
      <c r="AR184" s="22">
        <f>Constants!$H74*'Activity data'!AR16*Constants!$H92*FracLEACHMM*MMLeachEF*NtoN2O*kgtoGg</f>
        <v>0</v>
      </c>
      <c r="AS184" s="22">
        <f>Constants!$H74*'Activity data'!AS16*Constants!$H92*FracLEACHMM*MMLeachEF*NtoN2O*kgtoGg</f>
        <v>0</v>
      </c>
      <c r="AT184" s="22">
        <f>Constants!$H74*'Activity data'!AT16*Constants!$H92*FracLEACHMM*MMLeachEF*NtoN2O*kgtoGg</f>
        <v>0</v>
      </c>
      <c r="AU184" s="22">
        <f>Constants!$H74*'Activity data'!AU16*Constants!$H92*FracLEACHMM*MMLeachEF*NtoN2O*kgtoGg</f>
        <v>0</v>
      </c>
      <c r="AV184" s="22">
        <f>Constants!$H74*'Activity data'!AV16*Constants!$H92*FracLEACHMM*MMLeachEF*NtoN2O*kgtoGg</f>
        <v>0</v>
      </c>
      <c r="AW184" s="22">
        <f>Constants!$H74*'Activity data'!AW16*Constants!$H92*FracLEACHMM*MMLeachEF*NtoN2O*kgtoGg</f>
        <v>0</v>
      </c>
      <c r="AX184" s="22">
        <f>Constants!$H74*'Activity data'!AX16*Constants!$H92*FracLEACHMM*MMLeachEF*NtoN2O*kgtoGg</f>
        <v>0</v>
      </c>
      <c r="AY184" s="22">
        <f>Constants!$H74*'Activity data'!AY16*Constants!$H92*FracLEACHMM*MMLeachEF*NtoN2O*kgtoGg</f>
        <v>0</v>
      </c>
      <c r="AZ184" s="22">
        <f>Constants!$H74*'Activity data'!AZ16*Constants!$H92*FracLEACHMM*MMLeachEF*NtoN2O*kgtoGg</f>
        <v>0</v>
      </c>
      <c r="BA184" s="22">
        <f>Constants!$H74*'Activity data'!BA16*Constants!$H92*FracLEACHMM*MMLeachEF*NtoN2O*kgtoGg</f>
        <v>0</v>
      </c>
      <c r="BB184" s="22">
        <f>Constants!$H74*'Activity data'!BB16*Constants!$H92*FracLEACHMM*MMLeachEF*NtoN2O*kgtoGg</f>
        <v>0</v>
      </c>
      <c r="BC184" s="22">
        <f>Constants!$H74*'Activity data'!BC16*Constants!$H92*FracLEACHMM*MMLeachEF*NtoN2O*kgtoGg</f>
        <v>0</v>
      </c>
      <c r="BD184" s="22">
        <f>Constants!$H74*'Activity data'!BD16*Constants!$H92*FracLEACHMM*MMLeachEF*NtoN2O*kgtoGg</f>
        <v>0</v>
      </c>
      <c r="BE184" s="22">
        <f>Constants!$H74*'Activity data'!BE16*Constants!$H92*FracLEACHMM*MMLeachEF*NtoN2O*kgtoGg</f>
        <v>0</v>
      </c>
      <c r="BF184" s="22">
        <f>Constants!$H74*'Activity data'!BF16*Constants!$H92*FracLEACHMM*MMLeachEF*NtoN2O*kgtoGg</f>
        <v>0</v>
      </c>
      <c r="BG184" s="22">
        <f>Constants!$H74*'Activity data'!BG16*Constants!$H92*FracLEACHMM*MMLeachEF*NtoN2O*kgtoGg</f>
        <v>0</v>
      </c>
      <c r="BH184" s="22">
        <f>Constants!$H74*'Activity data'!BH16*Constants!$H92*FracLEACHMM*MMLeachEF*NtoN2O*kgtoGg</f>
        <v>0</v>
      </c>
      <c r="BI184" s="22">
        <f>Constants!$H74*'Activity data'!BI16*Constants!$H92*FracLEACHMM*MMLeachEF*NtoN2O*kgtoGg</f>
        <v>0</v>
      </c>
      <c r="BJ184" s="22">
        <f>Constants!$H74*'Activity data'!BJ16*Constants!$H92*FracLEACHMM*MMLeachEF*NtoN2O*kgtoGg</f>
        <v>0</v>
      </c>
      <c r="BK184" s="22">
        <f>Constants!$H74*'Activity data'!BK16*Constants!$H92*FracLEACHMM*MMLeachEF*NtoN2O*kgtoGg</f>
        <v>0</v>
      </c>
      <c r="BL184" s="22">
        <f>Constants!$H74*'Activity data'!BL16*Constants!$H92*FracLEACHMM*MMLeachEF*NtoN2O*kgtoGg</f>
        <v>0</v>
      </c>
      <c r="BM184" s="22">
        <f>Constants!$H74*'Activity data'!BM16*Constants!$H92*FracLEACHMM*MMLeachEF*NtoN2O*kgtoGg</f>
        <v>0</v>
      </c>
      <c r="BN184" s="22">
        <f>Constants!$H74*'Activity data'!BN16*Constants!$H92*FracLEACHMM*MMLeachEF*NtoN2O*kgtoGg</f>
        <v>0</v>
      </c>
      <c r="BO184" s="22">
        <f>Constants!$H74*'Activity data'!BO16*Constants!$H92*FracLEACHMM*MMLeachEF*NtoN2O*kgtoGg</f>
        <v>0</v>
      </c>
      <c r="BP184" s="22">
        <f>Constants!$H74*'Activity data'!BP16*Constants!$H92*FracLEACHMM*MMLeachEF*NtoN2O*kgtoGg</f>
        <v>0</v>
      </c>
    </row>
    <row r="185" spans="1:68" x14ac:dyDescent="0.25">
      <c r="A185" t="str">
        <f t="shared" si="58"/>
        <v>3C Aggregated and non-CO2 emissions on land</v>
      </c>
      <c r="B185" t="str">
        <f t="shared" si="65"/>
        <v>3C6 Indirect N2O from manure management (N2O)</v>
      </c>
      <c r="C185" t="str">
        <f t="shared" si="67"/>
        <v>Leaching/runoff</v>
      </c>
      <c r="D185" t="str">
        <f t="shared" si="66"/>
        <v xml:space="preserve"> - Commercial swine</v>
      </c>
      <c r="E185" t="str">
        <f t="shared" si="64"/>
        <v>Leaching/runoff - Commercial swine</v>
      </c>
      <c r="F185" t="str">
        <f t="shared" si="47"/>
        <v>N2O</v>
      </c>
      <c r="G185" t="str">
        <f t="shared" si="48"/>
        <v>Gg N2O</v>
      </c>
      <c r="H185" s="22">
        <f>Constants!$H75*'Activity data'!H17*Constants!$H93*FracLEACHMM*MMLeachEF*NtoN2O*kgtoGg</f>
        <v>2.473216868571429E-2</v>
      </c>
      <c r="I185" s="22">
        <f>Constants!$H75*'Activity data'!I17*Constants!$H93*FracLEACHMM*MMLeachEF*NtoN2O*kgtoGg</f>
        <v>2.7020381142857142E-2</v>
      </c>
      <c r="J185" s="22">
        <f>Constants!$H75*'Activity data'!J17*Constants!$H93*FracLEACHMM*MMLeachEF*NtoN2O*kgtoGg</f>
        <v>2.6841868114285718E-2</v>
      </c>
      <c r="K185" s="22">
        <f>Constants!$H75*'Activity data'!K17*Constants!$H93*FracLEACHMM*MMLeachEF*NtoN2O*kgtoGg</f>
        <v>2.6825639657142863E-2</v>
      </c>
      <c r="L185" s="22">
        <f>Constants!$H75*'Activity data'!L17*Constants!$H93*FracLEACHMM*MMLeachEF*NtoN2O*kgtoGg</f>
        <v>2.5478677714285716E-2</v>
      </c>
      <c r="M185" s="22">
        <f>Constants!$H75*'Activity data'!M17*Constants!$H93*FracLEACHMM*MMLeachEF*NtoN2O*kgtoGg</f>
        <v>2.572210457142857E-2</v>
      </c>
      <c r="N185" s="22">
        <f>Constants!$H75*'Activity data'!N17*Constants!$H93*FracLEACHMM*MMLeachEF*NtoN2O*kgtoGg</f>
        <v>2.7701976342857142E-2</v>
      </c>
      <c r="O185" s="22">
        <f>Constants!$H75*'Activity data'!O17*Constants!$H93*FracLEACHMM*MMLeachEF*NtoN2O*kgtoGg</f>
        <v>2.7572148685714289E-2</v>
      </c>
      <c r="P185" s="22">
        <f>Constants!$H75*'Activity data'!P17*Constants!$H93*FracLEACHMM*MMLeachEF*NtoN2O*kgtoGg</f>
        <v>2.8172601599999996E-2</v>
      </c>
      <c r="Q185" s="22">
        <f>Constants!$H75*'Activity data'!Q17*Constants!$H93*FracLEACHMM*MMLeachEF*NtoN2O*kgtoGg</f>
        <v>2.8886653714285716E-2</v>
      </c>
      <c r="R185" s="22">
        <f>Constants!$H75*'Activity data'!R17*Constants!$H93*FracLEACHMM*MMLeachEF*NtoN2O*kgtoGg</f>
        <v>2.6728268914285716E-2</v>
      </c>
      <c r="S185" s="22">
        <f>Constants!$H75*'Activity data'!S17*Constants!$H93*FracLEACHMM*MMLeachEF*NtoN2O*kgtoGg</f>
        <v>2.7231351085714284E-2</v>
      </c>
      <c r="T185" s="22">
        <f>Constants!$H75*'Activity data'!T17*Constants!$H93*FracLEACHMM*MMLeachEF*NtoN2O*kgtoGg</f>
        <v>2.775066171428571E-2</v>
      </c>
      <c r="U185" s="22">
        <f>Constants!$H75*'Activity data'!U17*Constants!$H93*FracLEACHMM*MMLeachEF*NtoN2O*kgtoGg</f>
        <v>2.6987924228571426E-2</v>
      </c>
      <c r="V185" s="22">
        <f>Constants!$H75*'Activity data'!V17*Constants!$H93*FracLEACHMM*MMLeachEF*NtoN2O*kgtoGg</f>
        <v>2.6987924228571426E-2</v>
      </c>
      <c r="W185" s="22">
        <f>Constants!$H75*'Activity data'!W17*Constants!$H93*FracLEACHMM*MMLeachEF*NtoN2O*kgtoGg</f>
        <v>2.6793182742857146E-2</v>
      </c>
      <c r="X185" s="22">
        <f>Constants!$H75*'Activity data'!X17*Constants!$H93*FracLEACHMM*MMLeachEF*NtoN2O*kgtoGg</f>
        <v>2.6322557485714288E-2</v>
      </c>
      <c r="Y185" s="22">
        <f>Constants!$H75*'Activity data'!Y17*Constants!$H93*FracLEACHMM*MMLeachEF*NtoN2O*kgtoGg</f>
        <v>2.6793182742857146E-2</v>
      </c>
      <c r="Z185" s="22">
        <f>Constants!$H75*'Activity data'!Z17*Constants!$H93*FracLEACHMM*MMLeachEF*NtoN2O*kgtoGg</f>
        <v>2.6208958285714283E-2</v>
      </c>
      <c r="AA185" s="22">
        <f>Constants!$H75*'Activity data'!AA17*Constants!$H93*FracLEACHMM*MMLeachEF*NtoN2O*kgtoGg</f>
        <v>2.617650137142857E-2</v>
      </c>
      <c r="AB185" s="22">
        <f>Constants!$H75*'Activity data'!AB17*Constants!$H93*FracLEACHMM*MMLeachEF*NtoN2O*kgtoGg</f>
        <v>2.5868160685714285E-2</v>
      </c>
      <c r="AC185" s="22">
        <f>Constants!$H75*'Activity data'!AC17*Constants!$H93*FracLEACHMM*MMLeachEF*NtoN2O*kgtoGg</f>
        <v>2.5705876114285712E-2</v>
      </c>
      <c r="AD185" s="22">
        <f>Constants!$H75*'Activity data'!AD17*Constants!$H93*FracLEACHMM*MMLeachEF*NtoN2O*kgtoGg</f>
        <v>2.7008445048949763E-2</v>
      </c>
      <c r="AE185" s="22">
        <f>Constants!$H75*'Activity data'!AE17*Constants!$H93*FracLEACHMM*MMLeachEF*NtoN2O*kgtoGg</f>
        <v>2.6962907234828973E-2</v>
      </c>
      <c r="AF185" s="22">
        <f>Constants!$H75*'Activity data'!AF17*Constants!$H93*FracLEACHMM*MMLeachEF*NtoN2O*kgtoGg</f>
        <v>2.6730390698309115E-2</v>
      </c>
      <c r="AG185" s="22">
        <f>Constants!$H75*'Activity data'!AG17*Constants!$H93*FracLEACHMM*MMLeachEF*NtoN2O*kgtoGg</f>
        <v>2.6310337900156338E-2</v>
      </c>
      <c r="AH185" s="22">
        <f>Constants!$H75*'Activity data'!AH17*Constants!$H93*FracLEACHMM*MMLeachEF*NtoN2O*kgtoGg</f>
        <v>2.5751141464896314E-2</v>
      </c>
      <c r="AI185" s="22">
        <f>Constants!$H75*'Activity data'!AI17*Constants!$H93*FracLEACHMM*MMLeachEF*NtoN2O*kgtoGg</f>
        <v>2.5347585064036036E-2</v>
      </c>
      <c r="AJ185" s="22">
        <f>Constants!$H75*'Activity data'!AJ17*Constants!$H93*FracLEACHMM*MMLeachEF*NtoN2O*kgtoGg</f>
        <v>2.4909319388625208E-2</v>
      </c>
      <c r="AK185" s="22">
        <f>Constants!$H75*'Activity data'!AK17*Constants!$H93*FracLEACHMM*MMLeachEF*NtoN2O*kgtoGg</f>
        <v>2.4440409874480706E-2</v>
      </c>
      <c r="AL185" s="22">
        <f>Constants!$H75*'Activity data'!AL17*Constants!$H93*FracLEACHMM*MMLeachEF*NtoN2O*kgtoGg</f>
        <v>2.1377535155364408E-2</v>
      </c>
      <c r="AM185" s="22">
        <f>Constants!$H75*'Activity data'!AM17*Constants!$H93*FracLEACHMM*MMLeachEF*NtoN2O*kgtoGg</f>
        <v>2.1428431356682393E-2</v>
      </c>
      <c r="AN185" s="22">
        <f>Constants!$H75*'Activity data'!AN17*Constants!$H93*FracLEACHMM*MMLeachEF*NtoN2O*kgtoGg</f>
        <v>2.1448448373661288E-2</v>
      </c>
      <c r="AO185" s="22">
        <f>Constants!$H75*'Activity data'!AO17*Constants!$H93*FracLEACHMM*MMLeachEF*NtoN2O*kgtoGg</f>
        <v>2.1469515033394043E-2</v>
      </c>
      <c r="AP185" s="22">
        <f>Constants!$H75*'Activity data'!AP17*Constants!$H93*FracLEACHMM*MMLeachEF*NtoN2O*kgtoGg</f>
        <v>2.1464990370775674E-2</v>
      </c>
      <c r="AQ185" s="22">
        <f>Constants!$H75*'Activity data'!AQ17*Constants!$H93*FracLEACHMM*MMLeachEF*NtoN2O*kgtoGg</f>
        <v>2.1480275160070769E-2</v>
      </c>
      <c r="AR185" s="22">
        <f>Constants!$H75*'Activity data'!AR17*Constants!$H93*FracLEACHMM*MMLeachEF*NtoN2O*kgtoGg</f>
        <v>2.1612311169443642E-2</v>
      </c>
      <c r="AS185" s="22">
        <f>Constants!$H75*'Activity data'!AS17*Constants!$H93*FracLEACHMM*MMLeachEF*NtoN2O*kgtoGg</f>
        <v>2.1728039175809403E-2</v>
      </c>
      <c r="AT185" s="22">
        <f>Constants!$H75*'Activity data'!AT17*Constants!$H93*FracLEACHMM*MMLeachEF*NtoN2O*kgtoGg</f>
        <v>2.1865383278422263E-2</v>
      </c>
      <c r="AU185" s="22">
        <f>Constants!$H75*'Activity data'!AU17*Constants!$H93*FracLEACHMM*MMLeachEF*NtoN2O*kgtoGg</f>
        <v>2.2014061667047294E-2</v>
      </c>
      <c r="AV185" s="22">
        <f>Constants!$H75*'Activity data'!AV17*Constants!$H93*FracLEACHMM*MMLeachEF*NtoN2O*kgtoGg</f>
        <v>2.217514513164524E-2</v>
      </c>
      <c r="AW185" s="22">
        <f>Constants!$H75*'Activity data'!AW17*Constants!$H93*FracLEACHMM*MMLeachEF*NtoN2O*kgtoGg</f>
        <v>2.2471453372203215E-2</v>
      </c>
      <c r="AX185" s="22">
        <f>Constants!$H75*'Activity data'!AX17*Constants!$H93*FracLEACHMM*MMLeachEF*NtoN2O*kgtoGg</f>
        <v>2.2713695710592775E-2</v>
      </c>
      <c r="AY185" s="22">
        <f>Constants!$H75*'Activity data'!AY17*Constants!$H93*FracLEACHMM*MMLeachEF*NtoN2O*kgtoGg</f>
        <v>2.3023350036596953E-2</v>
      </c>
      <c r="AZ185" s="22">
        <f>Constants!$H75*'Activity data'!AZ17*Constants!$H93*FracLEACHMM*MMLeachEF*NtoN2O*kgtoGg</f>
        <v>2.3371348538234187E-2</v>
      </c>
      <c r="BA185" s="22">
        <f>Constants!$H75*'Activity data'!BA17*Constants!$H93*FracLEACHMM*MMLeachEF*NtoN2O*kgtoGg</f>
        <v>2.3758689362984531E-2</v>
      </c>
      <c r="BB185" s="22">
        <f>Constants!$H75*'Activity data'!BB17*Constants!$H93*FracLEACHMM*MMLeachEF*NtoN2O*kgtoGg</f>
        <v>2.4161503967434869E-2</v>
      </c>
      <c r="BC185" s="22">
        <f>Constants!$H75*'Activity data'!BC17*Constants!$H93*FracLEACHMM*MMLeachEF*NtoN2O*kgtoGg</f>
        <v>2.4581321105176551E-2</v>
      </c>
      <c r="BD185" s="22">
        <f>Constants!$H75*'Activity data'!BD17*Constants!$H93*FracLEACHMM*MMLeachEF*NtoN2O*kgtoGg</f>
        <v>2.4992934808196813E-2</v>
      </c>
      <c r="BE185" s="22">
        <f>Constants!$H75*'Activity data'!BE17*Constants!$H93*FracLEACHMM*MMLeachEF*NtoN2O*kgtoGg</f>
        <v>2.542032514006138E-2</v>
      </c>
      <c r="BF185" s="22">
        <f>Constants!$H75*'Activity data'!BF17*Constants!$H93*FracLEACHMM*MMLeachEF*NtoN2O*kgtoGg</f>
        <v>2.5882354633316396E-2</v>
      </c>
      <c r="BG185" s="22">
        <f>Constants!$H75*'Activity data'!BG17*Constants!$H93*FracLEACHMM*MMLeachEF*NtoN2O*kgtoGg</f>
        <v>2.6368784058115404E-2</v>
      </c>
      <c r="BH185" s="22">
        <f>Constants!$H75*'Activity data'!BH17*Constants!$H93*FracLEACHMM*MMLeachEF*NtoN2O*kgtoGg</f>
        <v>2.6872639169017016E-2</v>
      </c>
      <c r="BI185" s="22">
        <f>Constants!$H75*'Activity data'!BI17*Constants!$H93*FracLEACHMM*MMLeachEF*NtoN2O*kgtoGg</f>
        <v>2.7389635284387537E-2</v>
      </c>
      <c r="BJ185" s="22">
        <f>Constants!$H75*'Activity data'!BJ17*Constants!$H93*FracLEACHMM*MMLeachEF*NtoN2O*kgtoGg</f>
        <v>2.7924033727274346E-2</v>
      </c>
      <c r="BK185" s="22">
        <f>Constants!$H75*'Activity data'!BK17*Constants!$H93*FracLEACHMM*MMLeachEF*NtoN2O*kgtoGg</f>
        <v>2.8496715616859073E-2</v>
      </c>
      <c r="BL185" s="22">
        <f>Constants!$H75*'Activity data'!BL17*Constants!$H93*FracLEACHMM*MMLeachEF*NtoN2O*kgtoGg</f>
        <v>2.9103199148834216E-2</v>
      </c>
      <c r="BM185" s="22">
        <f>Constants!$H75*'Activity data'!BM17*Constants!$H93*FracLEACHMM*MMLeachEF*NtoN2O*kgtoGg</f>
        <v>2.9733467823775343E-2</v>
      </c>
      <c r="BN185" s="22">
        <f>Constants!$H75*'Activity data'!BN17*Constants!$H93*FracLEACHMM*MMLeachEF*NtoN2O*kgtoGg</f>
        <v>3.0345471816885985E-2</v>
      </c>
      <c r="BO185" s="22">
        <f>Constants!$H75*'Activity data'!BO17*Constants!$H93*FracLEACHMM*MMLeachEF*NtoN2O*kgtoGg</f>
        <v>3.0983643540581751E-2</v>
      </c>
      <c r="BP185" s="22">
        <f>Constants!$H75*'Activity data'!BP17*Constants!$H93*FracLEACHMM*MMLeachEF*NtoN2O*kgtoGg</f>
        <v>3.1649964557758321E-2</v>
      </c>
    </row>
    <row r="186" spans="1:68" x14ac:dyDescent="0.25">
      <c r="A186" t="str">
        <f t="shared" si="58"/>
        <v>3C Aggregated and non-CO2 emissions on land</v>
      </c>
      <c r="B186" t="str">
        <f>B185</f>
        <v>3C6 Indirect N2O from manure management (N2O)</v>
      </c>
      <c r="C186" t="str">
        <f t="shared" si="67"/>
        <v>Leaching/runoff</v>
      </c>
      <c r="D186" t="str">
        <f>D170</f>
        <v xml:space="preserve"> - Subsistence swine</v>
      </c>
      <c r="E186" t="str">
        <f t="shared" si="64"/>
        <v>Leaching/runoff - Subsistence swine</v>
      </c>
      <c r="F186" t="str">
        <f t="shared" si="47"/>
        <v>N2O</v>
      </c>
      <c r="G186" t="str">
        <f t="shared" si="48"/>
        <v>Gg N2O</v>
      </c>
      <c r="H186" s="22">
        <f>Constants!$H76*'Activity data'!H18*Constants!$H94*FracLEACHMM*MMLeachEF*NtoN2O*kgtoGg</f>
        <v>3.5396781390192064E-3</v>
      </c>
      <c r="I186" s="22">
        <f>Constants!$H76*'Activity data'!I18*Constants!$H94*FracLEACHMM*MMLeachEF*NtoN2O*kgtoGg</f>
        <v>3.867168045582008E-3</v>
      </c>
      <c r="J186" s="22">
        <f>Constants!$H76*'Activity data'!J18*Constants!$H94*FracLEACHMM*MMLeachEF*NtoN2O*kgtoGg</f>
        <v>3.8416191876232074E-3</v>
      </c>
      <c r="K186" s="22">
        <f>Constants!$H76*'Activity data'!K18*Constants!$H94*FracLEACHMM*MMLeachEF*NtoN2O*kgtoGg</f>
        <v>3.8392965641724079E-3</v>
      </c>
      <c r="L186" s="22">
        <f>Constants!$H76*'Activity data'!L18*Constants!$H94*FracLEACHMM*MMLeachEF*NtoN2O*kgtoGg</f>
        <v>3.6465188177560062E-3</v>
      </c>
      <c r="M186" s="22">
        <f>Constants!$H76*'Activity data'!M18*Constants!$H94*FracLEACHMM*MMLeachEF*NtoN2O*kgtoGg</f>
        <v>3.6813581695180077E-3</v>
      </c>
      <c r="N186" s="22">
        <f>Constants!$H76*'Activity data'!N18*Constants!$H94*FracLEACHMM*MMLeachEF*NtoN2O*kgtoGg</f>
        <v>3.9647182305156074E-3</v>
      </c>
      <c r="O186" s="22">
        <f>Constants!$H76*'Activity data'!O18*Constants!$H94*FracLEACHMM*MMLeachEF*NtoN2O*kgtoGg</f>
        <v>3.9461372429092081E-3</v>
      </c>
      <c r="P186" s="22">
        <f>Constants!$H76*'Activity data'!P18*Constants!$H94*FracLEACHMM*MMLeachEF*NtoN2O*kgtoGg</f>
        <v>4.0320743105888082E-3</v>
      </c>
      <c r="Q186" s="22">
        <f>Constants!$H76*'Activity data'!Q18*Constants!$H94*FracLEACHMM*MMLeachEF*NtoN2O*kgtoGg</f>
        <v>4.1342697424240071E-3</v>
      </c>
      <c r="R186" s="22">
        <f>Constants!$H76*'Activity data'!R18*Constants!$H94*FracLEACHMM*MMLeachEF*NtoN2O*kgtoGg</f>
        <v>3.8253608234676073E-3</v>
      </c>
      <c r="S186" s="22">
        <f>Constants!$H76*'Activity data'!S18*Constants!$H94*FracLEACHMM*MMLeachEF*NtoN2O*kgtoGg</f>
        <v>3.8973621504424074E-3</v>
      </c>
      <c r="T186" s="22">
        <f>Constants!$H76*'Activity data'!T18*Constants!$H94*FracLEACHMM*MMLeachEF*NtoN2O*kgtoGg</f>
        <v>3.9716861008680087E-3</v>
      </c>
      <c r="U186" s="22">
        <f>Constants!$H76*'Activity data'!U18*Constants!$H94*FracLEACHMM*MMLeachEF*NtoN2O*kgtoGg</f>
        <v>3.8625227986804071E-3</v>
      </c>
      <c r="V186" s="22">
        <f>Constants!$H76*'Activity data'!V18*Constants!$H94*FracLEACHMM*MMLeachEF*NtoN2O*kgtoGg</f>
        <v>3.8625227986804071E-3</v>
      </c>
      <c r="W186" s="22">
        <f>Constants!$H76*'Activity data'!W18*Constants!$H94*FracLEACHMM*MMLeachEF*NtoN2O*kgtoGg</f>
        <v>3.8346513172708078E-3</v>
      </c>
      <c r="X186" s="22">
        <f>Constants!$H76*'Activity data'!X18*Constants!$H94*FracLEACHMM*MMLeachEF*NtoN2O*kgtoGg</f>
        <v>3.7672952371976065E-3</v>
      </c>
      <c r="Y186" s="22">
        <f>Constants!$H76*'Activity data'!Y18*Constants!$H94*FracLEACHMM*MMLeachEF*NtoN2O*kgtoGg</f>
        <v>3.8346513172708078E-3</v>
      </c>
      <c r="Z186" s="22">
        <f>Constants!$H76*'Activity data'!Z18*Constants!$H94*FracLEACHMM*MMLeachEF*NtoN2O*kgtoGg</f>
        <v>3.7510368730420082E-3</v>
      </c>
      <c r="AA186" s="22">
        <f>Constants!$H76*'Activity data'!AA18*Constants!$H94*FracLEACHMM*MMLeachEF*NtoN2O*kgtoGg</f>
        <v>3.7463916261404073E-3</v>
      </c>
      <c r="AB186" s="22">
        <f>Constants!$H76*'Activity data'!AB18*Constants!$H94*FracLEACHMM*MMLeachEF*NtoN2O*kgtoGg</f>
        <v>3.7022617805752074E-3</v>
      </c>
      <c r="AC186" s="22">
        <f>Constants!$H76*'Activity data'!AC18*Constants!$H94*FracLEACHMM*MMLeachEF*NtoN2O*kgtoGg</f>
        <v>3.6790355460672068E-3</v>
      </c>
      <c r="AD186" s="22">
        <f>Constants!$H76*'Activity data'!AD18*Constants!$H94*FracLEACHMM*MMLeachEF*NtoN2O*kgtoGg</f>
        <v>4.0365451491143171E-3</v>
      </c>
      <c r="AE186" s="22">
        <f>Constants!$H76*'Activity data'!AE18*Constants!$H94*FracLEACHMM*MMLeachEF*NtoN2O*kgtoGg</f>
        <v>4.0297392984865819E-3</v>
      </c>
      <c r="AF186" s="22">
        <f>Constants!$H76*'Activity data'!AF18*Constants!$H94*FracLEACHMM*MMLeachEF*NtoN2O*kgtoGg</f>
        <v>3.9949885567879375E-3</v>
      </c>
      <c r="AG186" s="22">
        <f>Constants!$H76*'Activity data'!AG18*Constants!$H94*FracLEACHMM*MMLeachEF*NtoN2O*kgtoGg</f>
        <v>3.9322095970335917E-3</v>
      </c>
      <c r="AH186" s="22">
        <f>Constants!$H76*'Activity data'!AH18*Constants!$H94*FracLEACHMM*MMLeachEF*NtoN2O*kgtoGg</f>
        <v>3.8486349353283383E-3</v>
      </c>
      <c r="AI186" s="22">
        <f>Constants!$H76*'Activity data'!AI18*Constants!$H94*FracLEACHMM*MMLeachEF*NtoN2O*kgtoGg</f>
        <v>3.7883214434063024E-3</v>
      </c>
      <c r="AJ186" s="22">
        <f>Constants!$H76*'Activity data'!AJ18*Constants!$H94*FracLEACHMM*MMLeachEF*NtoN2O*kgtoGg</f>
        <v>3.7228204794338619E-3</v>
      </c>
      <c r="AK186" s="22">
        <f>Constants!$H76*'Activity data'!AK18*Constants!$H94*FracLEACHMM*MMLeachEF*NtoN2O*kgtoGg</f>
        <v>3.6527396428191264E-3</v>
      </c>
      <c r="AL186" s="22">
        <f>Constants!$H76*'Activity data'!AL18*Constants!$H94*FracLEACHMM*MMLeachEF*NtoN2O*kgtoGg</f>
        <v>3.1949779291260043E-3</v>
      </c>
      <c r="AM186" s="22">
        <f>Constants!$H76*'Activity data'!AM18*Constants!$H94*FracLEACHMM*MMLeachEF*NtoN2O*kgtoGg</f>
        <v>3.2025846171143762E-3</v>
      </c>
      <c r="AN186" s="22">
        <f>Constants!$H76*'Activity data'!AN18*Constants!$H94*FracLEACHMM*MMLeachEF*NtoN2O*kgtoGg</f>
        <v>3.2055762589004709E-3</v>
      </c>
      <c r="AO186" s="22">
        <f>Constants!$H76*'Activity data'!AO18*Constants!$H94*FracLEACHMM*MMLeachEF*NtoN2O*kgtoGg</f>
        <v>3.2087247749663971E-3</v>
      </c>
      <c r="AP186" s="22">
        <f>Constants!$H76*'Activity data'!AP18*Constants!$H94*FracLEACHMM*MMLeachEF*NtoN2O*kgtoGg</f>
        <v>3.2080485418507759E-3</v>
      </c>
      <c r="AQ186" s="22">
        <f>Constants!$H76*'Activity data'!AQ18*Constants!$H94*FracLEACHMM*MMLeachEF*NtoN2O*kgtoGg</f>
        <v>3.2103329288998088E-3</v>
      </c>
      <c r="AR186" s="22">
        <f>Constants!$H76*'Activity data'!AR18*Constants!$H94*FracLEACHMM*MMLeachEF*NtoN2O*kgtoGg</f>
        <v>3.2300663608754929E-3</v>
      </c>
      <c r="AS186" s="22">
        <f>Constants!$H76*'Activity data'!AS18*Constants!$H94*FracLEACHMM*MMLeachEF*NtoN2O*kgtoGg</f>
        <v>3.247362481472801E-3</v>
      </c>
      <c r="AT186" s="22">
        <f>Constants!$H76*'Activity data'!AT18*Constants!$H94*FracLEACHMM*MMLeachEF*NtoN2O*kgtoGg</f>
        <v>3.2678892341294835E-3</v>
      </c>
      <c r="AU186" s="22">
        <f>Constants!$H76*'Activity data'!AU18*Constants!$H94*FracLEACHMM*MMLeachEF*NtoN2O*kgtoGg</f>
        <v>3.2901099516604187E-3</v>
      </c>
      <c r="AV186" s="22">
        <f>Constants!$H76*'Activity data'!AV18*Constants!$H94*FracLEACHMM*MMLeachEF*NtoN2O*kgtoGg</f>
        <v>3.3141846688996709E-3</v>
      </c>
      <c r="AW186" s="22">
        <f>Constants!$H76*'Activity data'!AW18*Constants!$H94*FracLEACHMM*MMLeachEF*NtoN2O*kgtoGg</f>
        <v>3.3584693949880928E-3</v>
      </c>
      <c r="AX186" s="22">
        <f>Constants!$H76*'Activity data'!AX18*Constants!$H94*FracLEACHMM*MMLeachEF*NtoN2O*kgtoGg</f>
        <v>3.3946737056829248E-3</v>
      </c>
      <c r="AY186" s="22">
        <f>Constants!$H76*'Activity data'!AY18*Constants!$H94*FracLEACHMM*MMLeachEF*NtoN2O*kgtoGg</f>
        <v>3.4409530699806117E-3</v>
      </c>
      <c r="AZ186" s="22">
        <f>Constants!$H76*'Activity data'!AZ18*Constants!$H94*FracLEACHMM*MMLeachEF*NtoN2O*kgtoGg</f>
        <v>3.4929631602000576E-3</v>
      </c>
      <c r="BA186" s="22">
        <f>Constants!$H76*'Activity data'!BA18*Constants!$H94*FracLEACHMM*MMLeachEF*NtoN2O*kgtoGg</f>
        <v>3.5508531543987712E-3</v>
      </c>
      <c r="BB186" s="22">
        <f>Constants!$H76*'Activity data'!BB18*Constants!$H94*FracLEACHMM*MMLeachEF*NtoN2O*kgtoGg</f>
        <v>3.6110557811934456E-3</v>
      </c>
      <c r="BC186" s="22">
        <f>Constants!$H76*'Activity data'!BC18*Constants!$H94*FracLEACHMM*MMLeachEF*NtoN2O*kgtoGg</f>
        <v>3.6737995203385524E-3</v>
      </c>
      <c r="BD186" s="22">
        <f>Constants!$H76*'Activity data'!BD18*Constants!$H94*FracLEACHMM*MMLeachEF*NtoN2O*kgtoGg</f>
        <v>3.7353172157565642E-3</v>
      </c>
      <c r="BE186" s="22">
        <f>Constants!$H76*'Activity data'!BE18*Constants!$H94*FracLEACHMM*MMLeachEF*NtoN2O*kgtoGg</f>
        <v>3.799192806066914E-3</v>
      </c>
      <c r="BF186" s="22">
        <f>Constants!$H76*'Activity data'!BF18*Constants!$H94*FracLEACHMM*MMLeachEF*NtoN2O*kgtoGg</f>
        <v>3.8682453896705308E-3</v>
      </c>
      <c r="BG186" s="22">
        <f>Constants!$H76*'Activity data'!BG18*Constants!$H94*FracLEACHMM*MMLeachEF*NtoN2O*kgtoGg</f>
        <v>3.9409446632310881E-3</v>
      </c>
      <c r="BH186" s="22">
        <f>Constants!$H76*'Activity data'!BH18*Constants!$H94*FracLEACHMM*MMLeachEF*NtoN2O*kgtoGg</f>
        <v>4.0162482914140605E-3</v>
      </c>
      <c r="BI186" s="22">
        <f>Constants!$H76*'Activity data'!BI18*Constants!$H94*FracLEACHMM*MMLeachEF*NtoN2O*kgtoGg</f>
        <v>4.0935159074440694E-3</v>
      </c>
      <c r="BJ186" s="22">
        <f>Constants!$H76*'Activity data'!BJ18*Constants!$H94*FracLEACHMM*MMLeachEF*NtoN2O*kgtoGg</f>
        <v>4.1733843870407072E-3</v>
      </c>
      <c r="BK186" s="22">
        <f>Constants!$H76*'Activity data'!BK18*Constants!$H94*FracLEACHMM*MMLeachEF*NtoN2O*kgtoGg</f>
        <v>4.2589745163206152E-3</v>
      </c>
      <c r="BL186" s="22">
        <f>Constants!$H76*'Activity data'!BL18*Constants!$H94*FracLEACHMM*MMLeachEF*NtoN2O*kgtoGg</f>
        <v>4.3496164675538339E-3</v>
      </c>
      <c r="BM186" s="22">
        <f>Constants!$H76*'Activity data'!BM18*Constants!$H94*FracLEACHMM*MMLeachEF*NtoN2O*kgtoGg</f>
        <v>4.4438132255627217E-3</v>
      </c>
      <c r="BN186" s="22">
        <f>Constants!$H76*'Activity data'!BN18*Constants!$H94*FracLEACHMM*MMLeachEF*NtoN2O*kgtoGg</f>
        <v>4.5352802369049913E-3</v>
      </c>
      <c r="BO186" s="22">
        <f>Constants!$H76*'Activity data'!BO18*Constants!$H94*FracLEACHMM*MMLeachEF*NtoN2O*kgtoGg</f>
        <v>4.6306581444786185E-3</v>
      </c>
      <c r="BP186" s="22">
        <f>Constants!$H76*'Activity data'!BP18*Constants!$H94*FracLEACHMM*MMLeachEF*NtoN2O*kgtoGg</f>
        <v>4.7302431026190186E-3</v>
      </c>
    </row>
    <row r="187" spans="1:68" x14ac:dyDescent="0.25">
      <c r="A187" t="str">
        <f t="shared" si="58"/>
        <v>3C Aggregated and non-CO2 emissions on land</v>
      </c>
      <c r="B187" t="str">
        <f t="shared" ref="B187" si="68">B186</f>
        <v>3C6 Indirect N2O from manure management (N2O)</v>
      </c>
      <c r="C187" t="str">
        <f t="shared" si="67"/>
        <v>Leaching/runoff</v>
      </c>
      <c r="D187" t="str">
        <f t="shared" si="66"/>
        <v xml:space="preserve"> - Commercial layers</v>
      </c>
      <c r="E187" t="str">
        <f t="shared" si="64"/>
        <v>Leaching/runoff - Commercial layers</v>
      </c>
      <c r="F187" t="str">
        <f t="shared" si="47"/>
        <v>N2O</v>
      </c>
      <c r="G187" t="str">
        <f t="shared" si="48"/>
        <v>Gg N2O</v>
      </c>
      <c r="H187" s="22">
        <f>Constants!$H77*'Activity data'!H19*Constants!$H95*FracLEACHMM*MMLeachEF*NtoN2O*kgtoGg</f>
        <v>1.0355170129968004E-2</v>
      </c>
      <c r="I187" s="22">
        <f>Constants!$H77*'Activity data'!I19*Constants!$H95*FracLEACHMM*MMLeachEF*NtoN2O*kgtoGg</f>
        <v>1.0059892645860616E-2</v>
      </c>
      <c r="J187" s="22">
        <f>Constants!$H77*'Activity data'!J19*Constants!$H95*FracLEACHMM*MMLeachEF*NtoN2O*kgtoGg</f>
        <v>9.5411084013231947E-3</v>
      </c>
      <c r="K187" s="22">
        <f>Constants!$H77*'Activity data'!K19*Constants!$H95*FracLEACHMM*MMLeachEF*NtoN2O*kgtoGg</f>
        <v>9.3910912656011026E-3</v>
      </c>
      <c r="L187" s="22">
        <f>Constants!$H77*'Activity data'!L19*Constants!$H95*FracLEACHMM*MMLeachEF*NtoN2O*kgtoGg</f>
        <v>8.9826126081481942E-3</v>
      </c>
      <c r="M187" s="22">
        <f>Constants!$H77*'Activity data'!M19*Constants!$H95*FracLEACHMM*MMLeachEF*NtoN2O*kgtoGg</f>
        <v>9.8011483650425734E-3</v>
      </c>
      <c r="N187" s="22">
        <f>Constants!$H77*'Activity data'!N19*Constants!$H95*FracLEACHMM*MMLeachEF*NtoN2O*kgtoGg</f>
        <v>1.0353003890839162E-2</v>
      </c>
      <c r="O187" s="22">
        <f>Constants!$H77*'Activity data'!O19*Constants!$H95*FracLEACHMM*MMLeachEF*NtoN2O*kgtoGg</f>
        <v>1.038704838936534E-2</v>
      </c>
      <c r="P187" s="22">
        <f>Constants!$H77*'Activity data'!P19*Constants!$H95*FracLEACHMM*MMLeachEF*NtoN2O*kgtoGg</f>
        <v>1.1694940012383678E-2</v>
      </c>
      <c r="Q187" s="22">
        <f>Constants!$H77*'Activity data'!Q19*Constants!$H95*FracLEACHMM*MMLeachEF*NtoN2O*kgtoGg</f>
        <v>1.2538149270078789E-2</v>
      </c>
      <c r="R187" s="22">
        <f>Constants!$H77*'Activity data'!R19*Constants!$H95*FracLEACHMM*MMLeachEF*NtoN2O*kgtoGg</f>
        <v>1.2272486005224258E-2</v>
      </c>
      <c r="S187" s="22">
        <f>Constants!$H77*'Activity data'!S19*Constants!$H95*FracLEACHMM*MMLeachEF*NtoN2O*kgtoGg</f>
        <v>1.2599872153312836E-2</v>
      </c>
      <c r="T187" s="22">
        <f>Constants!$H77*'Activity data'!T19*Constants!$H95*FracLEACHMM*MMLeachEF*NtoN2O*kgtoGg</f>
        <v>1.2500981239572611E-2</v>
      </c>
      <c r="U187" s="22">
        <f>Constants!$H77*'Activity data'!U19*Constants!$H95*FracLEACHMM*MMLeachEF*NtoN2O*kgtoGg</f>
        <v>1.2001910795150582E-2</v>
      </c>
      <c r="V187" s="22">
        <f>Constants!$H77*'Activity data'!V19*Constants!$H95*FracLEACHMM*MMLeachEF*NtoN2O*kgtoGg</f>
        <v>1.2437112522602165E-2</v>
      </c>
      <c r="W187" s="22">
        <f>Constants!$H77*'Activity data'!W19*Constants!$H95*FracLEACHMM*MMLeachEF*NtoN2O*kgtoGg</f>
        <v>1.3187076931938265E-2</v>
      </c>
      <c r="X187" s="22">
        <f>Constants!$H77*'Activity data'!X19*Constants!$H95*FracLEACHMM*MMLeachEF*NtoN2O*kgtoGg</f>
        <v>1.4553489205518322E-2</v>
      </c>
      <c r="Y187" s="22">
        <f>Constants!$H77*'Activity data'!Y19*Constants!$H95*FracLEACHMM*MMLeachEF*NtoN2O*kgtoGg</f>
        <v>1.6105943457620602E-2</v>
      </c>
      <c r="Z187" s="22">
        <f>Constants!$H77*'Activity data'!Z19*Constants!$H95*FracLEACHMM*MMLeachEF*NtoN2O*kgtoGg</f>
        <v>1.6318056760498027E-2</v>
      </c>
      <c r="AA187" s="22">
        <f>Constants!$H77*'Activity data'!AA19*Constants!$H95*FracLEACHMM*MMLeachEF*NtoN2O*kgtoGg</f>
        <v>1.5716468259281271E-2</v>
      </c>
      <c r="AB187" s="22">
        <f>Constants!$H77*'Activity data'!AB19*Constants!$H95*FracLEACHMM*MMLeachEF*NtoN2O*kgtoGg</f>
        <v>1.6328679002481555E-2</v>
      </c>
      <c r="AC187" s="22">
        <f>Constants!$H77*'Activity data'!AC19*Constants!$H95*FracLEACHMM*MMLeachEF*NtoN2O*kgtoGg</f>
        <v>1.7082367042983767E-2</v>
      </c>
      <c r="AD187" s="22">
        <f>Constants!$H77*'Activity data'!AD19*Constants!$H95*FracLEACHMM*MMLeachEF*NtoN2O*kgtoGg</f>
        <v>1.6786470331878016E-2</v>
      </c>
      <c r="AE187" s="22">
        <f>Constants!$H77*'Activity data'!AE19*Constants!$H95*FracLEACHMM*MMLeachEF*NtoN2O*kgtoGg</f>
        <v>1.7163772404592721E-2</v>
      </c>
      <c r="AF187" s="22">
        <f>Constants!$H77*'Activity data'!AF19*Constants!$H95*FracLEACHMM*MMLeachEF*NtoN2O*kgtoGg</f>
        <v>1.7475002434914098E-2</v>
      </c>
      <c r="AG187" s="22">
        <f>Constants!$H77*'Activity data'!AG19*Constants!$H95*FracLEACHMM*MMLeachEF*NtoN2O*kgtoGg</f>
        <v>1.7715096410779813E-2</v>
      </c>
      <c r="AH187" s="22">
        <f>Constants!$H77*'Activity data'!AH19*Constants!$H95*FracLEACHMM*MMLeachEF*NtoN2O*kgtoGg</f>
        <v>1.789786753000653E-2</v>
      </c>
      <c r="AI187" s="22">
        <f>Constants!$H77*'Activity data'!AI19*Constants!$H95*FracLEACHMM*MMLeachEF*NtoN2O*kgtoGg</f>
        <v>1.8135577562402003E-2</v>
      </c>
      <c r="AJ187" s="22">
        <f>Constants!$H77*'Activity data'!AJ19*Constants!$H95*FracLEACHMM*MMLeachEF*NtoN2O*kgtoGg</f>
        <v>1.8353230400427054E-2</v>
      </c>
      <c r="AK187" s="22">
        <f>Constants!$H77*'Activity data'!AK19*Constants!$H95*FracLEACHMM*MMLeachEF*NtoN2O*kgtoGg</f>
        <v>1.8552250284726117E-2</v>
      </c>
      <c r="AL187" s="22">
        <f>Constants!$H77*'Activity data'!AL19*Constants!$H95*FracLEACHMM*MMLeachEF*NtoN2O*kgtoGg</f>
        <v>1.7648189308391574E-2</v>
      </c>
      <c r="AM187" s="22">
        <f>Constants!$H77*'Activity data'!AM19*Constants!$H95*FracLEACHMM*MMLeachEF*NtoN2O*kgtoGg</f>
        <v>1.7990125633499669E-2</v>
      </c>
      <c r="AN187" s="22">
        <f>Constants!$H77*'Activity data'!AN19*Constants!$H95*FracLEACHMM*MMLeachEF*NtoN2O*kgtoGg</f>
        <v>1.8321354037734456E-2</v>
      </c>
      <c r="AO187" s="22">
        <f>Constants!$H77*'Activity data'!AO19*Constants!$H95*FracLEACHMM*MMLeachEF*NtoN2O*kgtoGg</f>
        <v>1.8655910262739432E-2</v>
      </c>
      <c r="AP187" s="22">
        <f>Constants!$H77*'Activity data'!AP19*Constants!$H95*FracLEACHMM*MMLeachEF*NtoN2O*kgtoGg</f>
        <v>1.8981520691272104E-2</v>
      </c>
      <c r="AQ187" s="22">
        <f>Constants!$H77*'Activity data'!AQ19*Constants!$H95*FracLEACHMM*MMLeachEF*NtoN2O*kgtoGg</f>
        <v>1.9319038487306688E-2</v>
      </c>
      <c r="AR187" s="22">
        <f>Constants!$H77*'Activity data'!AR19*Constants!$H95*FracLEACHMM*MMLeachEF*NtoN2O*kgtoGg</f>
        <v>1.969931376141975E-2</v>
      </c>
      <c r="AS187" s="22">
        <f>Constants!$H77*'Activity data'!AS19*Constants!$H95*FracLEACHMM*MMLeachEF*NtoN2O*kgtoGg</f>
        <v>2.0077036512024027E-2</v>
      </c>
      <c r="AT187" s="22">
        <f>Constants!$H77*'Activity data'!AT19*Constants!$H95*FracLEACHMM*MMLeachEF*NtoN2O*kgtoGg</f>
        <v>2.0470652785445447E-2</v>
      </c>
      <c r="AU187" s="22">
        <f>Constants!$H77*'Activity data'!AU19*Constants!$H95*FracLEACHMM*MMLeachEF*NtoN2O*kgtoGg</f>
        <v>2.0876049961392598E-2</v>
      </c>
      <c r="AV187" s="22">
        <f>Constants!$H77*'Activity data'!AV19*Constants!$H95*FracLEACHMM*MMLeachEF*NtoN2O*kgtoGg</f>
        <v>2.1294170066412498E-2</v>
      </c>
      <c r="AW187" s="22">
        <f>Constants!$H77*'Activity data'!AW19*Constants!$H95*FracLEACHMM*MMLeachEF*NtoN2O*kgtoGg</f>
        <v>2.1777592548316134E-2</v>
      </c>
      <c r="AX187" s="22">
        <f>Constants!$H77*'Activity data'!AX19*Constants!$H95*FracLEACHMM*MMLeachEF*NtoN2O*kgtoGg</f>
        <v>2.2241123510826601E-2</v>
      </c>
      <c r="AY187" s="22">
        <f>Constants!$H77*'Activity data'!AY19*Constants!$H95*FracLEACHMM*MMLeachEF*NtoN2O*kgtoGg</f>
        <v>2.2750677160511022E-2</v>
      </c>
      <c r="AZ187" s="22">
        <f>Constants!$H77*'Activity data'!AZ19*Constants!$H95*FracLEACHMM*MMLeachEF*NtoN2O*kgtoGg</f>
        <v>2.3292528530779164E-2</v>
      </c>
      <c r="BA187" s="22">
        <f>Constants!$H77*'Activity data'!BA19*Constants!$H95*FracLEACHMM*MMLeachEF*NtoN2O*kgtoGg</f>
        <v>2.3868475979586853E-2</v>
      </c>
      <c r="BB187" s="22">
        <f>Constants!$H77*'Activity data'!BB19*Constants!$H95*FracLEACHMM*MMLeachEF*NtoN2O*kgtoGg</f>
        <v>2.4453005601689063E-2</v>
      </c>
      <c r="BC187" s="22">
        <f>Constants!$H77*'Activity data'!BC19*Constants!$H95*FracLEACHMM*MMLeachEF*NtoN2O*kgtoGg</f>
        <v>2.5060772282324922E-2</v>
      </c>
      <c r="BD187" s="22">
        <f>Constants!$H77*'Activity data'!BD19*Constants!$H95*FracLEACHMM*MMLeachEF*NtoN2O*kgtoGg</f>
        <v>2.5677576438831333E-2</v>
      </c>
      <c r="BE187" s="22">
        <f>Constants!$H77*'Activity data'!BE19*Constants!$H95*FracLEACHMM*MMLeachEF*NtoN2O*kgtoGg</f>
        <v>2.6318134082369823E-2</v>
      </c>
      <c r="BF187" s="22">
        <f>Constants!$H77*'Activity data'!BF19*Constants!$H95*FracLEACHMM*MMLeachEF*NtoN2O*kgtoGg</f>
        <v>2.6995365259164572E-2</v>
      </c>
      <c r="BG187" s="22">
        <f>Constants!$H77*'Activity data'!BG19*Constants!$H95*FracLEACHMM*MMLeachEF*NtoN2O*kgtoGg</f>
        <v>2.7692009175674413E-2</v>
      </c>
      <c r="BH187" s="22">
        <f>Constants!$H77*'Activity data'!BH19*Constants!$H95*FracLEACHMM*MMLeachEF*NtoN2O*kgtoGg</f>
        <v>2.8416870423446677E-2</v>
      </c>
      <c r="BI187" s="22">
        <f>Constants!$H77*'Activity data'!BI19*Constants!$H95*FracLEACHMM*MMLeachEF*NtoN2O*kgtoGg</f>
        <v>2.9168321805142838E-2</v>
      </c>
      <c r="BJ187" s="22">
        <f>Constants!$H77*'Activity data'!BJ19*Constants!$H95*FracLEACHMM*MMLeachEF*NtoN2O*kgtoGg</f>
        <v>2.9950095626290311E-2</v>
      </c>
      <c r="BK187" s="22">
        <f>Constants!$H77*'Activity data'!BK19*Constants!$H95*FracLEACHMM*MMLeachEF*NtoN2O*kgtoGg</f>
        <v>3.0778252210940396E-2</v>
      </c>
      <c r="BL187" s="22">
        <f>Constants!$H77*'Activity data'!BL19*Constants!$H95*FracLEACHMM*MMLeachEF*NtoN2O*kgtoGg</f>
        <v>3.163825661303097E-2</v>
      </c>
      <c r="BM187" s="22">
        <f>Constants!$H77*'Activity data'!BM19*Constants!$H95*FracLEACHMM*MMLeachEF*NtoN2O*kgtoGg</f>
        <v>3.2537990277689478E-2</v>
      </c>
      <c r="BN187" s="22">
        <f>Constants!$H77*'Activity data'!BN19*Constants!$H95*FracLEACHMM*MMLeachEF*NtoN2O*kgtoGg</f>
        <v>3.3447875744203236E-2</v>
      </c>
      <c r="BO187" s="22">
        <f>Constants!$H77*'Activity data'!BO19*Constants!$H95*FracLEACHMM*MMLeachEF*NtoN2O*kgtoGg</f>
        <v>3.4401049238493388E-2</v>
      </c>
      <c r="BP187" s="22">
        <f>Constants!$H77*'Activity data'!BP19*Constants!$H95*FracLEACHMM*MMLeachEF*NtoN2O*kgtoGg</f>
        <v>3.5401123707600603E-2</v>
      </c>
    </row>
    <row r="188" spans="1:68" x14ac:dyDescent="0.25">
      <c r="A188" t="str">
        <f t="shared" si="58"/>
        <v>3C Aggregated and non-CO2 emissions on land</v>
      </c>
      <c r="B188" t="str">
        <f>B187</f>
        <v>3C6 Indirect N2O from manure management (N2O)</v>
      </c>
      <c r="C188" t="str">
        <f t="shared" si="67"/>
        <v>Leaching/runoff</v>
      </c>
      <c r="D188" t="str">
        <f>D172</f>
        <v xml:space="preserve"> - Commercial broilers</v>
      </c>
      <c r="E188" t="str">
        <f t="shared" si="64"/>
        <v>Leaching/runoff - Commercial broilers</v>
      </c>
      <c r="F188" t="str">
        <f t="shared" si="47"/>
        <v>N2O</v>
      </c>
      <c r="G188" t="str">
        <f t="shared" si="48"/>
        <v>Gg N2O</v>
      </c>
      <c r="H188" s="22">
        <f>Constants!$H78*'Activity data'!H20*Constants!$H96*FracLEACHMM*MMLeachEF*NtoN2O*kgtoGg</f>
        <v>3.3251202703764936E-2</v>
      </c>
      <c r="I188" s="22">
        <f>Constants!$H78*'Activity data'!I20*Constants!$H96*FracLEACHMM*MMLeachEF*NtoN2O*kgtoGg</f>
        <v>3.1256130581881272E-2</v>
      </c>
      <c r="J188" s="22">
        <f>Constants!$H78*'Activity data'!J20*Constants!$H96*FracLEACHMM*MMLeachEF*NtoN2O*kgtoGg</f>
        <v>2.9539279304954081E-2</v>
      </c>
      <c r="K188" s="22">
        <f>Constants!$H78*'Activity data'!K20*Constants!$H96*FracLEACHMM*MMLeachEF*NtoN2O*kgtoGg</f>
        <v>3.3221188579374041E-2</v>
      </c>
      <c r="L188" s="22">
        <f>Constants!$H78*'Activity data'!L20*Constants!$H96*FracLEACHMM*MMLeachEF*NtoN2O*kgtoGg</f>
        <v>3.2909615722030355E-2</v>
      </c>
      <c r="M188" s="22">
        <f>Constants!$H78*'Activity data'!M20*Constants!$H96*FracLEACHMM*MMLeachEF*NtoN2O*kgtoGg</f>
        <v>3.7669866131891196E-2</v>
      </c>
      <c r="N188" s="22">
        <f>Constants!$H78*'Activity data'!N20*Constants!$H96*FracLEACHMM*MMLeachEF*NtoN2O*kgtoGg</f>
        <v>4.380034464193687E-2</v>
      </c>
      <c r="O188" s="22">
        <f>Constants!$H78*'Activity data'!O20*Constants!$H96*FracLEACHMM*MMLeachEF*NtoN2O*kgtoGg</f>
        <v>4.458374413793717E-2</v>
      </c>
      <c r="P188" s="22">
        <f>Constants!$H78*'Activity data'!P20*Constants!$H96*FracLEACHMM*MMLeachEF*NtoN2O*kgtoGg</f>
        <v>4.8851875625500675E-2</v>
      </c>
      <c r="Q188" s="22">
        <f>Constants!$H78*'Activity data'!Q20*Constants!$H96*FracLEACHMM*MMLeachEF*NtoN2O*kgtoGg</f>
        <v>5.1000810169688715E-2</v>
      </c>
      <c r="R188" s="22">
        <f>Constants!$H78*'Activity data'!R20*Constants!$H96*FracLEACHMM*MMLeachEF*NtoN2O*kgtoGg</f>
        <v>5.4873113549001651E-2</v>
      </c>
      <c r="S188" s="22">
        <f>Constants!$H78*'Activity data'!S20*Constants!$H96*FracLEACHMM*MMLeachEF*NtoN2O*kgtoGg</f>
        <v>5.2985756974377428E-2</v>
      </c>
      <c r="T188" s="22">
        <f>Constants!$H78*'Activity data'!T20*Constants!$H96*FracLEACHMM*MMLeachEF*NtoN2O*kgtoGg</f>
        <v>5.8725405403651593E-2</v>
      </c>
      <c r="U188" s="22">
        <f>Constants!$H78*'Activity data'!U20*Constants!$H96*FracLEACHMM*MMLeachEF*NtoN2O*kgtoGg</f>
        <v>5.5856725851573273E-2</v>
      </c>
      <c r="V188" s="22">
        <f>Constants!$H78*'Activity data'!V20*Constants!$H96*FracLEACHMM*MMLeachEF*NtoN2O*kgtoGg</f>
        <v>5.7205155940384118E-2</v>
      </c>
      <c r="W188" s="22">
        <f>Constants!$H78*'Activity data'!W20*Constants!$H96*FracLEACHMM*MMLeachEF*NtoN2O*kgtoGg</f>
        <v>6.329605772520823E-2</v>
      </c>
      <c r="X188" s="22">
        <f>Constants!$H78*'Activity data'!X20*Constants!$H96*FracLEACHMM*MMLeachEF*NtoN2O*kgtoGg</f>
        <v>6.7701049603437022E-2</v>
      </c>
      <c r="Y188" s="22">
        <f>Constants!$H78*'Activity data'!Y20*Constants!$H96*FracLEACHMM*MMLeachEF*NtoN2O*kgtoGg</f>
        <v>7.0833855292733158E-2</v>
      </c>
      <c r="Z188" s="22">
        <f>Constants!$H78*'Activity data'!Z20*Constants!$H96*FracLEACHMM*MMLeachEF*NtoN2O*kgtoGg</f>
        <v>7.5418822438452923E-2</v>
      </c>
      <c r="AA188" s="22">
        <f>Constants!$H78*'Activity data'!AA20*Constants!$H96*FracLEACHMM*MMLeachEF*NtoN2O*kgtoGg</f>
        <v>7.1165915529208493E-2</v>
      </c>
      <c r="AB188" s="22">
        <f>Constants!$H78*'Activity data'!AB20*Constants!$H96*FracLEACHMM*MMLeachEF*NtoN2O*kgtoGg</f>
        <v>7.2955795050844749E-2</v>
      </c>
      <c r="AC188" s="22">
        <f>Constants!$H78*'Activity data'!AC20*Constants!$H96*FracLEACHMM*MMLeachEF*NtoN2O*kgtoGg</f>
        <v>7.5455418934244733E-2</v>
      </c>
      <c r="AD188" s="22">
        <f>Constants!$H78*'Activity data'!AD20*Constants!$H96*FracLEACHMM*MMLeachEF*NtoN2O*kgtoGg</f>
        <v>7.8165554493177095E-2</v>
      </c>
      <c r="AE188" s="22">
        <f>Constants!$H78*'Activity data'!AE20*Constants!$H96*FracLEACHMM*MMLeachEF*NtoN2O*kgtoGg</f>
        <v>7.9669897571092968E-2</v>
      </c>
      <c r="AF188" s="22">
        <f>Constants!$H78*'Activity data'!AF20*Constants!$H96*FracLEACHMM*MMLeachEF*NtoN2O*kgtoGg</f>
        <v>8.0338949511154764E-2</v>
      </c>
      <c r="AG188" s="22">
        <f>Constants!$H78*'Activity data'!AG20*Constants!$H96*FracLEACHMM*MMLeachEF*NtoN2O*kgtoGg</f>
        <v>8.0138318225493083E-2</v>
      </c>
      <c r="AH188" s="22">
        <f>Constants!$H78*'Activity data'!AH20*Constants!$H96*FracLEACHMM*MMLeachEF*NtoN2O*kgtoGg</f>
        <v>7.9244816155656955E-2</v>
      </c>
      <c r="AI188" s="22">
        <f>Constants!$H78*'Activity data'!AI20*Constants!$H96*FracLEACHMM*MMLeachEF*NtoN2O*kgtoGg</f>
        <v>7.8934707464154125E-2</v>
      </c>
      <c r="AJ188" s="22">
        <f>Constants!$H78*'Activity data'!AJ20*Constants!$H96*FracLEACHMM*MMLeachEF*NtoN2O*kgtoGg</f>
        <v>7.8403228862355678E-2</v>
      </c>
      <c r="AK188" s="22">
        <f>Constants!$H78*'Activity data'!AK20*Constants!$H96*FracLEACHMM*MMLeachEF*NtoN2O*kgtoGg</f>
        <v>7.7663043182700967E-2</v>
      </c>
      <c r="AL188" s="22">
        <f>Constants!$H78*'Activity data'!AL20*Constants!$H96*FracLEACHMM*MMLeachEF*NtoN2O*kgtoGg</f>
        <v>6.4905021346807978E-2</v>
      </c>
      <c r="AM188" s="22">
        <f>Constants!$H78*'Activity data'!AM20*Constants!$H96*FracLEACHMM*MMLeachEF*NtoN2O*kgtoGg</f>
        <v>6.6445499122296095E-2</v>
      </c>
      <c r="AN188" s="22">
        <f>Constants!$H78*'Activity data'!AN20*Constants!$H96*FracLEACHMM*MMLeachEF*NtoN2O*kgtoGg</f>
        <v>6.7842858446902229E-2</v>
      </c>
      <c r="AO188" s="22">
        <f>Constants!$H78*'Activity data'!AO20*Constants!$H96*FracLEACHMM*MMLeachEF*NtoN2O*kgtoGg</f>
        <v>6.9245072581270994E-2</v>
      </c>
      <c r="AP188" s="22">
        <f>Constants!$H78*'Activity data'!AP20*Constants!$H96*FracLEACHMM*MMLeachEF*NtoN2O*kgtoGg</f>
        <v>7.0524900764532425E-2</v>
      </c>
      <c r="AQ188" s="22">
        <f>Constants!$H78*'Activity data'!AQ20*Constants!$H96*FracLEACHMM*MMLeachEF*NtoN2O*kgtoGg</f>
        <v>7.1903077677098401E-2</v>
      </c>
      <c r="AR188" s="22">
        <f>Constants!$H78*'Activity data'!AR20*Constants!$H96*FracLEACHMM*MMLeachEF*NtoN2O*kgtoGg</f>
        <v>7.3930724615653337E-2</v>
      </c>
      <c r="AS188" s="22">
        <f>Constants!$H78*'Activity data'!AS20*Constants!$H96*FracLEACHMM*MMLeachEF*NtoN2O*kgtoGg</f>
        <v>7.5897452085357087E-2</v>
      </c>
      <c r="AT188" s="22">
        <f>Constants!$H78*'Activity data'!AT20*Constants!$H96*FracLEACHMM*MMLeachEF*NtoN2O*kgtoGg</f>
        <v>7.7997778601763323E-2</v>
      </c>
      <c r="AU188" s="22">
        <f>Constants!$H78*'Activity data'!AU20*Constants!$H96*FracLEACHMM*MMLeachEF*NtoN2O*kgtoGg</f>
        <v>8.0183006227528164E-2</v>
      </c>
      <c r="AV188" s="22">
        <f>Constants!$H78*'Activity data'!AV20*Constants!$H96*FracLEACHMM*MMLeachEF*NtoN2O*kgtoGg</f>
        <v>8.2463305161128417E-2</v>
      </c>
      <c r="AW188" s="22">
        <f>Constants!$H78*'Activity data'!AW20*Constants!$H96*FracLEACHMM*MMLeachEF*NtoN2O*kgtoGg</f>
        <v>8.5548405925816112E-2</v>
      </c>
      <c r="AX188" s="22">
        <f>Constants!$H78*'Activity data'!AX20*Constants!$H96*FracLEACHMM*MMLeachEF*NtoN2O*kgtoGg</f>
        <v>8.8393715805146184E-2</v>
      </c>
      <c r="AY188" s="22">
        <f>Constants!$H78*'Activity data'!AY20*Constants!$H96*FracLEACHMM*MMLeachEF*NtoN2O*kgtoGg</f>
        <v>9.1658296595057823E-2</v>
      </c>
      <c r="AZ188" s="22">
        <f>Constants!$H78*'Activity data'!AZ20*Constants!$H96*FracLEACHMM*MMLeachEF*NtoN2O*kgtoGg</f>
        <v>9.5195642460884133E-2</v>
      </c>
      <c r="BA188" s="22">
        <f>Constants!$H78*'Activity data'!BA20*Constants!$H96*FracLEACHMM*MMLeachEF*NtoN2O*kgtoGg</f>
        <v>9.9023033202583488E-2</v>
      </c>
      <c r="BB188" s="22">
        <f>Constants!$H78*'Activity data'!BB20*Constants!$H96*FracLEACHMM*MMLeachEF*NtoN2O*kgtoGg</f>
        <v>0.10305873357018404</v>
      </c>
      <c r="BC188" s="22">
        <f>Constants!$H78*'Activity data'!BC20*Constants!$H96*FracLEACHMM*MMLeachEF*NtoN2O*kgtoGg</f>
        <v>0.10727355700038588</v>
      </c>
      <c r="BD188" s="22">
        <f>Constants!$H78*'Activity data'!BD20*Constants!$H96*FracLEACHMM*MMLeachEF*NtoN2O*kgtoGg</f>
        <v>0.11152460464764866</v>
      </c>
      <c r="BE188" s="22">
        <f>Constants!$H78*'Activity data'!BE20*Constants!$H96*FracLEACHMM*MMLeachEF*NtoN2O*kgtoGg</f>
        <v>0.11595641928295174</v>
      </c>
      <c r="BF188" s="22">
        <f>Constants!$H78*'Activity data'!BF20*Constants!$H96*FracLEACHMM*MMLeachEF*NtoN2O*kgtoGg</f>
        <v>0.12068922374211628</v>
      </c>
      <c r="BG188" s="22">
        <f>Constants!$H78*'Activity data'!BG20*Constants!$H96*FracLEACHMM*MMLeachEF*NtoN2O*kgtoGg</f>
        <v>0.12571156597150035</v>
      </c>
      <c r="BH188" s="22">
        <f>Constants!$H78*'Activity data'!BH20*Constants!$H96*FracLEACHMM*MMLeachEF*NtoN2O*kgtoGg</f>
        <v>0.13094913576661243</v>
      </c>
      <c r="BI188" s="22">
        <f>Constants!$H78*'Activity data'!BI20*Constants!$H96*FracLEACHMM*MMLeachEF*NtoN2O*kgtoGg</f>
        <v>0.13638197810629826</v>
      </c>
      <c r="BJ188" s="22">
        <f>Constants!$H78*'Activity data'!BJ20*Constants!$H96*FracLEACHMM*MMLeachEF*NtoN2O*kgtoGg</f>
        <v>0.14204438779904144</v>
      </c>
      <c r="BK188" s="22">
        <f>Constants!$H78*'Activity data'!BK20*Constants!$H96*FracLEACHMM*MMLeachEF*NtoN2O*kgtoGg</f>
        <v>0.1480780433229949</v>
      </c>
      <c r="BL188" s="22">
        <f>Constants!$H78*'Activity data'!BL20*Constants!$H96*FracLEACHMM*MMLeachEF*NtoN2O*kgtoGg</f>
        <v>0.15450996840718539</v>
      </c>
      <c r="BM188" s="22">
        <f>Constants!$H78*'Activity data'!BM20*Constants!$H96*FracLEACHMM*MMLeachEF*NtoN2O*kgtoGg</f>
        <v>0.16124423627661516</v>
      </c>
      <c r="BN188" s="22">
        <f>Constants!$H78*'Activity data'!BN20*Constants!$H96*FracLEACHMM*MMLeachEF*NtoN2O*kgtoGg</f>
        <v>0.16800963967648727</v>
      </c>
      <c r="BO188" s="22">
        <f>Constants!$H78*'Activity data'!BO20*Constants!$H96*FracLEACHMM*MMLeachEF*NtoN2O*kgtoGg</f>
        <v>0.1751088350997308</v>
      </c>
      <c r="BP188" s="22">
        <f>Constants!$H78*'Activity data'!BP20*Constants!$H96*FracLEACHMM*MMLeachEF*NtoN2O*kgtoGg</f>
        <v>0.18256653180154253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BT124"/>
  <sheetViews>
    <sheetView workbookViewId="0">
      <pane xSplit="5" ySplit="3" topLeftCell="M78" activePane="bottomRight" state="frozen"/>
      <selection pane="topRight" activeCell="F1" sqref="F1"/>
      <selection pane="bottomLeft" activeCell="A4" sqref="A4"/>
      <selection pane="bottomRight" activeCell="D83" sqref="D83"/>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1333.4371022390267</v>
      </c>
      <c r="G4" s="46">
        <f t="shared" si="0"/>
        <v>1340.7132515436481</v>
      </c>
      <c r="H4" s="46">
        <f t="shared" si="0"/>
        <v>1311.8312345174095</v>
      </c>
      <c r="I4" s="46">
        <f t="shared" si="0"/>
        <v>1270.4021625931834</v>
      </c>
      <c r="J4" s="46">
        <f t="shared" si="0"/>
        <v>1231.1163881944501</v>
      </c>
      <c r="K4" s="46">
        <f t="shared" si="0"/>
        <v>1245.2815397707511</v>
      </c>
      <c r="L4" s="46">
        <f t="shared" si="0"/>
        <v>1276.815758282946</v>
      </c>
      <c r="M4" s="46">
        <f t="shared" si="0"/>
        <v>1297.2555076902779</v>
      </c>
      <c r="N4" s="46">
        <f t="shared" si="0"/>
        <v>1313.8524639556697</v>
      </c>
      <c r="O4" s="46">
        <f t="shared" si="0"/>
        <v>1313.8426278181635</v>
      </c>
      <c r="P4" s="46">
        <f t="shared" si="0"/>
        <v>1315.6880133782392</v>
      </c>
      <c r="Q4" s="46">
        <f t="shared" si="0"/>
        <v>1305.9093527288437</v>
      </c>
      <c r="R4" s="46">
        <f t="shared" si="0"/>
        <v>1277.3918762131434</v>
      </c>
      <c r="S4" s="46">
        <f t="shared" si="0"/>
        <v>1271.8847537722306</v>
      </c>
      <c r="T4" s="46">
        <f t="shared" si="0"/>
        <v>1258.6887801731768</v>
      </c>
      <c r="U4" s="46">
        <f t="shared" si="0"/>
        <v>1266.4452564495818</v>
      </c>
      <c r="V4" s="46">
        <f t="shared" si="0"/>
        <v>1260.9244210797374</v>
      </c>
      <c r="W4" s="46">
        <f t="shared" si="0"/>
        <v>1287.386210866008</v>
      </c>
      <c r="X4" s="46">
        <f t="shared" si="0"/>
        <v>1306.3722965915122</v>
      </c>
      <c r="Y4" s="46">
        <f t="shared" si="0"/>
        <v>1301.348485735688</v>
      </c>
      <c r="Z4" s="46">
        <f t="shared" si="0"/>
        <v>1291.1316251057606</v>
      </c>
      <c r="AA4" s="46">
        <f t="shared" si="0"/>
        <v>1284.1629728059365</v>
      </c>
      <c r="AB4" s="46">
        <f t="shared" si="0"/>
        <v>1256.095717261883</v>
      </c>
      <c r="AC4" s="46">
        <f t="shared" si="0"/>
        <v>1258.0310077196471</v>
      </c>
      <c r="AD4" s="46">
        <f t="shared" si="0"/>
        <v>1253.1473298493841</v>
      </c>
      <c r="AE4" s="46">
        <f t="shared" si="0"/>
        <v>1241.4357232632356</v>
      </c>
      <c r="AF4" s="46">
        <f t="shared" si="0"/>
        <v>1224.6520249688656</v>
      </c>
      <c r="AG4" s="46">
        <f t="shared" si="0"/>
        <v>1213.3436603055984</v>
      </c>
      <c r="AH4" s="46">
        <f t="shared" si="0"/>
        <v>1200.5900053620687</v>
      </c>
      <c r="AI4" s="46">
        <f t="shared" si="0"/>
        <v>1186.5775628515444</v>
      </c>
      <c r="AJ4" s="46">
        <f t="shared" si="0"/>
        <v>1079.9848106127138</v>
      </c>
      <c r="AK4" s="46">
        <f t="shared" si="0"/>
        <v>1084.5246553091756</v>
      </c>
      <c r="AL4" s="46">
        <f t="shared" ref="AL4:BN4" si="1">SUM(AL5:AL10)</f>
        <v>1087.8727472777819</v>
      </c>
      <c r="AM4" s="46">
        <f t="shared" si="1"/>
        <v>1091.1821926664854</v>
      </c>
      <c r="AN4" s="46">
        <f t="shared" si="1"/>
        <v>1093.4953434447934</v>
      </c>
      <c r="AO4" s="46">
        <f t="shared" si="1"/>
        <v>1096.4382096633074</v>
      </c>
      <c r="AP4" s="46">
        <f t="shared" si="1"/>
        <v>1102.8557110116319</v>
      </c>
      <c r="AQ4" s="46">
        <f t="shared" si="1"/>
        <v>1108.6282705174831</v>
      </c>
      <c r="AR4" s="46">
        <f t="shared" si="1"/>
        <v>1115.103509132143</v>
      </c>
      <c r="AS4" s="46">
        <f t="shared" si="1"/>
        <v>1121.9250467725735</v>
      </c>
      <c r="AT4" s="46">
        <f t="shared" si="1"/>
        <v>1129.1253661845856</v>
      </c>
      <c r="AU4" s="46">
        <f t="shared" si="1"/>
        <v>1137.5187357375542</v>
      </c>
      <c r="AV4" s="46">
        <f t="shared" si="1"/>
        <v>1143.7838779918316</v>
      </c>
      <c r="AW4" s="46">
        <f t="shared" si="1"/>
        <v>1152.2440198120883</v>
      </c>
      <c r="AX4" s="46">
        <f t="shared" si="1"/>
        <v>1161.8491907693135</v>
      </c>
      <c r="AY4" s="46">
        <f t="shared" si="1"/>
        <v>1172.60074881844</v>
      </c>
      <c r="AZ4" s="46">
        <f t="shared" si="1"/>
        <v>1183.2060898608527</v>
      </c>
      <c r="BA4" s="46">
        <f t="shared" si="1"/>
        <v>1194.1420661289394</v>
      </c>
      <c r="BB4" s="46">
        <f t="shared" si="1"/>
        <v>1204.5277185096918</v>
      </c>
      <c r="BC4" s="46">
        <f t="shared" si="1"/>
        <v>1215.1772003611459</v>
      </c>
      <c r="BD4" s="46">
        <f t="shared" si="1"/>
        <v>1226.7223909571726</v>
      </c>
      <c r="BE4" s="46">
        <f t="shared" si="1"/>
        <v>1254.3681284632758</v>
      </c>
      <c r="BF4" s="46">
        <f t="shared" si="1"/>
        <v>1283.1733517707564</v>
      </c>
      <c r="BG4" s="46">
        <f t="shared" si="1"/>
        <v>1313.0250747733169</v>
      </c>
      <c r="BH4" s="46">
        <f t="shared" si="1"/>
        <v>1344.1020456711237</v>
      </c>
      <c r="BI4" s="46">
        <f t="shared" si="1"/>
        <v>1377.2101581325787</v>
      </c>
      <c r="BJ4" s="46">
        <f t="shared" si="1"/>
        <v>1411.8440002191951</v>
      </c>
      <c r="BK4" s="46">
        <f t="shared" si="1"/>
        <v>1448.0964291687076</v>
      </c>
      <c r="BL4" s="46">
        <f t="shared" si="1"/>
        <v>1484.4304924388621</v>
      </c>
      <c r="BM4" s="46">
        <f t="shared" si="1"/>
        <v>1522.5300905336755</v>
      </c>
      <c r="BN4" s="46">
        <f t="shared" si="1"/>
        <v>1562.5377087501972</v>
      </c>
    </row>
    <row r="5" spans="1:72" x14ac:dyDescent="0.25">
      <c r="A5" t="str">
        <f>'IPCC Categories'!A5</f>
        <v>3A Livestock</v>
      </c>
      <c r="B5" t="str">
        <f>'IPCC Categories'!B5</f>
        <v>3A1 Enteric fermentation (CH4)</v>
      </c>
      <c r="C5" t="str">
        <f>'IPCC Categories'!C5</f>
        <v>3A1a Cattle</v>
      </c>
      <c r="D5" t="s">
        <v>121</v>
      </c>
      <c r="E5" t="s">
        <v>286</v>
      </c>
      <c r="F5" s="28">
        <f>SUM(Emissions!H4:H9)</f>
        <v>1044.1508812791808</v>
      </c>
      <c r="G5" s="28">
        <f>SUM(Emissions!I4:I9)</f>
        <v>1067.4806967712609</v>
      </c>
      <c r="H5" s="28">
        <f>SUM(Emissions!J4:J9)</f>
        <v>1050.7732276063664</v>
      </c>
      <c r="I5" s="28">
        <f>SUM(Emissions!K4:K9)</f>
        <v>1025.2144265691836</v>
      </c>
      <c r="J5" s="28">
        <f>SUM(Emissions!L4:L9)</f>
        <v>981.29173886485592</v>
      </c>
      <c r="K5" s="28">
        <f>SUM(Emissions!M4:M9)</f>
        <v>997.60219293099681</v>
      </c>
      <c r="L5" s="28">
        <f>SUM(Emissions!N4:N9)</f>
        <v>1027.5622871898572</v>
      </c>
      <c r="M5" s="28">
        <f>SUM(Emissions!O4:O9)</f>
        <v>1052.4105366178217</v>
      </c>
      <c r="N5" s="28">
        <f>SUM(Emissions!P4:P9)</f>
        <v>1068.9642374073703</v>
      </c>
      <c r="O5" s="28">
        <f>SUM(Emissions!Q4:Q9)</f>
        <v>1074.3055569027256</v>
      </c>
      <c r="P5" s="28">
        <f>SUM(Emissions!R4:R9)</f>
        <v>1082.8855146759911</v>
      </c>
      <c r="Q5" s="28">
        <f>SUM(Emissions!S4:S9)</f>
        <v>1076.2626651612977</v>
      </c>
      <c r="R5" s="28">
        <f>SUM(Emissions!T4:T9)</f>
        <v>1054.5194805719186</v>
      </c>
      <c r="S5" s="28">
        <f>SUM(Emissions!U4:U9)</f>
        <v>1049.4911943995207</v>
      </c>
      <c r="T5" s="28">
        <f>SUM(Emissions!V4:V9)</f>
        <v>1039.3235192783293</v>
      </c>
      <c r="U5" s="28">
        <f>SUM(Emissions!W4:W9)</f>
        <v>1048.0150830154982</v>
      </c>
      <c r="V5" s="28">
        <f>SUM(Emissions!X4:X9)</f>
        <v>1043.7597057997816</v>
      </c>
      <c r="W5" s="28">
        <f>SUM(Emissions!Y4:Y9)</f>
        <v>1071.3518245721577</v>
      </c>
      <c r="X5" s="28">
        <f>SUM(Emissions!Z4:Z9)</f>
        <v>1089.7297857490792</v>
      </c>
      <c r="Y5" s="28">
        <f>SUM(Emissions!AA4:AA9)</f>
        <v>1085.9483294974561</v>
      </c>
      <c r="Z5" s="28">
        <f>SUM(Emissions!AB4:AB9)</f>
        <v>1079.4536412502134</v>
      </c>
      <c r="AA5" s="28">
        <f>SUM(Emissions!AC4:AC9)</f>
        <v>1074.0385173070083</v>
      </c>
      <c r="AB5" s="28">
        <f>SUM(Emissions!AD4:AD9)</f>
        <v>1062.300128982436</v>
      </c>
      <c r="AC5" s="28">
        <f>SUM(Emissions!AE4:AE9)</f>
        <v>1064.0219015827504</v>
      </c>
      <c r="AD5" s="28">
        <f>SUM(Emissions!AF4:AF9)</f>
        <v>1058.830593517326</v>
      </c>
      <c r="AE5" s="28">
        <f>SUM(Emissions!AG4:AG9)</f>
        <v>1046.7267636492179</v>
      </c>
      <c r="AF5" s="28">
        <f>SUM(Emissions!AH4:AH9)</f>
        <v>1029.4603243610363</v>
      </c>
      <c r="AG5" s="28">
        <f>SUM(Emissions!AI4:AI9)</f>
        <v>1017.5180148934808</v>
      </c>
      <c r="AH5" s="28">
        <f>SUM(Emissions!AJ4:AJ9)</f>
        <v>1004.0757106767385</v>
      </c>
      <c r="AI5" s="28">
        <f>SUM(Emissions!AK4:AK9)</f>
        <v>989.31697042659493</v>
      </c>
      <c r="AJ5" s="28">
        <f>SUM(Emissions!AL4:AL9)</f>
        <v>882.53786946826972</v>
      </c>
      <c r="AK5" s="28">
        <f>SUM(Emissions!AM4:AM9)</f>
        <v>886.71394851602849</v>
      </c>
      <c r="AL5" s="28">
        <f>SUM(Emissions!AN4:AN9)</f>
        <v>889.65976439821998</v>
      </c>
      <c r="AM5" s="28">
        <f>SUM(Emissions!AO4:AO9)</f>
        <v>892.51937587149723</v>
      </c>
      <c r="AN5" s="28">
        <f>SUM(Emissions!AP4:AP9)</f>
        <v>894.34670137089643</v>
      </c>
      <c r="AO5" s="28">
        <f>SUM(Emissions!AQ4:AQ9)</f>
        <v>896.75900585042336</v>
      </c>
      <c r="AP5" s="28">
        <f>SUM(Emissions!AR4:AR9)</f>
        <v>902.8077596288299</v>
      </c>
      <c r="AQ5" s="28">
        <f>SUM(Emissions!AS4:AS9)</f>
        <v>908.1789360119858</v>
      </c>
      <c r="AR5" s="28">
        <f>SUM(Emissions!AT4:AT9)</f>
        <v>914.21671508311749</v>
      </c>
      <c r="AS5" s="28">
        <f>SUM(Emissions!AU4:AU9)</f>
        <v>920.56454578889804</v>
      </c>
      <c r="AT5" s="28">
        <f>SUM(Emissions!AV4:AV9)</f>
        <v>927.25820672788018</v>
      </c>
      <c r="AU5" s="28">
        <f>SUM(Emissions!AW4:AW9)</f>
        <v>935.2631729609335</v>
      </c>
      <c r="AV5" s="28">
        <f>SUM(Emissions!AX4:AX9)</f>
        <v>941.1265687387961</v>
      </c>
      <c r="AW5" s="28">
        <f>SUM(Emissions!AY4:AY9)</f>
        <v>949.14280887085931</v>
      </c>
      <c r="AX5" s="28">
        <f>SUM(Emissions!AZ4:AZ9)</f>
        <v>958.26614863178384</v>
      </c>
      <c r="AY5" s="28">
        <f>SUM(Emissions!BA4:BA9)</f>
        <v>968.50256139413182</v>
      </c>
      <c r="AZ5" s="28">
        <f>SUM(Emissions!BB4:BB9)</f>
        <v>978.7357089881823</v>
      </c>
      <c r="BA5" s="28">
        <f>SUM(Emissions!BC4:BC9)</f>
        <v>989.27389106892986</v>
      </c>
      <c r="BB5" s="28">
        <f>SUM(Emissions!BD4:BD9)</f>
        <v>999.23971992929103</v>
      </c>
      <c r="BC5" s="28">
        <f>SUM(Emissions!BE4:BE9)</f>
        <v>1009.4454642439216</v>
      </c>
      <c r="BD5" s="28">
        <f>SUM(Emissions!BF4:BF9)</f>
        <v>1020.5181487186653</v>
      </c>
      <c r="BE5" s="28">
        <f>SUM(Emissions!BG4:BG9)</f>
        <v>1047.8207720995613</v>
      </c>
      <c r="BF5" s="28">
        <f>SUM(Emissions!BH4:BH9)</f>
        <v>1076.2602174481219</v>
      </c>
      <c r="BG5" s="28">
        <f>SUM(Emissions!BI4:BI9)</f>
        <v>1105.7231066890538</v>
      </c>
      <c r="BH5" s="28">
        <f>SUM(Emissions!BJ4:BJ9)</f>
        <v>1136.389279619819</v>
      </c>
      <c r="BI5" s="28">
        <f>SUM(Emissions!BK4:BK9)</f>
        <v>1169.054718569374</v>
      </c>
      <c r="BJ5" s="28">
        <f>SUM(Emissions!BL4:BL9)</f>
        <v>1203.3804423340712</v>
      </c>
      <c r="BK5" s="28">
        <f>SUM(Emissions!BM4:BM9)</f>
        <v>1239.2978496149342</v>
      </c>
      <c r="BL5" s="28">
        <f>SUM(Emissions!BN4:BN9)</f>
        <v>1275.2849893811547</v>
      </c>
      <c r="BM5" s="28">
        <f>SUM(Emissions!BO4:BO9)</f>
        <v>1313.0143683440272</v>
      </c>
      <c r="BN5" s="28">
        <f>SUM(Emissions!BP4:BP9)</f>
        <v>1352.623981357089</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146.95425334170346</v>
      </c>
      <c r="AC6" s="28">
        <f>SUM(Emissions!AE10:AE11)</f>
        <v>147.03581958193462</v>
      </c>
      <c r="AD6" s="28">
        <f>SUM(Emissions!AF10:AF11)</f>
        <v>147.21707565774167</v>
      </c>
      <c r="AE6" s="28">
        <f>SUM(Emissions!AG10:AG11)</f>
        <v>147.49124501188831</v>
      </c>
      <c r="AF6" s="28">
        <f>SUM(Emissions!AH10:AH11)</f>
        <v>147.85602034298685</v>
      </c>
      <c r="AG6" s="28">
        <f>SUM(Emissions!AI10:AI11)</f>
        <v>148.31459760016489</v>
      </c>
      <c r="AH6" s="28">
        <f>SUM(Emissions!AJ10:AJ11)</f>
        <v>148.82251040673918</v>
      </c>
      <c r="AI6" s="28">
        <f>SUM(Emissions!AK10:AK11)</f>
        <v>149.38107745676777</v>
      </c>
      <c r="AJ6" s="28">
        <f>SUM(Emissions!AL10:AL11)</f>
        <v>149.90110308616153</v>
      </c>
      <c r="AK6" s="28">
        <f>SUM(Emissions!AM10:AM11)</f>
        <v>150.11638157769821</v>
      </c>
      <c r="AL6" s="28">
        <f>SUM(Emissions!AN10:AN11)</f>
        <v>150.36633738513916</v>
      </c>
      <c r="AM6" s="28">
        <f>SUM(Emissions!AO10:AO11)</f>
        <v>150.65293831652599</v>
      </c>
      <c r="AN6" s="28">
        <f>SUM(Emissions!AP10:AP11)</f>
        <v>150.97148608971634</v>
      </c>
      <c r="AO6" s="28">
        <f>SUM(Emissions!AQ10:AQ11)</f>
        <v>151.32171248645579</v>
      </c>
      <c r="AP6" s="28">
        <f>SUM(Emissions!AR10:AR11)</f>
        <v>151.5379098393569</v>
      </c>
      <c r="AQ6" s="28">
        <f>SUM(Emissions!AS10:AS11)</f>
        <v>151.78155158281257</v>
      </c>
      <c r="AR6" s="28">
        <f>SUM(Emissions!AT10:AT11)</f>
        <v>152.0494795054843</v>
      </c>
      <c r="AS6" s="28">
        <f>SUM(Emissions!AU10:AU11)</f>
        <v>152.34324820973387</v>
      </c>
      <c r="AT6" s="28">
        <f>SUM(Emissions!AV10:AV11)</f>
        <v>152.66019450922238</v>
      </c>
      <c r="AU6" s="28">
        <f>SUM(Emissions!AW10:AW11)</f>
        <v>152.87017588882946</v>
      </c>
      <c r="AV6" s="28">
        <f>SUM(Emissions!AX10:AX11)</f>
        <v>153.09850289599913</v>
      </c>
      <c r="AW6" s="28">
        <f>SUM(Emissions!AY10:AY11)</f>
        <v>153.34764266275195</v>
      </c>
      <c r="AX6" s="28">
        <f>SUM(Emissions!AZ10:AZ11)</f>
        <v>153.6187890192621</v>
      </c>
      <c r="AY6" s="28">
        <f>SUM(Emissions!BA10:BA11)</f>
        <v>153.90822768465031</v>
      </c>
      <c r="AZ6" s="28">
        <f>SUM(Emissions!BB10:BB11)</f>
        <v>154.08923092901134</v>
      </c>
      <c r="BA6" s="28">
        <f>SUM(Emissions!BC10:BC11)</f>
        <v>154.28586580894628</v>
      </c>
      <c r="BB6" s="28">
        <f>SUM(Emissions!BD10:BD11)</f>
        <v>154.49949031805255</v>
      </c>
      <c r="BC6" s="28">
        <f>SUM(Emissions!BE10:BE11)</f>
        <v>154.7275799842559</v>
      </c>
      <c r="BD6" s="28">
        <f>SUM(Emissions!BF10:BF11)</f>
        <v>154.97053318659243</v>
      </c>
      <c r="BE6" s="28">
        <f>SUM(Emissions!BG10:BG11)</f>
        <v>155.11223020621989</v>
      </c>
      <c r="BF6" s="28">
        <f>SUM(Emissions!BH10:BH11)</f>
        <v>155.26656176597726</v>
      </c>
      <c r="BG6" s="28">
        <f>SUM(Emissions!BI10:BI11)</f>
        <v>155.43444138389023</v>
      </c>
      <c r="BH6" s="28">
        <f>SUM(Emissions!BJ10:BJ11)</f>
        <v>155.61423327440593</v>
      </c>
      <c r="BI6" s="28">
        <f>SUM(Emissions!BK10:BK11)</f>
        <v>155.80961079683726</v>
      </c>
      <c r="BJ6" s="28">
        <f>SUM(Emissions!BL10:BL11)</f>
        <v>155.89651452826669</v>
      </c>
      <c r="BK6" s="28">
        <f>SUM(Emissions!BM10:BM11)</f>
        <v>155.99710233240165</v>
      </c>
      <c r="BL6" s="28">
        <f>SUM(Emissions!BN10:BN11)</f>
        <v>156.10748576764448</v>
      </c>
      <c r="BM6" s="28">
        <f>SUM(Emissions!BO10:BO11)</f>
        <v>156.22821799767868</v>
      </c>
      <c r="BN6" s="28">
        <f>SUM(Emissions!BP10:BP11)</f>
        <v>156.36212928928177</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37.502322952292005</v>
      </c>
      <c r="AC7" s="28">
        <f>SUM(Emissions!AE12:AE13)</f>
        <v>37.600674511658056</v>
      </c>
      <c r="AD7" s="28">
        <f>SUM(Emissions!AF12:AF13)</f>
        <v>37.731653030521969</v>
      </c>
      <c r="AE7" s="28">
        <f>SUM(Emissions!AG12:AG13)</f>
        <v>37.893116316237389</v>
      </c>
      <c r="AF7" s="28">
        <f>SUM(Emissions!AH12:AH13)</f>
        <v>38.084608415018245</v>
      </c>
      <c r="AG7" s="28">
        <f>SUM(Emissions!AI12:AI13)</f>
        <v>38.307773335704354</v>
      </c>
      <c r="AH7" s="28">
        <f>SUM(Emissions!AJ12:AJ13)</f>
        <v>38.545198259011414</v>
      </c>
      <c r="AI7" s="28">
        <f>SUM(Emissions!AK12:AK13)</f>
        <v>38.797761146645172</v>
      </c>
      <c r="AJ7" s="28">
        <f>SUM(Emissions!AL12:AL13)</f>
        <v>39.030463723114408</v>
      </c>
      <c r="AK7" s="28">
        <f>SUM(Emissions!AM12:AM13)</f>
        <v>39.13877792343861</v>
      </c>
      <c r="AL7" s="28">
        <f>SUM(Emissions!AN12:AN13)</f>
        <v>39.257551116309358</v>
      </c>
      <c r="AM7" s="28">
        <f>SUM(Emissions!AO12:AO13)</f>
        <v>39.387728930712932</v>
      </c>
      <c r="AN7" s="28">
        <f>SUM(Emissions!AP12:AP13)</f>
        <v>39.527610955426127</v>
      </c>
      <c r="AO7" s="28">
        <f>SUM(Emissions!AQ12:AQ13)</f>
        <v>39.677222214521841</v>
      </c>
      <c r="AP7" s="28">
        <f>SUM(Emissions!AR12:AR13)</f>
        <v>39.772070065073621</v>
      </c>
      <c r="AQ7" s="28">
        <f>SUM(Emissions!AS12:AS13)</f>
        <v>39.875494230624909</v>
      </c>
      <c r="AR7" s="28">
        <f>SUM(Emissions!AT12:AT13)</f>
        <v>39.986348773795186</v>
      </c>
      <c r="AS7" s="28">
        <f>SUM(Emissions!AU12:AU13)</f>
        <v>40.105311377565343</v>
      </c>
      <c r="AT7" s="28">
        <f>SUM(Emissions!AV12:AV13)</f>
        <v>40.231413708258863</v>
      </c>
      <c r="AU7" s="28">
        <f>SUM(Emissions!AW12:AW13)</f>
        <v>40.314520801034661</v>
      </c>
      <c r="AV7" s="28">
        <f>SUM(Emissions!AX12:AX13)</f>
        <v>40.403220008194246</v>
      </c>
      <c r="AW7" s="28">
        <f>SUM(Emissions!AY12:AY13)</f>
        <v>40.498506764443832</v>
      </c>
      <c r="AX7" s="28">
        <f>SUM(Emissions!AZ12:AZ13)</f>
        <v>40.600874548174176</v>
      </c>
      <c r="AY7" s="28">
        <f>SUM(Emissions!BA12:BA13)</f>
        <v>40.70892993054845</v>
      </c>
      <c r="AZ7" s="28">
        <f>SUM(Emissions!BB12:BB13)</f>
        <v>40.774306784810847</v>
      </c>
      <c r="BA7" s="28">
        <f>SUM(Emissions!BC12:BC13)</f>
        <v>40.844596276465033</v>
      </c>
      <c r="BB7" s="28">
        <f>SUM(Emissions!BD12:BD13)</f>
        <v>40.92033904239269</v>
      </c>
      <c r="BC7" s="28">
        <f>SUM(Emissions!BE12:BE13)</f>
        <v>41.000594061520388</v>
      </c>
      <c r="BD7" s="28">
        <f>SUM(Emissions!BF12:BF13)</f>
        <v>41.085532348492634</v>
      </c>
      <c r="BE7" s="28">
        <f>SUM(Emissions!BG12:BG13)</f>
        <v>41.131225742144501</v>
      </c>
      <c r="BF7" s="28">
        <f>SUM(Emissions!BH12:BH13)</f>
        <v>41.180943780286213</v>
      </c>
      <c r="BG7" s="28">
        <f>SUM(Emissions!BI12:BI13)</f>
        <v>41.235043662528426</v>
      </c>
      <c r="BH7" s="28">
        <f>SUM(Emissions!BJ12:BJ13)</f>
        <v>41.29291852706401</v>
      </c>
      <c r="BI7" s="28">
        <f>SUM(Emissions!BK12:BK13)</f>
        <v>41.355959468897971</v>
      </c>
      <c r="BJ7" s="28">
        <f>SUM(Emissions!BL12:BL13)</f>
        <v>41.377616155390072</v>
      </c>
      <c r="BK7" s="28">
        <f>SUM(Emissions!BM12:BM13)</f>
        <v>41.403881351529733</v>
      </c>
      <c r="BL7" s="28">
        <f>SUM(Emissions!BN12:BN13)</f>
        <v>41.433300652491752</v>
      </c>
      <c r="BM7" s="28">
        <f>SUM(Emissions!BO12:BO13)</f>
        <v>41.466086582039992</v>
      </c>
      <c r="BN7" s="28">
        <f>SUM(Emissions!BP12:BP13)</f>
        <v>41.503298294512803</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5.563548702014014</v>
      </c>
      <c r="AC8" s="28">
        <f>Emissions!AE14</f>
        <v>5.6006986938023271</v>
      </c>
      <c r="AD8" s="28">
        <f>Emissions!AF14</f>
        <v>5.6142202926445819</v>
      </c>
      <c r="AE8" s="28">
        <f>Emissions!AG14</f>
        <v>5.6035564608915998</v>
      </c>
      <c r="AF8" s="28">
        <f>Emissions!AH14</f>
        <v>5.5736225959821732</v>
      </c>
      <c r="AG8" s="28">
        <f>Emissions!AI14</f>
        <v>5.5572847597204333</v>
      </c>
      <c r="AH8" s="28">
        <f>Emissions!AJ14</f>
        <v>5.5347616275009957</v>
      </c>
      <c r="AI8" s="28">
        <f>Emissions!AK14</f>
        <v>5.5064836169904536</v>
      </c>
      <c r="AJ8" s="28">
        <f>Emissions!AL14</f>
        <v>5.1788727917269766</v>
      </c>
      <c r="AK8" s="28">
        <f>Emissions!AM14</f>
        <v>5.2150780976013875</v>
      </c>
      <c r="AL8" s="28">
        <f>Emissions!AN14</f>
        <v>5.2470647423604175</v>
      </c>
      <c r="AM8" s="28">
        <f>Emissions!AO14</f>
        <v>5.2784776449762969</v>
      </c>
      <c r="AN8" s="28">
        <f>Emissions!AP14</f>
        <v>5.3062258493978893</v>
      </c>
      <c r="AO8" s="28">
        <f>Emissions!AQ14</f>
        <v>5.3357583955101928</v>
      </c>
      <c r="AP8" s="28">
        <f>Emissions!AR14</f>
        <v>5.3831677973368723</v>
      </c>
      <c r="AQ8" s="28">
        <f>Emissions!AS14</f>
        <v>5.4284633488069227</v>
      </c>
      <c r="AR8" s="28">
        <f>Emissions!AT14</f>
        <v>5.4764336655254438</v>
      </c>
      <c r="AS8" s="28">
        <f>Emissions!AU14</f>
        <v>5.5258189585502242</v>
      </c>
      <c r="AT8" s="28">
        <f>Emissions!AV14</f>
        <v>5.5768714209318775</v>
      </c>
      <c r="AU8" s="28">
        <f>Emissions!AW14</f>
        <v>5.6490873407050106</v>
      </c>
      <c r="AV8" s="28">
        <f>Emissions!AX14</f>
        <v>5.7149234223701741</v>
      </c>
      <c r="AW8" s="28">
        <f>Emissions!AY14</f>
        <v>5.7902592558530239</v>
      </c>
      <c r="AX8" s="28">
        <f>Emissions!AZ14</f>
        <v>5.8714478316710199</v>
      </c>
      <c r="AY8" s="28">
        <f>Emissions!BA14</f>
        <v>5.958903630586339</v>
      </c>
      <c r="AZ8" s="28">
        <f>Emissions!BB14</f>
        <v>6.0533152702980306</v>
      </c>
      <c r="BA8" s="28">
        <f>Emissions!BC14</f>
        <v>6.1514579309798352</v>
      </c>
      <c r="BB8" s="28">
        <f>Emissions!BD14</f>
        <v>6.2498265260818657</v>
      </c>
      <c r="BC8" s="28">
        <f>Emissions!BE14</f>
        <v>6.351901848564288</v>
      </c>
      <c r="BD8" s="28">
        <f>Emissions!BF14</f>
        <v>6.4604986301162253</v>
      </c>
      <c r="BE8" s="28">
        <f>Emissions!BG14</f>
        <v>6.5783023769350883</v>
      </c>
      <c r="BF8" s="28">
        <f>Emissions!BH14</f>
        <v>6.7007523406160061</v>
      </c>
      <c r="BG8" s="28">
        <f>Emissions!BI14</f>
        <v>6.8273037880391518</v>
      </c>
      <c r="BH8" s="28">
        <f>Emissions!BJ14</f>
        <v>6.9587755746835533</v>
      </c>
      <c r="BI8" s="28">
        <f>Emissions!BK14</f>
        <v>7.0983867826072364</v>
      </c>
      <c r="BJ8" s="28">
        <f>Emissions!BL14</f>
        <v>7.2506658148940852</v>
      </c>
      <c r="BK8" s="28">
        <f>Emissions!BM14</f>
        <v>7.4097014231689569</v>
      </c>
      <c r="BL8" s="28">
        <f>Emissions!BN14</f>
        <v>7.5691129675620488</v>
      </c>
      <c r="BM8" s="28">
        <f>Emissions!BO14</f>
        <v>7.7360647918174212</v>
      </c>
      <c r="BN8" s="28">
        <f>Emissions!BP14</f>
        <v>7.9110034441329038</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2.1054632834374631</v>
      </c>
      <c r="AC10" s="28">
        <f>SUM(Emissions!AE16:AE17)</f>
        <v>2.1019133495014088</v>
      </c>
      <c r="AD10" s="28">
        <f>SUM(Emissions!AF16:AF17)</f>
        <v>2.0837873511498799</v>
      </c>
      <c r="AE10" s="28">
        <f>SUM(Emissions!AG16:AG17)</f>
        <v>2.0510418250000795</v>
      </c>
      <c r="AF10" s="28">
        <f>SUM(Emissions!AH16:AH17)</f>
        <v>2.0074492538418633</v>
      </c>
      <c r="AG10" s="28">
        <f>SUM(Emissions!AI16:AI17)</f>
        <v>1.9759897165279776</v>
      </c>
      <c r="AH10" s="28">
        <f>SUM(Emissions!AJ16:AJ17)</f>
        <v>1.9418243920786791</v>
      </c>
      <c r="AI10" s="28">
        <f>SUM(Emissions!AK16:AK17)</f>
        <v>1.9052702045459859</v>
      </c>
      <c r="AJ10" s="28">
        <f>SUM(Emissions!AL16:AL17)</f>
        <v>1.6665015434408936</v>
      </c>
      <c r="AK10" s="28">
        <f>SUM(Emissions!AM16:AM17)</f>
        <v>1.6704691944088499</v>
      </c>
      <c r="AL10" s="28">
        <f>SUM(Emissions!AN16:AN17)</f>
        <v>1.6720296357529045</v>
      </c>
      <c r="AM10" s="28">
        <f>SUM(Emissions!AO16:AO17)</f>
        <v>1.673671902773149</v>
      </c>
      <c r="AN10" s="28">
        <f>SUM(Emissions!AP16:AP17)</f>
        <v>1.6733191793566162</v>
      </c>
      <c r="AO10" s="28">
        <f>SUM(Emissions!AQ16:AQ17)</f>
        <v>1.674510716396145</v>
      </c>
      <c r="AP10" s="28">
        <f>SUM(Emissions!AR16:AR17)</f>
        <v>1.6848036810345137</v>
      </c>
      <c r="AQ10" s="28">
        <f>SUM(Emissions!AS16:AS17)</f>
        <v>1.6938253432526433</v>
      </c>
      <c r="AR10" s="28">
        <f>SUM(Emissions!AT16:AT17)</f>
        <v>1.7045321042203314</v>
      </c>
      <c r="AS10" s="28">
        <f>SUM(Emissions!AU16:AU17)</f>
        <v>1.7161224378261091</v>
      </c>
      <c r="AT10" s="28">
        <f>SUM(Emissions!AV16:AV17)</f>
        <v>1.7286798182923002</v>
      </c>
      <c r="AU10" s="28">
        <f>SUM(Emissions!AW16:AW17)</f>
        <v>1.7517787460515286</v>
      </c>
      <c r="AV10" s="28">
        <f>SUM(Emissions!AX16:AX17)</f>
        <v>1.7706629264717222</v>
      </c>
      <c r="AW10" s="28">
        <f>SUM(Emissions!AY16:AY17)</f>
        <v>1.7948022581799246</v>
      </c>
      <c r="AX10" s="28">
        <f>SUM(Emissions!AZ16:AZ17)</f>
        <v>1.8219307384223271</v>
      </c>
      <c r="AY10" s="28">
        <f>SUM(Emissions!BA16:BA17)</f>
        <v>1.8521261785230136</v>
      </c>
      <c r="AZ10" s="28">
        <f>SUM(Emissions!BB16:BB17)</f>
        <v>1.883527888549839</v>
      </c>
      <c r="BA10" s="28">
        <f>SUM(Emissions!BC16:BC17)</f>
        <v>1.9162550436182237</v>
      </c>
      <c r="BB10" s="28">
        <f>SUM(Emissions!BD16:BD17)</f>
        <v>1.9483426938734751</v>
      </c>
      <c r="BC10" s="28">
        <f>SUM(Emissions!BE16:BE17)</f>
        <v>1.9816602228836098</v>
      </c>
      <c r="BD10" s="28">
        <f>SUM(Emissions!BF16:BF17)</f>
        <v>2.017678073305972</v>
      </c>
      <c r="BE10" s="28">
        <f>SUM(Emissions!BG16:BG17)</f>
        <v>2.0555980384147272</v>
      </c>
      <c r="BF10" s="28">
        <f>SUM(Emissions!BH16:BH17)</f>
        <v>2.0948764357550029</v>
      </c>
      <c r="BG10" s="28">
        <f>SUM(Emissions!BI16:BI17)</f>
        <v>2.1351792498051867</v>
      </c>
      <c r="BH10" s="28">
        <f>SUM(Emissions!BJ16:BJ17)</f>
        <v>2.1768386751510409</v>
      </c>
      <c r="BI10" s="28">
        <f>SUM(Emissions!BK16:BK17)</f>
        <v>2.2214825148620991</v>
      </c>
      <c r="BJ10" s="28">
        <f>SUM(Emissions!BL16:BL17)</f>
        <v>2.2687613865731082</v>
      </c>
      <c r="BK10" s="28">
        <f>SUM(Emissions!BM16:BM17)</f>
        <v>2.3178944466728013</v>
      </c>
      <c r="BL10" s="28">
        <f>SUM(Emissions!BN16:BN17)</f>
        <v>2.3656036700092882</v>
      </c>
      <c r="BM10" s="28">
        <f>SUM(Emissions!BO16:BO17)</f>
        <v>2.4153528181121957</v>
      </c>
      <c r="BN10" s="28">
        <f>SUM(Emissions!BP16:BP17)</f>
        <v>2.4672963651807267</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29.963120229126488</v>
      </c>
      <c r="G11" s="48">
        <f t="shared" si="6"/>
        <v>32.812088076534458</v>
      </c>
      <c r="H11" s="48">
        <f t="shared" si="6"/>
        <v>31.585809124751485</v>
      </c>
      <c r="I11" s="48">
        <f t="shared" si="6"/>
        <v>32.014716399464</v>
      </c>
      <c r="J11" s="48">
        <f t="shared" si="6"/>
        <v>30.231533187972339</v>
      </c>
      <c r="K11" s="48">
        <f t="shared" si="6"/>
        <v>31.08319308208549</v>
      </c>
      <c r="L11" s="48">
        <f t="shared" si="6"/>
        <v>33.070339507271761</v>
      </c>
      <c r="M11" s="48">
        <f t="shared" si="6"/>
        <v>32.752163048211557</v>
      </c>
      <c r="N11" s="48">
        <f t="shared" si="6"/>
        <v>33.273732500994463</v>
      </c>
      <c r="O11" s="48">
        <f t="shared" si="6"/>
        <v>34.044774548936815</v>
      </c>
      <c r="P11" s="48">
        <f t="shared" si="6"/>
        <v>33.969195857157558</v>
      </c>
      <c r="Q11" s="48">
        <f t="shared" si="6"/>
        <v>34.302103893733623</v>
      </c>
      <c r="R11" s="48">
        <f t="shared" si="6"/>
        <v>34.034870590518651</v>
      </c>
      <c r="S11" s="48">
        <f t="shared" si="6"/>
        <v>32.449948218423181</v>
      </c>
      <c r="T11" s="48">
        <f t="shared" si="6"/>
        <v>32.210093913935211</v>
      </c>
      <c r="U11" s="48">
        <f t="shared" si="6"/>
        <v>32.715907743323626</v>
      </c>
      <c r="V11" s="48">
        <f t="shared" si="6"/>
        <v>32.367866135815355</v>
      </c>
      <c r="W11" s="48">
        <f t="shared" si="6"/>
        <v>32.92808700591921</v>
      </c>
      <c r="X11" s="48">
        <f t="shared" si="6"/>
        <v>33.828062939529417</v>
      </c>
      <c r="Y11" s="48">
        <f t="shared" si="6"/>
        <v>33.893018791819067</v>
      </c>
      <c r="Z11" s="48">
        <f t="shared" si="6"/>
        <v>33.69577540764994</v>
      </c>
      <c r="AA11" s="48">
        <f t="shared" si="6"/>
        <v>33.355959772368969</v>
      </c>
      <c r="AB11" s="48">
        <f t="shared" si="6"/>
        <v>34.611021609255189</v>
      </c>
      <c r="AC11" s="48">
        <f t="shared" si="6"/>
        <v>34.699266048862661</v>
      </c>
      <c r="AD11" s="48">
        <f t="shared" si="6"/>
        <v>34.579058642442753</v>
      </c>
      <c r="AE11" s="48">
        <f t="shared" si="6"/>
        <v>34.247204991782823</v>
      </c>
      <c r="AF11" s="48">
        <f t="shared" si="6"/>
        <v>33.756096614189865</v>
      </c>
      <c r="AG11" s="48">
        <f t="shared" si="6"/>
        <v>33.43961054540835</v>
      </c>
      <c r="AH11" s="48">
        <f t="shared" si="6"/>
        <v>33.081181441564375</v>
      </c>
      <c r="AI11" s="48">
        <f t="shared" si="6"/>
        <v>32.685181208534168</v>
      </c>
      <c r="AJ11" s="48">
        <f t="shared" si="6"/>
        <v>29.294733664519583</v>
      </c>
      <c r="AK11" s="48">
        <f t="shared" si="6"/>
        <v>29.468458420771036</v>
      </c>
      <c r="AL11" s="48">
        <f t="shared" ref="AL11:BN11" si="7">SUM(AL12:AL18)</f>
        <v>29.608253058565857</v>
      </c>
      <c r="AM11" s="48">
        <f t="shared" si="7"/>
        <v>29.751092206634979</v>
      </c>
      <c r="AN11" s="48">
        <f t="shared" si="7"/>
        <v>29.865732542412214</v>
      </c>
      <c r="AO11" s="48">
        <f t="shared" si="7"/>
        <v>30.00528994645676</v>
      </c>
      <c r="AP11" s="48">
        <f t="shared" si="7"/>
        <v>30.279309141141283</v>
      </c>
      <c r="AQ11" s="48">
        <f t="shared" si="7"/>
        <v>30.536964059533872</v>
      </c>
      <c r="AR11" s="48">
        <f t="shared" si="7"/>
        <v>30.823177373139245</v>
      </c>
      <c r="AS11" s="48">
        <f t="shared" si="7"/>
        <v>31.12612268005639</v>
      </c>
      <c r="AT11" s="48">
        <f t="shared" si="7"/>
        <v>31.447270779935689</v>
      </c>
      <c r="AU11" s="48">
        <f t="shared" si="7"/>
        <v>31.931285749308643</v>
      </c>
      <c r="AV11" s="48">
        <f t="shared" si="7"/>
        <v>32.354708135705899</v>
      </c>
      <c r="AW11" s="48">
        <f t="shared" si="7"/>
        <v>32.864700983633206</v>
      </c>
      <c r="AX11" s="48">
        <f t="shared" si="7"/>
        <v>33.426981029309488</v>
      </c>
      <c r="AY11" s="48">
        <f t="shared" si="7"/>
        <v>34.043412443764488</v>
      </c>
      <c r="AZ11" s="48">
        <f t="shared" si="7"/>
        <v>34.681215889485159</v>
      </c>
      <c r="BA11" s="48">
        <f t="shared" si="7"/>
        <v>35.346754779258262</v>
      </c>
      <c r="BB11" s="48">
        <f t="shared" si="7"/>
        <v>36.009176060259875</v>
      </c>
      <c r="BC11" s="48">
        <f t="shared" si="7"/>
        <v>36.698410452051235</v>
      </c>
      <c r="BD11" s="48">
        <f t="shared" si="7"/>
        <v>37.438616020571708</v>
      </c>
      <c r="BE11" s="48">
        <f t="shared" si="7"/>
        <v>38.21100313894177</v>
      </c>
      <c r="BF11" s="48">
        <f t="shared" si="7"/>
        <v>39.013713287101524</v>
      </c>
      <c r="BG11" s="48">
        <f t="shared" si="7"/>
        <v>39.841851469765444</v>
      </c>
      <c r="BH11" s="48">
        <f t="shared" si="7"/>
        <v>40.701284798886789</v>
      </c>
      <c r="BI11" s="48">
        <f t="shared" si="7"/>
        <v>41.619537799139728</v>
      </c>
      <c r="BJ11" s="48">
        <f t="shared" si="7"/>
        <v>42.587683317968001</v>
      </c>
      <c r="BK11" s="48">
        <f t="shared" si="7"/>
        <v>43.597689191655661</v>
      </c>
      <c r="BL11" s="48">
        <f t="shared" si="7"/>
        <v>44.595348911675927</v>
      </c>
      <c r="BM11" s="48">
        <f t="shared" si="7"/>
        <v>45.638889896105262</v>
      </c>
      <c r="BN11" s="48">
        <f t="shared" si="7"/>
        <v>46.731874160175707</v>
      </c>
    </row>
    <row r="12" spans="1:72" x14ac:dyDescent="0.25">
      <c r="A12" t="str">
        <f>A10</f>
        <v>3A Livestock</v>
      </c>
      <c r="B12" t="str">
        <f>'IPCC Categories'!B12</f>
        <v>3A2 Manure management (CH4)</v>
      </c>
      <c r="C12" t="str">
        <f>'IPCC Categories'!C20</f>
        <v>3A2a Cattle</v>
      </c>
      <c r="D12" t="str">
        <f>D10</f>
        <v>CH4</v>
      </c>
      <c r="E12" t="str">
        <f>E10</f>
        <v>Gg CH4</v>
      </c>
      <c r="F12" s="28">
        <f>SUM(Emissions!H18:H23)</f>
        <v>7.0015843507593489</v>
      </c>
      <c r="G12" s="28">
        <f>SUM(Emissions!I18:I23)</f>
        <v>7.941079527107167</v>
      </c>
      <c r="H12" s="28">
        <f>SUM(Emissions!J18:J23)</f>
        <v>6.9448087685761521</v>
      </c>
      <c r="I12" s="28">
        <f>SUM(Emissions!K18:K23)</f>
        <v>7.290003129522578</v>
      </c>
      <c r="J12" s="28">
        <f>SUM(Emissions!L18:L23)</f>
        <v>6.6965501154321911</v>
      </c>
      <c r="K12" s="28">
        <f>SUM(Emissions!M18:M23)</f>
        <v>7.1670908080583278</v>
      </c>
      <c r="L12" s="28">
        <f>SUM(Emissions!N18:N23)</f>
        <v>7.2317024866876825</v>
      </c>
      <c r="M12" s="28">
        <f>SUM(Emissions!O18:O23)</f>
        <v>7.003259570630437</v>
      </c>
      <c r="N12" s="28">
        <f>SUM(Emissions!P18:P23)</f>
        <v>6.8315718540054702</v>
      </c>
      <c r="O12" s="28">
        <f>SUM(Emissions!Q18:Q23)</f>
        <v>6.891185221450951</v>
      </c>
      <c r="P12" s="28">
        <f>SUM(Emissions!R18:R23)</f>
        <v>8.5867747354964585</v>
      </c>
      <c r="Q12" s="28">
        <f>SUM(Emissions!S18:S23)</f>
        <v>8.5269425806158807</v>
      </c>
      <c r="R12" s="28">
        <f>SUM(Emissions!T18:T23)</f>
        <v>7.6466848593805938</v>
      </c>
      <c r="S12" s="28">
        <f>SUM(Emissions!U18:U23)</f>
        <v>6.8279822440772771</v>
      </c>
      <c r="T12" s="28">
        <f>SUM(Emissions!V18:V23)</f>
        <v>6.5337993981073348</v>
      </c>
      <c r="U12" s="28">
        <f>SUM(Emissions!W18:W23)</f>
        <v>7.0027742645799336</v>
      </c>
      <c r="V12" s="28">
        <f>SUM(Emissions!X18:X23)</f>
        <v>6.8851750183797513</v>
      </c>
      <c r="W12" s="28">
        <f>SUM(Emissions!Y18:Y23)</f>
        <v>6.8909460512649332</v>
      </c>
      <c r="X12" s="28">
        <f>SUM(Emissions!Z18:Z23)</f>
        <v>8.1549490418774493</v>
      </c>
      <c r="Y12" s="28">
        <f>SUM(Emissions!AA18:AA23)</f>
        <v>8.396075317626261</v>
      </c>
      <c r="Z12" s="28">
        <f>SUM(Emissions!AB18:AB23)</f>
        <v>8.3938466263903564</v>
      </c>
      <c r="AA12" s="28">
        <f>SUM(Emissions!AC18:AC23)</f>
        <v>8.095437063523141</v>
      </c>
      <c r="AB12" s="28">
        <f>SUM(Emissions!AD18:AD23)</f>
        <v>8.1502731672008686</v>
      </c>
      <c r="AC12" s="28">
        <f>SUM(Emissions!AE18:AE23)</f>
        <v>8.2202356839961652</v>
      </c>
      <c r="AD12" s="28">
        <f>SUM(Emissions!AF18:AF23)</f>
        <v>8.2712738136793664</v>
      </c>
      <c r="AE12" s="28">
        <f>SUM(Emissions!AG18:AG23)</f>
        <v>8.3018781736361866</v>
      </c>
      <c r="AF12" s="28">
        <f>SUM(Emissions!AH18:AH23)</f>
        <v>8.3166554851869776</v>
      </c>
      <c r="AG12" s="28">
        <f>SUM(Emissions!AI18:AI23)</f>
        <v>8.3515054893227365</v>
      </c>
      <c r="AH12" s="28">
        <f>SUM(Emissions!AJ18:AJ23)</f>
        <v>8.3818158606591329</v>
      </c>
      <c r="AI12" s="28">
        <f>SUM(Emissions!AK18:AK23)</f>
        <v>8.407998551640155</v>
      </c>
      <c r="AJ12" s="28">
        <f>SUM(Emissions!AL18:AL23)</f>
        <v>8.0891668271889436</v>
      </c>
      <c r="AK12" s="28">
        <f>SUM(Emissions!AM18:AM23)</f>
        <v>8.1609043227421871</v>
      </c>
      <c r="AL12" s="28">
        <f>SUM(Emissions!AN18:AN23)</f>
        <v>8.2301477294735808</v>
      </c>
      <c r="AM12" s="28">
        <f>SUM(Emissions!AO18:AO23)</f>
        <v>8.3012416797981636</v>
      </c>
      <c r="AN12" s="28">
        <f>SUM(Emissions!AP18:AP23)</f>
        <v>8.37030221226102</v>
      </c>
      <c r="AO12" s="28">
        <f>SUM(Emissions!AQ18:AQ23)</f>
        <v>8.4437121642209352</v>
      </c>
      <c r="AP12" s="28">
        <f>SUM(Emissions!AR18:AR23)</f>
        <v>8.5294502065400266</v>
      </c>
      <c r="AQ12" s="28">
        <f>SUM(Emissions!AS18:AS23)</f>
        <v>8.6148775004398761</v>
      </c>
      <c r="AR12" s="28">
        <f>SUM(Emissions!AT18:AT23)</f>
        <v>8.7055454249484026</v>
      </c>
      <c r="AS12" s="28">
        <f>SUM(Emissions!AU18:AU23)</f>
        <v>8.8001505119294468</v>
      </c>
      <c r="AT12" s="28">
        <f>SUM(Emissions!AV18:AV23)</f>
        <v>8.8989002000840802</v>
      </c>
      <c r="AU12" s="28">
        <f>SUM(Emissions!AW18:AW23)</f>
        <v>9.0169152428795556</v>
      </c>
      <c r="AV12" s="28">
        <f>SUM(Emissions!AX18:AX23)</f>
        <v>9.1291231090336034</v>
      </c>
      <c r="AW12" s="28">
        <f>SUM(Emissions!AY18:AY23)</f>
        <v>9.2552601621415693</v>
      </c>
      <c r="AX12" s="28">
        <f>SUM(Emissions!AZ18:AZ23)</f>
        <v>9.3911298530338474</v>
      </c>
      <c r="AY12" s="28">
        <f>SUM(Emissions!BA18:BA23)</f>
        <v>9.5371561741741555</v>
      </c>
      <c r="AZ12" s="28">
        <f>SUM(Emissions!BB18:BB23)</f>
        <v>9.6847010423658251</v>
      </c>
      <c r="BA12" s="28">
        <f>SUM(Emissions!BC18:BC23)</f>
        <v>9.8390726516598335</v>
      </c>
      <c r="BB12" s="28">
        <f>SUM(Emissions!BD18:BD23)</f>
        <v>9.9960575554094575</v>
      </c>
      <c r="BC12" s="28">
        <f>SUM(Emissions!BE18:BE23)</f>
        <v>10.159946428387359</v>
      </c>
      <c r="BD12" s="28">
        <f>SUM(Emissions!BF18:BF23)</f>
        <v>10.334487137151825</v>
      </c>
      <c r="BE12" s="28">
        <f>SUM(Emissions!BG18:BG23)</f>
        <v>10.510805619868931</v>
      </c>
      <c r="BF12" s="28">
        <f>SUM(Emissions!BH18:BH23)</f>
        <v>10.694928126194217</v>
      </c>
      <c r="BG12" s="28">
        <f>SUM(Emissions!BI18:BI23)</f>
        <v>10.886331636327931</v>
      </c>
      <c r="BH12" s="28">
        <f>SUM(Emissions!BJ18:BJ23)</f>
        <v>11.086033504411654</v>
      </c>
      <c r="BI12" s="28">
        <f>SUM(Emissions!BK18:BK23)</f>
        <v>11.298645804659353</v>
      </c>
      <c r="BJ12" s="28">
        <f>SUM(Emissions!BL18:BL23)</f>
        <v>11.518920958871639</v>
      </c>
      <c r="BK12" s="28">
        <f>SUM(Emissions!BM18:BM23)</f>
        <v>11.750024605875815</v>
      </c>
      <c r="BL12" s="28">
        <f>SUM(Emissions!BN18:BN23)</f>
        <v>11.983374049305549</v>
      </c>
      <c r="BM12" s="28">
        <f>SUM(Emissions!BO18:BO23)</f>
        <v>12.228447585356868</v>
      </c>
      <c r="BN12" s="28">
        <f>SUM(Emissions!BP18:BP23)</f>
        <v>12.486224524658361</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4.0170811992085435E-2</v>
      </c>
      <c r="AC13" s="28">
        <f>SUM(Emissions!AE24:AE25)</f>
        <v>4.0193108604988564E-2</v>
      </c>
      <c r="AD13" s="28">
        <f>SUM(Emissions!AF24:AF25)</f>
        <v>4.02426560224882E-2</v>
      </c>
      <c r="AE13" s="28">
        <f>SUM(Emissions!AG24:AG25)</f>
        <v>4.0317601832690828E-2</v>
      </c>
      <c r="AF13" s="28">
        <f>SUM(Emissions!AH24:AH25)</f>
        <v>4.0417315321152003E-2</v>
      </c>
      <c r="AG13" s="28">
        <f>SUM(Emissions!AI24:AI25)</f>
        <v>4.0542670119417777E-2</v>
      </c>
      <c r="AH13" s="28">
        <f>SUM(Emissions!AJ24:AJ25)</f>
        <v>4.0681511081127303E-2</v>
      </c>
      <c r="AI13" s="28">
        <f>SUM(Emissions!AK24:AK25)</f>
        <v>4.0834198679079968E-2</v>
      </c>
      <c r="AJ13" s="28">
        <f>SUM(Emissions!AL24:AL25)</f>
        <v>4.0976350752357289E-2</v>
      </c>
      <c r="AK13" s="28">
        <f>SUM(Emissions!AM24:AM25)</f>
        <v>4.1035198397885109E-2</v>
      </c>
      <c r="AL13" s="28">
        <f>SUM(Emissions!AN24:AN25)</f>
        <v>4.1103525292266962E-2</v>
      </c>
      <c r="AM13" s="28">
        <f>SUM(Emissions!AO24:AO25)</f>
        <v>4.1181869347438511E-2</v>
      </c>
      <c r="AN13" s="28">
        <f>SUM(Emissions!AP24:AP25)</f>
        <v>4.126894626026234E-2</v>
      </c>
      <c r="AO13" s="28">
        <f>SUM(Emissions!AQ24:AQ25)</f>
        <v>4.1364682711696459E-2</v>
      </c>
      <c r="AP13" s="28">
        <f>SUM(Emissions!AR24:AR25)</f>
        <v>4.1423781533398353E-2</v>
      </c>
      <c r="AQ13" s="28">
        <f>SUM(Emissions!AS24:AS25)</f>
        <v>4.1490382441144967E-2</v>
      </c>
      <c r="AR13" s="28">
        <f>SUM(Emissions!AT24:AT25)</f>
        <v>4.1563622119237503E-2</v>
      </c>
      <c r="AS13" s="28">
        <f>SUM(Emissions!AU24:AU25)</f>
        <v>4.1643925527401739E-2</v>
      </c>
      <c r="AT13" s="28">
        <f>SUM(Emissions!AV24:AV25)</f>
        <v>4.1730564667942519E-2</v>
      </c>
      <c r="AU13" s="28">
        <f>SUM(Emissions!AW24:AW25)</f>
        <v>4.1787964316678257E-2</v>
      </c>
      <c r="AV13" s="28">
        <f>SUM(Emissions!AX24:AX25)</f>
        <v>4.1850378850923818E-2</v>
      </c>
      <c r="AW13" s="28">
        <f>SUM(Emissions!AY24:AY25)</f>
        <v>4.1918482675769975E-2</v>
      </c>
      <c r="AX13" s="28">
        <f>SUM(Emissions!AZ24:AZ25)</f>
        <v>4.1992602131736868E-2</v>
      </c>
      <c r="AY13" s="28">
        <f>SUM(Emissions!BA24:BA25)</f>
        <v>4.2071721898236686E-2</v>
      </c>
      <c r="AZ13" s="28">
        <f>SUM(Emissions!BB24:BB25)</f>
        <v>4.2121200202769167E-2</v>
      </c>
      <c r="BA13" s="28">
        <f>SUM(Emissions!BC24:BC25)</f>
        <v>4.2174951507092315E-2</v>
      </c>
      <c r="BB13" s="28">
        <f>SUM(Emissions!BD24:BD25)</f>
        <v>4.2233347026766434E-2</v>
      </c>
      <c r="BC13" s="28">
        <f>SUM(Emissions!BE24:BE25)</f>
        <v>4.2295696682458854E-2</v>
      </c>
      <c r="BD13" s="28">
        <f>SUM(Emissions!BF24:BF25)</f>
        <v>4.236210937342904E-2</v>
      </c>
      <c r="BE13" s="28">
        <f>SUM(Emissions!BG24:BG25)</f>
        <v>4.2400843089574411E-2</v>
      </c>
      <c r="BF13" s="28">
        <f>SUM(Emissions!BH24:BH25)</f>
        <v>4.2443030531791839E-2</v>
      </c>
      <c r="BG13" s="28">
        <f>SUM(Emissions!BI24:BI25)</f>
        <v>4.248892141562223E-2</v>
      </c>
      <c r="BH13" s="28">
        <f>SUM(Emissions!BJ24:BJ25)</f>
        <v>4.2538068589435665E-2</v>
      </c>
      <c r="BI13" s="28">
        <f>SUM(Emissions!BK24:BK25)</f>
        <v>4.2591476187668412E-2</v>
      </c>
      <c r="BJ13" s="28">
        <f>SUM(Emissions!BL24:BL25)</f>
        <v>4.2615231835274922E-2</v>
      </c>
      <c r="BK13" s="28">
        <f>SUM(Emissions!BM24:BM25)</f>
        <v>4.2642728104873913E-2</v>
      </c>
      <c r="BL13" s="28">
        <f>SUM(Emissions!BN24:BN25)</f>
        <v>4.2672902068017875E-2</v>
      </c>
      <c r="BM13" s="28">
        <f>SUM(Emissions!BO24:BO25)</f>
        <v>4.2705904935262634E-2</v>
      </c>
      <c r="BN13" s="28">
        <f>SUM(Emissions!BP24:BP25)</f>
        <v>4.2742510376726772E-2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4.2379413444561309E-2</v>
      </c>
      <c r="AC14" s="28">
        <f>SUM(Emissions!AE26:AE27)</f>
        <v>4.2490555397090318E-2</v>
      </c>
      <c r="AD14" s="28">
        <f>SUM(Emissions!AF26:AF27)</f>
        <v>4.2638567369851346E-2</v>
      </c>
      <c r="AE14" s="28">
        <f>SUM(Emissions!AG26:AG27)</f>
        <v>4.2821028582991555E-2</v>
      </c>
      <c r="AF14" s="28">
        <f>SUM(Emissions!AH26:AH27)</f>
        <v>4.3037423786987966E-2</v>
      </c>
      <c r="AG14" s="28">
        <f>SUM(Emissions!AI26:AI27)</f>
        <v>4.3289610790233364E-2</v>
      </c>
      <c r="AH14" s="28">
        <f>SUM(Emissions!AJ26:AJ27)</f>
        <v>4.355791227650857E-2</v>
      </c>
      <c r="AI14" s="28">
        <f>SUM(Emissions!AK26:AK27)</f>
        <v>4.3843320384411646E-2</v>
      </c>
      <c r="AJ14" s="28">
        <f>SUM(Emissions!AL26:AL27)</f>
        <v>4.4106285393548543E-2</v>
      </c>
      <c r="AK14" s="28">
        <f>SUM(Emissions!AM26:AM27)</f>
        <v>4.4228685605484624E-2</v>
      </c>
      <c r="AL14" s="28">
        <f>SUM(Emissions!AN26:AN27)</f>
        <v>4.4362904977794007E-2</v>
      </c>
      <c r="AM14" s="28">
        <f>SUM(Emissions!AO26:AO27)</f>
        <v>4.4510012116328775E-2</v>
      </c>
      <c r="AN14" s="28">
        <f>SUM(Emissions!AP26:AP27)</f>
        <v>4.4668085475313077E-2</v>
      </c>
      <c r="AO14" s="28">
        <f>SUM(Emissions!AQ26:AQ27)</f>
        <v>4.4837153333142699E-2</v>
      </c>
      <c r="AP14" s="28">
        <f>SUM(Emissions!AR26:AR27)</f>
        <v>4.4944335927617596E-2</v>
      </c>
      <c r="AQ14" s="28">
        <f>SUM(Emissions!AS26:AS27)</f>
        <v>4.5061210167051571E-2</v>
      </c>
      <c r="AR14" s="28">
        <f>SUM(Emissions!AT26:AT27)</f>
        <v>4.5186481087554214E-2</v>
      </c>
      <c r="AS14" s="28">
        <f>SUM(Emissions!AU26:AU27)</f>
        <v>4.5320914503213044E-2</v>
      </c>
      <c r="AT14" s="28">
        <f>SUM(Emissions!AV26:AV27)</f>
        <v>4.5463416150793162E-2</v>
      </c>
      <c r="AU14" s="28">
        <f>SUM(Emissions!AW26:AW27)</f>
        <v>4.5557331129057355E-2</v>
      </c>
      <c r="AV14" s="28">
        <f>SUM(Emissions!AX26:AX27)</f>
        <v>4.5657565463266547E-2</v>
      </c>
      <c r="AW14" s="28">
        <f>SUM(Emissions!AY26:AY27)</f>
        <v>4.576524404211163E-2</v>
      </c>
      <c r="AX14" s="28">
        <f>SUM(Emissions!AZ26:AZ27)</f>
        <v>4.588092451970846E-2</v>
      </c>
      <c r="AY14" s="28">
        <f>SUM(Emissions!BA26:BA27)</f>
        <v>4.600303225501795E-2</v>
      </c>
      <c r="AZ14" s="28">
        <f>SUM(Emissions!BB26:BB27)</f>
        <v>4.6076911218196195E-2</v>
      </c>
      <c r="BA14" s="28">
        <f>SUM(Emissions!BC26:BC27)</f>
        <v>4.6156341695913802E-2</v>
      </c>
      <c r="BB14" s="28">
        <f>SUM(Emissions!BD26:BD27)</f>
        <v>4.6241934633630397E-2</v>
      </c>
      <c r="BC14" s="28">
        <f>SUM(Emissions!BE26:BE27)</f>
        <v>4.6332626632655111E-2</v>
      </c>
      <c r="BD14" s="28">
        <f>SUM(Emissions!BF26:BF27)</f>
        <v>4.6428610947692045E-2</v>
      </c>
      <c r="BE14" s="28">
        <f>SUM(Emissions!BG26:BG27)</f>
        <v>4.648024666166424E-2</v>
      </c>
      <c r="BF14" s="28">
        <f>SUM(Emissions!BH26:BH27)</f>
        <v>4.65364304158477E-2</v>
      </c>
      <c r="BG14" s="28">
        <f>SUM(Emissions!BI26:BI27)</f>
        <v>4.659756586283751E-2</v>
      </c>
      <c r="BH14" s="28">
        <f>SUM(Emissions!BJ26:BJ27)</f>
        <v>4.6662967219850027E-2</v>
      </c>
      <c r="BI14" s="28">
        <f>SUM(Emissions!BK26:BK27)</f>
        <v>4.6734206490583061E-2</v>
      </c>
      <c r="BJ14" s="28">
        <f>SUM(Emissions!BL26:BL27)</f>
        <v>4.6758679579139623E-2</v>
      </c>
      <c r="BK14" s="28">
        <f>SUM(Emissions!BM26:BM27)</f>
        <v>4.6788360503380519E-2</v>
      </c>
      <c r="BL14" s="28">
        <f>SUM(Emissions!BN26:BN27)</f>
        <v>4.6821605716491868E-2</v>
      </c>
      <c r="BM14" s="28">
        <f>SUM(Emissions!BO26:BO27)</f>
        <v>4.6858655380462189E-2</v>
      </c>
      <c r="BN14" s="28">
        <f>SUM(Emissions!BP26:BP27)</f>
        <v>4.6900706390205549E-2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4.1417529226104336E-3</v>
      </c>
      <c r="AC15" s="28">
        <f>Emissions!AE28</f>
        <v>4.1694090276083989E-3</v>
      </c>
      <c r="AD15" s="28">
        <f>Emissions!AF28</f>
        <v>4.1794751067465224E-3</v>
      </c>
      <c r="AE15" s="28">
        <f>Emissions!AG28</f>
        <v>4.1715364764415242E-3</v>
      </c>
      <c r="AF15" s="28">
        <f>Emissions!AH28</f>
        <v>4.1492523770089518E-3</v>
      </c>
      <c r="AG15" s="28">
        <f>Emissions!AI28</f>
        <v>4.1370897655696563E-3</v>
      </c>
      <c r="AH15" s="28">
        <f>Emissions!AJ28</f>
        <v>4.120322544917409E-3</v>
      </c>
      <c r="AI15" s="28">
        <f>Emissions!AK28</f>
        <v>4.0992711370928924E-3</v>
      </c>
      <c r="AJ15" s="28">
        <f>Emissions!AL28</f>
        <v>3.8553830782856379E-3</v>
      </c>
      <c r="AK15" s="28">
        <f>Emissions!AM28</f>
        <v>3.8823359171032555E-3</v>
      </c>
      <c r="AL15" s="28">
        <f>Emissions!AN28</f>
        <v>3.906148197090533E-3</v>
      </c>
      <c r="AM15" s="28">
        <f>Emissions!AO28</f>
        <v>3.9295333579267991E-3</v>
      </c>
      <c r="AN15" s="28">
        <f>Emissions!AP28</f>
        <v>3.9501903545517622E-3</v>
      </c>
      <c r="AO15" s="28">
        <f>Emissions!AQ28</f>
        <v>3.9721756944353656E-3</v>
      </c>
      <c r="AP15" s="28">
        <f>Emissions!AR28</f>
        <v>4.0074693602396719E-3</v>
      </c>
      <c r="AQ15" s="28">
        <f>Emissions!AS28</f>
        <v>4.0411893818895987E-3</v>
      </c>
      <c r="AR15" s="28">
        <f>Emissions!AT28</f>
        <v>4.0769006176689408E-3</v>
      </c>
      <c r="AS15" s="28">
        <f>Emissions!AU28</f>
        <v>4.1136652246985001E-3</v>
      </c>
      <c r="AT15" s="28">
        <f>Emissions!AV28</f>
        <v>4.1516709466937318E-3</v>
      </c>
      <c r="AU15" s="28">
        <f>Emissions!AW28</f>
        <v>4.2054316869692861E-3</v>
      </c>
      <c r="AV15" s="28">
        <f>Emissions!AX28</f>
        <v>4.2544429922089077E-3</v>
      </c>
      <c r="AW15" s="28">
        <f>Emissions!AY28</f>
        <v>4.310526334912807E-3</v>
      </c>
      <c r="AX15" s="28">
        <f>Emissions!AZ28</f>
        <v>4.37096671913287E-3</v>
      </c>
      <c r="AY15" s="28">
        <f>Emissions!BA28</f>
        <v>4.4360727027698303E-3</v>
      </c>
      <c r="AZ15" s="28">
        <f>Emissions!BB28</f>
        <v>4.5063569234440898E-3</v>
      </c>
      <c r="BA15" s="28">
        <f>Emissions!BC28</f>
        <v>4.5794186819516549E-3</v>
      </c>
      <c r="BB15" s="28">
        <f>Emissions!BD28</f>
        <v>4.6526486360831667E-3</v>
      </c>
      <c r="BC15" s="28">
        <f>Emissions!BE28</f>
        <v>4.728638042820082E-3</v>
      </c>
      <c r="BD15" s="28">
        <f>Emissions!BF28</f>
        <v>4.809482313530968E-3</v>
      </c>
      <c r="BE15" s="28">
        <f>Emissions!BG28</f>
        <v>4.8971806583850107E-3</v>
      </c>
      <c r="BF15" s="28">
        <f>Emissions!BH28</f>
        <v>4.9883378535696939E-3</v>
      </c>
      <c r="BG15" s="28">
        <f>Emissions!BI28</f>
        <v>5.0825483755402578E-3</v>
      </c>
      <c r="BH15" s="28">
        <f>Emissions!BJ28</f>
        <v>5.1804218167088674E-3</v>
      </c>
      <c r="BI15" s="28">
        <f>Emissions!BK28</f>
        <v>5.2843546048298318E-3</v>
      </c>
      <c r="BJ15" s="28">
        <f>Emissions!BL28</f>
        <v>5.3977178844211524E-3</v>
      </c>
      <c r="BK15" s="28">
        <f>Emissions!BM28</f>
        <v>5.5161110594702236E-3</v>
      </c>
      <c r="BL15" s="28">
        <f>Emissions!BN28</f>
        <v>5.6347840980739703E-3</v>
      </c>
      <c r="BM15" s="28">
        <f>Emissions!BO28</f>
        <v>5.7590704561307476E-3</v>
      </c>
      <c r="BN15" s="28">
        <f>Emissions!BP28</f>
        <v>5.8893025639656068E-3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23.472901438204342</v>
      </c>
      <c r="AC17" s="28">
        <f>SUM(Emissions!AE30:AE31)</f>
        <v>23.433324756887394</v>
      </c>
      <c r="AD17" s="28">
        <f>SUM(Emissions!AF30:AF31)</f>
        <v>23.231245824368639</v>
      </c>
      <c r="AE17" s="28">
        <f>SUM(Emissions!AG30:AG31)</f>
        <v>22.866180086151864</v>
      </c>
      <c r="AF17" s="28">
        <f>SUM(Emissions!AH30:AH31)</f>
        <v>22.380185324673942</v>
      </c>
      <c r="AG17" s="28">
        <f>SUM(Emissions!AI30:AI31)</f>
        <v>22.02945652096156</v>
      </c>
      <c r="AH17" s="28">
        <f>SUM(Emissions!AJ30:AJ31)</f>
        <v>21.648562064282487</v>
      </c>
      <c r="AI17" s="28">
        <f>SUM(Emissions!AK30:AK31)</f>
        <v>21.241035204109611</v>
      </c>
      <c r="AJ17" s="28">
        <f>SUM(Emissions!AL30:AL31)</f>
        <v>18.579106452969594</v>
      </c>
      <c r="AK17" s="28">
        <f>SUM(Emissions!AM30:AM31)</f>
        <v>18.623340081190353</v>
      </c>
      <c r="AL17" s="28">
        <f>SUM(Emissions!AN30:AN31)</f>
        <v>18.640736768255486</v>
      </c>
      <c r="AM17" s="28">
        <f>SUM(Emissions!AO30:AO31)</f>
        <v>18.659045694468858</v>
      </c>
      <c r="AN17" s="28">
        <f>SUM(Emissions!AP30:AP31)</f>
        <v>18.65511333333183</v>
      </c>
      <c r="AO17" s="28">
        <f>SUM(Emissions!AQ30:AQ31)</f>
        <v>18.668397265523311</v>
      </c>
      <c r="AP17" s="28">
        <f>SUM(Emissions!AR30:AR31)</f>
        <v>18.783149085877501</v>
      </c>
      <c r="AQ17" s="28">
        <f>SUM(Emissions!AS30:AS31)</f>
        <v>18.883727704237057</v>
      </c>
      <c r="AR17" s="28">
        <f>SUM(Emissions!AT30:AT31)</f>
        <v>19.003092761274122</v>
      </c>
      <c r="AS17" s="28">
        <f>SUM(Emissions!AU30:AU31)</f>
        <v>19.13230838830712</v>
      </c>
      <c r="AT17" s="28">
        <f>SUM(Emissions!AV30:AV31)</f>
        <v>19.272305203413627</v>
      </c>
      <c r="AU17" s="28">
        <f>SUM(Emissions!AW30:AW31)</f>
        <v>19.529825179604025</v>
      </c>
      <c r="AV17" s="28">
        <f>SUM(Emissions!AX30:AX31)</f>
        <v>19.74035675677823</v>
      </c>
      <c r="AW17" s="28">
        <f>SUM(Emissions!AY30:AY31)</f>
        <v>20.009475747561901</v>
      </c>
      <c r="AX17" s="28">
        <f>SUM(Emissions!AZ30:AZ31)</f>
        <v>20.31191946524979</v>
      </c>
      <c r="AY17" s="28">
        <f>SUM(Emissions!BA30:BA31)</f>
        <v>20.648555394711096</v>
      </c>
      <c r="AZ17" s="28">
        <f>SUM(Emissions!BB30:BB31)</f>
        <v>20.998639506958042</v>
      </c>
      <c r="BA17" s="28">
        <f>SUM(Emissions!BC30:BC31)</f>
        <v>21.363500433916993</v>
      </c>
      <c r="BB17" s="28">
        <f>SUM(Emissions!BD30:BD31)</f>
        <v>21.721231797721824</v>
      </c>
      <c r="BC17" s="28">
        <f>SUM(Emissions!BE30:BE31)</f>
        <v>22.092674548954506</v>
      </c>
      <c r="BD17" s="28">
        <f>SUM(Emissions!BF30:BF31)</f>
        <v>22.494222018165075</v>
      </c>
      <c r="BE17" s="28">
        <f>SUM(Emissions!BG30:BG31)</f>
        <v>22.91697534306978</v>
      </c>
      <c r="BF17" s="28">
        <f>SUM(Emissions!BH30:BH31)</f>
        <v>23.35487324263023</v>
      </c>
      <c r="BG17" s="28">
        <f>SUM(Emissions!BI30:BI31)</f>
        <v>23.804191921955638</v>
      </c>
      <c r="BH17" s="28">
        <f>SUM(Emissions!BJ30:BJ31)</f>
        <v>24.268634875108901</v>
      </c>
      <c r="BI17" s="28">
        <f>SUM(Emissions!BK30:BK31)</f>
        <v>24.766349775959505</v>
      </c>
      <c r="BJ17" s="28">
        <f>SUM(Emissions!BL30:BL31)</f>
        <v>25.293441511309151</v>
      </c>
      <c r="BK17" s="28">
        <f>SUM(Emissions!BM30:BM31)</f>
        <v>25.841204792744559</v>
      </c>
      <c r="BL17" s="28">
        <f>SUM(Emissions!BN30:BN31)</f>
        <v>26.37309433262876</v>
      </c>
      <c r="BM17" s="28">
        <f>SUM(Emissions!BO30:BO31)</f>
        <v>26.927726113311088</v>
      </c>
      <c r="BN17" s="28">
        <f>SUM(Emissions!BP30:BP31)</f>
        <v>27.506822300968061</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2.900403525490721</v>
      </c>
      <c r="AC18" s="28">
        <f>SUM(Emissions!AE32:AE35)</f>
        <v>2.9581010349494132</v>
      </c>
      <c r="AD18" s="28">
        <f>SUM(Emissions!AF32:AF35)</f>
        <v>2.9887268058956633</v>
      </c>
      <c r="AE18" s="28">
        <f>SUM(Emissions!AG32:AG35)</f>
        <v>2.9910850651026522</v>
      </c>
      <c r="AF18" s="28">
        <f>SUM(Emissions!AH32:AH35)</f>
        <v>2.970900312843793</v>
      </c>
      <c r="AG18" s="28">
        <f>SUM(Emissions!AI32:AI35)</f>
        <v>2.9699276644488353</v>
      </c>
      <c r="AH18" s="28">
        <f>SUM(Emissions!AJ32:AJ35)</f>
        <v>2.9616922707202025</v>
      </c>
      <c r="AI18" s="28">
        <f>SUM(Emissions!AK32:AK35)</f>
        <v>2.9466191625838141</v>
      </c>
      <c r="AJ18" s="28">
        <f>SUM(Emissions!AL32:AL35)</f>
        <v>2.5367708651368561</v>
      </c>
      <c r="AK18" s="28">
        <f>SUM(Emissions!AM32:AM35)</f>
        <v>2.5943162969180227</v>
      </c>
      <c r="AL18" s="28">
        <f>SUM(Emissions!AN32:AN35)</f>
        <v>2.6472444823696399</v>
      </c>
      <c r="AM18" s="28">
        <f>SUM(Emissions!AO32:AO35)</f>
        <v>2.7004319175462643</v>
      </c>
      <c r="AN18" s="28">
        <f>SUM(Emissions!AP32:AP35)</f>
        <v>2.7496782747292365</v>
      </c>
      <c r="AO18" s="28">
        <f>SUM(Emissions!AQ32:AQ35)</f>
        <v>2.802255004973238</v>
      </c>
      <c r="AP18" s="28">
        <f>SUM(Emissions!AR32:AR35)</f>
        <v>2.8755827619024981</v>
      </c>
      <c r="AQ18" s="28">
        <f>SUM(Emissions!AS32:AS35)</f>
        <v>2.9470145728668564</v>
      </c>
      <c r="AR18" s="28">
        <f>SUM(Emissions!AT32:AT35)</f>
        <v>3.0229606830922577</v>
      </c>
      <c r="AS18" s="28">
        <f>SUM(Emissions!AU32:AU35)</f>
        <v>3.1018337745645108</v>
      </c>
      <c r="AT18" s="28">
        <f>SUM(Emissions!AV32:AV35)</f>
        <v>3.1839682246725509</v>
      </c>
      <c r="AU18" s="28">
        <f>SUM(Emissions!AW32:AW35)</f>
        <v>3.2922430996923562</v>
      </c>
      <c r="AV18" s="28">
        <f>SUM(Emissions!AX32:AX35)</f>
        <v>3.3927143825876662</v>
      </c>
      <c r="AW18" s="28">
        <f>SUM(Emissions!AY32:AY35)</f>
        <v>3.5072193208769393</v>
      </c>
      <c r="AX18" s="28">
        <f>SUM(Emissions!AZ32:AZ35)</f>
        <v>3.6309357176552686</v>
      </c>
      <c r="AY18" s="28">
        <f>SUM(Emissions!BA32:BA35)</f>
        <v>3.7644385480232132</v>
      </c>
      <c r="AZ18" s="28">
        <f>SUM(Emissions!BB32:BB35)</f>
        <v>3.9044193718168789</v>
      </c>
      <c r="BA18" s="28">
        <f>SUM(Emissions!BC32:BC35)</f>
        <v>4.0505194817964769</v>
      </c>
      <c r="BB18" s="28">
        <f>SUM(Emissions!BD32:BD35)</f>
        <v>4.1980072768321159</v>
      </c>
      <c r="BC18" s="28">
        <f>SUM(Emissions!BE32:BE35)</f>
        <v>4.3516810133514383</v>
      </c>
      <c r="BD18" s="28">
        <f>SUM(Emissions!BF32:BF35)</f>
        <v>4.5155551626201529</v>
      </c>
      <c r="BE18" s="28">
        <f>SUM(Emissions!BG32:BG35)</f>
        <v>4.6886924055934331</v>
      </c>
      <c r="BF18" s="28">
        <f>SUM(Emissions!BH32:BH35)</f>
        <v>4.8691926194758697</v>
      </c>
      <c r="BG18" s="28">
        <f>SUM(Emissions!BI32:BI35)</f>
        <v>5.0564073758278738</v>
      </c>
      <c r="BH18" s="28">
        <f>SUM(Emissions!BJ32:BJ35)</f>
        <v>5.2514834617402366</v>
      </c>
      <c r="BI18" s="28">
        <f>SUM(Emissions!BK32:BK35)</f>
        <v>5.4591806812377914</v>
      </c>
      <c r="BJ18" s="28">
        <f>SUM(Emissions!BL32:BL35)</f>
        <v>5.6797977184883708</v>
      </c>
      <c r="BK18" s="28">
        <f>SUM(Emissions!BM32:BM35)</f>
        <v>5.9107610933675634</v>
      </c>
      <c r="BL18" s="28">
        <f>SUM(Emissions!BN32:BN35)</f>
        <v>6.1429997378590384</v>
      </c>
      <c r="BM18" s="28">
        <f>SUM(Emissions!BO32:BO35)</f>
        <v>6.3866410666654492</v>
      </c>
      <c r="BN18" s="28">
        <f>SUM(Emissions!BP32:BP35)</f>
        <v>6.6425433152183917</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3.997888644161633</v>
      </c>
      <c r="G19" s="46">
        <f t="shared" si="11"/>
        <v>4.0021521222514993</v>
      </c>
      <c r="H19" s="46">
        <f t="shared" si="11"/>
        <v>3.9002530729184102</v>
      </c>
      <c r="I19" s="46">
        <f t="shared" si="11"/>
        <v>3.9333421476267847</v>
      </c>
      <c r="J19" s="46">
        <f t="shared" si="11"/>
        <v>3.8034466930934707</v>
      </c>
      <c r="K19" s="46">
        <f t="shared" si="11"/>
        <v>3.9488443584154518</v>
      </c>
      <c r="L19" s="46">
        <f t="shared" si="11"/>
        <v>4.1588170588435212</v>
      </c>
      <c r="M19" s="46">
        <f t="shared" si="11"/>
        <v>4.2085509586038601</v>
      </c>
      <c r="N19" s="46">
        <f t="shared" si="11"/>
        <v>4.3708794997939995</v>
      </c>
      <c r="O19" s="46">
        <f t="shared" si="11"/>
        <v>4.4571163492183068</v>
      </c>
      <c r="P19" s="46">
        <f t="shared" si="11"/>
        <v>4.5735156351893931</v>
      </c>
      <c r="Q19" s="46">
        <f t="shared" si="11"/>
        <v>4.5195898004017945</v>
      </c>
      <c r="R19" s="46">
        <f t="shared" si="11"/>
        <v>4.6363261058417109</v>
      </c>
      <c r="S19" s="46">
        <f t="shared" si="11"/>
        <v>4.5345944502949047</v>
      </c>
      <c r="T19" s="46">
        <f t="shared" si="11"/>
        <v>4.5431900057219217</v>
      </c>
      <c r="U19" s="46">
        <f t="shared" si="11"/>
        <v>4.7050704053914298</v>
      </c>
      <c r="V19" s="46">
        <f t="shared" si="11"/>
        <v>4.8371635611810753</v>
      </c>
      <c r="W19" s="46">
        <f t="shared" si="11"/>
        <v>4.9878866521391529</v>
      </c>
      <c r="X19" s="46">
        <f t="shared" si="11"/>
        <v>5.0984320647341459</v>
      </c>
      <c r="Y19" s="46">
        <f t="shared" si="11"/>
        <v>4.9994947162490222</v>
      </c>
      <c r="Z19" s="46">
        <f t="shared" si="11"/>
        <v>5.0302589889290337</v>
      </c>
      <c r="AA19" s="46">
        <f t="shared" si="11"/>
        <v>5.1887795660105116</v>
      </c>
      <c r="AB19" s="46">
        <f t="shared" si="11"/>
        <v>5.5488607486269634</v>
      </c>
      <c r="AC19" s="46">
        <f t="shared" si="11"/>
        <v>5.6345254132656866</v>
      </c>
      <c r="AD19" s="46">
        <f t="shared" si="11"/>
        <v>5.6793295345456318</v>
      </c>
      <c r="AE19" s="46">
        <f t="shared" si="11"/>
        <v>5.6816009265506864</v>
      </c>
      <c r="AF19" s="46">
        <f t="shared" si="11"/>
        <v>5.650379068553546</v>
      </c>
      <c r="AG19" s="46">
        <f t="shared" si="11"/>
        <v>5.6500435950028418</v>
      </c>
      <c r="AH19" s="46">
        <f t="shared" si="11"/>
        <v>5.6391640983913467</v>
      </c>
      <c r="AI19" s="46">
        <f t="shared" si="11"/>
        <v>5.6184867863589645</v>
      </c>
      <c r="AJ19" s="46">
        <f t="shared" si="11"/>
        <v>4.9939421911061768</v>
      </c>
      <c r="AK19" s="46">
        <f t="shared" si="11"/>
        <v>5.0817848121907359</v>
      </c>
      <c r="AL19" s="46">
        <f t="shared" ref="AL19:BN19" si="12">SUM(AL20:AL26)</f>
        <v>5.1628038411061601</v>
      </c>
      <c r="AM19" s="46">
        <f t="shared" si="12"/>
        <v>5.2444963812234846</v>
      </c>
      <c r="AN19" s="46">
        <f t="shared" si="12"/>
        <v>5.3204174063521261</v>
      </c>
      <c r="AO19" s="46">
        <f t="shared" si="12"/>
        <v>5.4016431754156011</v>
      </c>
      <c r="AP19" s="46">
        <f t="shared" si="12"/>
        <v>5.512129280819428</v>
      </c>
      <c r="AQ19" s="46">
        <f t="shared" si="12"/>
        <v>5.6198926624808934</v>
      </c>
      <c r="AR19" s="46">
        <f t="shared" si="12"/>
        <v>5.7346152565045809</v>
      </c>
      <c r="AS19" s="46">
        <f t="shared" si="12"/>
        <v>5.8539103284272311</v>
      </c>
      <c r="AT19" s="46">
        <f t="shared" si="12"/>
        <v>5.9782426596108209</v>
      </c>
      <c r="AU19" s="46">
        <f t="shared" si="12"/>
        <v>6.1371990696214755</v>
      </c>
      <c r="AV19" s="46">
        <f t="shared" si="12"/>
        <v>6.284298753053287</v>
      </c>
      <c r="AW19" s="46">
        <f t="shared" si="12"/>
        <v>6.4525072033101232</v>
      </c>
      <c r="AX19" s="46">
        <f t="shared" si="12"/>
        <v>6.6345247275201871</v>
      </c>
      <c r="AY19" s="46">
        <f t="shared" si="12"/>
        <v>6.8311235542798192</v>
      </c>
      <c r="AZ19" s="46">
        <f t="shared" si="12"/>
        <v>7.0354972934365545</v>
      </c>
      <c r="BA19" s="46">
        <f t="shared" si="12"/>
        <v>7.248878196920062</v>
      </c>
      <c r="BB19" s="46">
        <f t="shared" si="12"/>
        <v>7.4641953761169839</v>
      </c>
      <c r="BC19" s="46">
        <f t="shared" si="12"/>
        <v>7.6885923778309397</v>
      </c>
      <c r="BD19" s="46">
        <f t="shared" si="12"/>
        <v>7.9280521150668948</v>
      </c>
      <c r="BE19" s="46">
        <f t="shared" si="12"/>
        <v>8.1940905194721232</v>
      </c>
      <c r="BF19" s="46">
        <f t="shared" si="12"/>
        <v>8.4714900991670845</v>
      </c>
      <c r="BG19" s="46">
        <f t="shared" si="12"/>
        <v>8.7593119003554758</v>
      </c>
      <c r="BH19" s="46">
        <f t="shared" si="12"/>
        <v>9.0592633579023385</v>
      </c>
      <c r="BI19" s="46">
        <f t="shared" si="12"/>
        <v>9.3785357774593674</v>
      </c>
      <c r="BJ19" s="46">
        <f t="shared" si="12"/>
        <v>9.7158769073424835</v>
      </c>
      <c r="BK19" s="46">
        <f t="shared" si="12"/>
        <v>10.069166790099358</v>
      </c>
      <c r="BL19" s="46">
        <f t="shared" si="12"/>
        <v>10.424777971755157</v>
      </c>
      <c r="BM19" s="46">
        <f t="shared" si="12"/>
        <v>10.79790518504063</v>
      </c>
      <c r="BN19" s="46">
        <f t="shared" si="12"/>
        <v>11.189899523139662</v>
      </c>
    </row>
    <row r="20" spans="1:66" x14ac:dyDescent="0.25">
      <c r="A20" t="str">
        <f>A18</f>
        <v>3A Livestock</v>
      </c>
      <c r="B20" t="str">
        <f>'IPCC Categories'!B20</f>
        <v>3A2 Manure management (N2O)</v>
      </c>
      <c r="C20" t="str">
        <f t="shared" ref="C20:C26" si="13">C12</f>
        <v>3A2a Cattle</v>
      </c>
      <c r="D20" t="s">
        <v>139</v>
      </c>
      <c r="E20" t="s">
        <v>287</v>
      </c>
      <c r="F20" s="28">
        <f>SUM(Emissions!H36:H41)</f>
        <v>2.4500059394019136</v>
      </c>
      <c r="G20" s="28">
        <f>SUM(Emissions!I36:I41)</f>
        <v>2.5273299941762444</v>
      </c>
      <c r="H20" s="28">
        <f>SUM(Emissions!J36:J41)</f>
        <v>2.4977535973349489</v>
      </c>
      <c r="I20" s="28">
        <f>SUM(Emissions!K36:K41)</f>
        <v>2.4742685645675926</v>
      </c>
      <c r="J20" s="28">
        <f>SUM(Emissions!L36:L41)</f>
        <v>2.3535743575452197</v>
      </c>
      <c r="K20" s="28">
        <f>SUM(Emissions!M36:M41)</f>
        <v>2.3736341763859374</v>
      </c>
      <c r="L20" s="28">
        <f>SUM(Emissions!N36:N41)</f>
        <v>2.4192214189027843</v>
      </c>
      <c r="M20" s="28">
        <f>SUM(Emissions!O36:O41)</f>
        <v>2.4569021073374553</v>
      </c>
      <c r="N20" s="28">
        <f>SUM(Emissions!P36:P41)</f>
        <v>2.4935015447360049</v>
      </c>
      <c r="O20" s="28">
        <f>SUM(Emissions!Q36:Q41)</f>
        <v>2.5177588279791068</v>
      </c>
      <c r="P20" s="28">
        <f>SUM(Emissions!R36:R41)</f>
        <v>2.5680418410508157</v>
      </c>
      <c r="Q20" s="28">
        <f>SUM(Emissions!S36:S41)</f>
        <v>2.5489162015446651</v>
      </c>
      <c r="R20" s="28">
        <f>SUM(Emissions!T36:T41)</f>
        <v>2.5508547579828948</v>
      </c>
      <c r="S20" s="28">
        <f>SUM(Emissions!U36:U41)</f>
        <v>2.5315072594987851</v>
      </c>
      <c r="T20" s="28">
        <f>SUM(Emissions!V36:V41)</f>
        <v>2.5038754281386901</v>
      </c>
      <c r="U20" s="28">
        <f>SUM(Emissions!W36:W41)</f>
        <v>2.5144732571753901</v>
      </c>
      <c r="V20" s="28">
        <f>SUM(Emissions!X36:X41)</f>
        <v>2.5201627209887607</v>
      </c>
      <c r="W20" s="28">
        <f>SUM(Emissions!Y36:Y41)</f>
        <v>2.5695568786129712</v>
      </c>
      <c r="X20" s="28">
        <f>SUM(Emissions!Z36:Z41)</f>
        <v>2.5733665842912057</v>
      </c>
      <c r="Y20" s="28">
        <f>SUM(Emissions!AA36:AA41)</f>
        <v>2.5871461464154124</v>
      </c>
      <c r="Z20" s="28">
        <f>SUM(Emissions!AB36:AB41)</f>
        <v>2.5715425930820679</v>
      </c>
      <c r="AA20" s="28">
        <f>SUM(Emissions!AC36:AC41)</f>
        <v>2.6611106283193497</v>
      </c>
      <c r="AB20" s="28">
        <f>SUM(Emissions!AD36:AD41)</f>
        <v>2.9748301791551182</v>
      </c>
      <c r="AC20" s="28">
        <f>SUM(Emissions!AE36:AE41)</f>
        <v>3.0182123145502722</v>
      </c>
      <c r="AD20" s="28">
        <f>SUM(Emissions!AF36:AF41)</f>
        <v>3.0418758451035037</v>
      </c>
      <c r="AE20" s="28">
        <f>SUM(Emissions!AG36:AG41)</f>
        <v>3.045056232373164</v>
      </c>
      <c r="AF20" s="28">
        <f>SUM(Emissions!AH36:AH41)</f>
        <v>3.0322314944853606</v>
      </c>
      <c r="AG20" s="28">
        <f>SUM(Emissions!AI36:AI41)</f>
        <v>3.0348332546366268</v>
      </c>
      <c r="AH20" s="28">
        <f>SUM(Emissions!AJ36:AJ41)</f>
        <v>3.0324237531410874</v>
      </c>
      <c r="AI20" s="28">
        <f>SUM(Emissions!AK36:AK41)</f>
        <v>3.0254056553006761</v>
      </c>
      <c r="AJ20" s="28">
        <f>SUM(Emissions!AL36:AL41)</f>
        <v>2.7248191671572757</v>
      </c>
      <c r="AK20" s="28">
        <f>SUM(Emissions!AM36:AM41)</f>
        <v>2.7695911788152587</v>
      </c>
      <c r="AL20" s="28">
        <f>SUM(Emissions!AN36:AN41)</f>
        <v>2.8111053721417671</v>
      </c>
      <c r="AM20" s="28">
        <f>SUM(Emissions!AO36:AO41)</f>
        <v>2.8530247436657126</v>
      </c>
      <c r="AN20" s="28">
        <f>SUM(Emissions!AP36:AP41)</f>
        <v>2.8922079818652113</v>
      </c>
      <c r="AO20" s="28">
        <f>SUM(Emissions!AQ36:AQ41)</f>
        <v>2.934033591983582</v>
      </c>
      <c r="AP20" s="28">
        <f>SUM(Emissions!AR36:AR41)</f>
        <v>2.9891717948428531</v>
      </c>
      <c r="AQ20" s="28">
        <f>SUM(Emissions!AS36:AS41)</f>
        <v>3.043050348678765</v>
      </c>
      <c r="AR20" s="28">
        <f>SUM(Emissions!AT36:AT41)</f>
        <v>3.1003468460880117</v>
      </c>
      <c r="AS20" s="28">
        <f>SUM(Emissions!AU36:AU41)</f>
        <v>3.159918768502024</v>
      </c>
      <c r="AT20" s="28">
        <f>SUM(Emissions!AV36:AV41)</f>
        <v>3.2219804992840522</v>
      </c>
      <c r="AU20" s="28">
        <f>SUM(Emissions!AW36:AW41)</f>
        <v>3.2985424619059875</v>
      </c>
      <c r="AV20" s="28">
        <f>SUM(Emissions!AX36:AX41)</f>
        <v>3.369363425411656</v>
      </c>
      <c r="AW20" s="28">
        <f>SUM(Emissions!AY36:AY41)</f>
        <v>3.450386035770193</v>
      </c>
      <c r="AX20" s="28">
        <f>SUM(Emissions!AZ36:AZ41)</f>
        <v>3.5380815681982951</v>
      </c>
      <c r="AY20" s="28">
        <f>SUM(Emissions!BA36:BA41)</f>
        <v>3.6327950539922815</v>
      </c>
      <c r="AZ20" s="28">
        <f>SUM(Emissions!BB36:BB41)</f>
        <v>3.730550742859827</v>
      </c>
      <c r="BA20" s="28">
        <f>SUM(Emissions!BC36:BC41)</f>
        <v>3.8326248510017624</v>
      </c>
      <c r="BB20" s="28">
        <f>SUM(Emissions!BD36:BD41)</f>
        <v>3.9356248898564958</v>
      </c>
      <c r="BC20" s="28">
        <f>SUM(Emissions!BE36:BE41)</f>
        <v>4.0429768968454214</v>
      </c>
      <c r="BD20" s="28">
        <f>SUM(Emissions!BF36:BF41)</f>
        <v>4.1575569948161482</v>
      </c>
      <c r="BE20" s="28">
        <f>SUM(Emissions!BG36:BG41)</f>
        <v>4.2918404255605207</v>
      </c>
      <c r="BF20" s="28">
        <f>SUM(Emissions!BH36:BH41)</f>
        <v>4.4318743134451495</v>
      </c>
      <c r="BG20" s="28">
        <f>SUM(Emissions!BI36:BI41)</f>
        <v>4.5772281119912392</v>
      </c>
      <c r="BH20" s="28">
        <f>SUM(Emissions!BJ36:BJ41)</f>
        <v>4.7287321078700471</v>
      </c>
      <c r="BI20" s="28">
        <f>SUM(Emissions!BK36:BK41)</f>
        <v>4.8898981006336326</v>
      </c>
      <c r="BJ20" s="28">
        <f>SUM(Emissions!BL36:BL41)</f>
        <v>5.059488141368802</v>
      </c>
      <c r="BK20" s="28">
        <f>SUM(Emissions!BM36:BM41)</f>
        <v>5.2371554563454445</v>
      </c>
      <c r="BL20" s="28">
        <f>SUM(Emissions!BN36:BN41)</f>
        <v>5.4162947333846896</v>
      </c>
      <c r="BM20" s="28">
        <f>SUM(Emissions!BO36:BO41)</f>
        <v>5.6042837205560545</v>
      </c>
      <c r="BN20" s="28">
        <f>SUM(Emissions!BP36:BP41)</f>
        <v>5.8018180947494038</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0.17984714728355639</v>
      </c>
      <c r="AC21" s="28">
        <f>SUM(Emissions!AE42:AE43)</f>
        <v>0.17994697056384018</v>
      </c>
      <c r="AD21" s="28">
        <f>SUM(Emissions!AF42:AF43)</f>
        <v>0.18016879733931915</v>
      </c>
      <c r="AE21" s="28">
        <f>SUM(Emissions!AG42:AG43)</f>
        <v>0.18050433425025969</v>
      </c>
      <c r="AF21" s="28">
        <f>SUM(Emissions!AH42:AH43)</f>
        <v>0.18095075755006673</v>
      </c>
      <c r="AG21" s="28">
        <f>SUM(Emissions!AI42:AI43)</f>
        <v>0.18151197853984524</v>
      </c>
      <c r="AH21" s="28">
        <f>SUM(Emissions!AJ42:AJ43)</f>
        <v>0.18213357789647472</v>
      </c>
      <c r="AI21" s="28">
        <f>SUM(Emissions!AK42:AK43)</f>
        <v>0.18281716947841176</v>
      </c>
      <c r="AJ21" s="28">
        <f>SUM(Emissions!AL42:AL43)</f>
        <v>0.18345359288116514</v>
      </c>
      <c r="AK21" s="28">
        <f>SUM(Emissions!AM42:AM43)</f>
        <v>0.18371705733825944</v>
      </c>
      <c r="AL21" s="28">
        <f>SUM(Emissions!AN42:AN43)</f>
        <v>0.184022960964</v>
      </c>
      <c r="AM21" s="28">
        <f>SUM(Emissions!AO42:AO43)</f>
        <v>0.18437371202255476</v>
      </c>
      <c r="AN21" s="28">
        <f>SUM(Emissions!AP42:AP43)</f>
        <v>0.1847635606113438</v>
      </c>
      <c r="AO21" s="28">
        <f>SUM(Emissions!AQ42:AQ43)</f>
        <v>0.18519217847659558</v>
      </c>
      <c r="AP21" s="28">
        <f>SUM(Emissions!AR42:AR43)</f>
        <v>0.18545676746456524</v>
      </c>
      <c r="AQ21" s="28">
        <f>SUM(Emissions!AS42:AS43)</f>
        <v>0.18575494374407592</v>
      </c>
      <c r="AR21" s="28">
        <f>SUM(Emissions!AT42:AT43)</f>
        <v>0.18608284219869275</v>
      </c>
      <c r="AS21" s="28">
        <f>SUM(Emissions!AU42:AU43)</f>
        <v>0.18644236539872988</v>
      </c>
      <c r="AT21" s="28">
        <f>SUM(Emissions!AV42:AV43)</f>
        <v>0.1868302540546134</v>
      </c>
      <c r="AU21" s="28">
        <f>SUM(Emissions!AW42:AW43)</f>
        <v>0.18708723574276637</v>
      </c>
      <c r="AV21" s="28">
        <f>SUM(Emissions!AX42:AX43)</f>
        <v>0.18736666937570634</v>
      </c>
      <c r="AW21" s="28">
        <f>SUM(Emissions!AY42:AY43)</f>
        <v>0.18767157430568615</v>
      </c>
      <c r="AX21" s="28">
        <f>SUM(Emissions!AZ42:AZ43)</f>
        <v>0.18800341157889039</v>
      </c>
      <c r="AY21" s="28">
        <f>SUM(Emissions!BA42:BA43)</f>
        <v>0.18835763554383136</v>
      </c>
      <c r="AZ21" s="28">
        <f>SUM(Emissions!BB42:BB43)</f>
        <v>0.18857915289638941</v>
      </c>
      <c r="BA21" s="28">
        <f>SUM(Emissions!BC42:BC43)</f>
        <v>0.18881980072663973</v>
      </c>
      <c r="BB21" s="28">
        <f>SUM(Emissions!BD42:BD43)</f>
        <v>0.18908124098902723</v>
      </c>
      <c r="BC21" s="28">
        <f>SUM(Emissions!BE42:BE43)</f>
        <v>0.18936038415677309</v>
      </c>
      <c r="BD21" s="28">
        <f>SUM(Emissions!BF42:BF43)</f>
        <v>0.18965771777842769</v>
      </c>
      <c r="BE21" s="28">
        <f>SUM(Emissions!BG42:BG43)</f>
        <v>0.18983113096095955</v>
      </c>
      <c r="BF21" s="28">
        <f>SUM(Emissions!BH42:BH43)</f>
        <v>0.19002000668334945</v>
      </c>
      <c r="BG21" s="28">
        <f>SUM(Emissions!BI42:BI43)</f>
        <v>0.19022546293713</v>
      </c>
      <c r="BH21" s="28">
        <f>SUM(Emissions!BJ42:BJ43)</f>
        <v>0.1904454977974942</v>
      </c>
      <c r="BI21" s="28">
        <f>SUM(Emissions!BK42:BK43)</f>
        <v>0.19068460683485489</v>
      </c>
      <c r="BJ21" s="28">
        <f>SUM(Emissions!BL42:BL43)</f>
        <v>0.19079096230147446</v>
      </c>
      <c r="BK21" s="28">
        <f>SUM(Emissions!BM42:BM43)</f>
        <v>0.19091406475828543</v>
      </c>
      <c r="BL21" s="28">
        <f>SUM(Emissions!BN42:BN43)</f>
        <v>0.19104915541054185</v>
      </c>
      <c r="BM21" s="28">
        <f>SUM(Emissions!BO42:BO43)</f>
        <v>0.19119691123701898</v>
      </c>
      <c r="BN21" s="28">
        <f>SUM(Emissions!BP42:BP43)</f>
        <v>0.19136079600548411</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0.12932296329049209</v>
      </c>
      <c r="AC22" s="28">
        <f>SUM(Emissions!AE44:AE45)</f>
        <v>0.12966211868408303</v>
      </c>
      <c r="AD22" s="28">
        <f>SUM(Emissions!AF44:AF45)</f>
        <v>0.1301137848437614</v>
      </c>
      <c r="AE22" s="28">
        <f>SUM(Emissions!AG44:AG45)</f>
        <v>0.13067057463510051</v>
      </c>
      <c r="AF22" s="28">
        <f>SUM(Emissions!AH44:AH45)</f>
        <v>0.13133091574763797</v>
      </c>
      <c r="AG22" s="28">
        <f>SUM(Emissions!AI44:AI45)</f>
        <v>0.13210047737938888</v>
      </c>
      <c r="AH22" s="28">
        <f>SUM(Emissions!AJ44:AJ45)</f>
        <v>0.13291921318623867</v>
      </c>
      <c r="AI22" s="28">
        <f>SUM(Emissions!AK44:AK45)</f>
        <v>0.13379015073022901</v>
      </c>
      <c r="AJ22" s="28">
        <f>SUM(Emissions!AL44:AL45)</f>
        <v>0.13459260200218401</v>
      </c>
      <c r="AK22" s="28">
        <f>SUM(Emissions!AM44:AM45)</f>
        <v>0.13496611255432192</v>
      </c>
      <c r="AL22" s="28">
        <f>SUM(Emissions!AN44:AN45)</f>
        <v>0.1353756898831999</v>
      </c>
      <c r="AM22" s="28">
        <f>SUM(Emissions!AO44:AO45)</f>
        <v>0.13582459489462456</v>
      </c>
      <c r="AN22" s="28">
        <f>SUM(Emissions!AP44:AP45)</f>
        <v>0.13630696389267294</v>
      </c>
      <c r="AO22" s="28">
        <f>SUM(Emissions!AQ44:AQ45)</f>
        <v>0.13682288317032656</v>
      </c>
      <c r="AP22" s="28">
        <f>SUM(Emissions!AR44:AR45)</f>
        <v>0.13714995637885005</v>
      </c>
      <c r="AQ22" s="28">
        <f>SUM(Emissions!AS44:AS45)</f>
        <v>0.13750660414122876</v>
      </c>
      <c r="AR22" s="28">
        <f>SUM(Emissions!AT44:AT45)</f>
        <v>0.13788887480844134</v>
      </c>
      <c r="AS22" s="28">
        <f>SUM(Emissions!AU44:AU45)</f>
        <v>0.13829910530162656</v>
      </c>
      <c r="AT22" s="28">
        <f>SUM(Emissions!AV44:AV45)</f>
        <v>0.13873395642015243</v>
      </c>
      <c r="AU22" s="28">
        <f>SUM(Emissions!AW44:AW45)</f>
        <v>0.13902054281433124</v>
      </c>
      <c r="AV22" s="28">
        <f>SUM(Emissions!AX44:AX45)</f>
        <v>0.13932641304871607</v>
      </c>
      <c r="AW22" s="28">
        <f>SUM(Emissions!AY44:AY45)</f>
        <v>0.13965499977909571</v>
      </c>
      <c r="AX22" s="28">
        <f>SUM(Emissions!AZ44:AZ45)</f>
        <v>0.14000800471573202</v>
      </c>
      <c r="AY22" s="28">
        <f>SUM(Emissions!BA44:BA45)</f>
        <v>0.14038062276037699</v>
      </c>
      <c r="AZ22" s="28">
        <f>SUM(Emissions!BB44:BB45)</f>
        <v>0.1406060682223709</v>
      </c>
      <c r="BA22" s="28">
        <f>SUM(Emissions!BC44:BC45)</f>
        <v>0.1408484544169665</v>
      </c>
      <c r="BB22" s="28">
        <f>SUM(Emissions!BD44:BD45)</f>
        <v>0.14110964567570655</v>
      </c>
      <c r="BC22" s="28">
        <f>SUM(Emissions!BE44:BE45)</f>
        <v>0.14138639698270505</v>
      </c>
      <c r="BD22" s="28">
        <f>SUM(Emissions!BF44:BF45)</f>
        <v>0.14167929806464719</v>
      </c>
      <c r="BE22" s="28">
        <f>SUM(Emissions!BG44:BG45)</f>
        <v>0.14183686710583368</v>
      </c>
      <c r="BF22" s="28">
        <f>SUM(Emissions!BH44:BH45)</f>
        <v>0.14200831472601594</v>
      </c>
      <c r="BG22" s="28">
        <f>SUM(Emissions!BI44:BI45)</f>
        <v>0.14219487269188191</v>
      </c>
      <c r="BH22" s="28">
        <f>SUM(Emissions!BJ44:BJ45)</f>
        <v>0.14239444830193942</v>
      </c>
      <c r="BI22" s="28">
        <f>SUM(Emissions!BK44:BK45)</f>
        <v>0.14261183860645371</v>
      </c>
      <c r="BJ22" s="28">
        <f>SUM(Emissions!BL44:BL45)</f>
        <v>0.1426865194969088</v>
      </c>
      <c r="BK22" s="28">
        <f>SUM(Emissions!BM44:BM45)</f>
        <v>0.14277709236623498</v>
      </c>
      <c r="BL22" s="28">
        <f>SUM(Emissions!BN44:BN45)</f>
        <v>0.14287854184666271</v>
      </c>
      <c r="BM22" s="28">
        <f>SUM(Emissions!BO44:BO45)</f>
        <v>0.14299160080487192</v>
      </c>
      <c r="BN22" s="28">
        <f>SUM(Emissions!BP44:BP45)</f>
        <v>0.14311992162735057</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0.13627089599311643</v>
      </c>
      <c r="AC25" s="28">
        <f>SUM(Emissions!AE48:AE49)</f>
        <v>0.1360411353119457</v>
      </c>
      <c r="AD25" s="28">
        <f>SUM(Emissions!AF48:AF49)</f>
        <v>0.13486797496497455</v>
      </c>
      <c r="AE25" s="28">
        <f>SUM(Emissions!AG48:AG49)</f>
        <v>0.13274860189240589</v>
      </c>
      <c r="AF25" s="28">
        <f>SUM(Emissions!AH48:AH49)</f>
        <v>0.12992718069874098</v>
      </c>
      <c r="AG25" s="28">
        <f>SUM(Emissions!AI48:AI49)</f>
        <v>0.12789104006830787</v>
      </c>
      <c r="AH25" s="28">
        <f>SUM(Emissions!AJ48:AJ49)</f>
        <v>0.12567977406750622</v>
      </c>
      <c r="AI25" s="28">
        <f>SUM(Emissions!AK48:AK49)</f>
        <v>0.12331389482061295</v>
      </c>
      <c r="AJ25" s="28">
        <f>SUM(Emissions!AL48:AL49)</f>
        <v>0.10786018463729113</v>
      </c>
      <c r="AK25" s="28">
        <f>SUM(Emissions!AM48:AM49)</f>
        <v>0.10811698101870729</v>
      </c>
      <c r="AL25" s="28">
        <f>SUM(Emissions!AN48:AN49)</f>
        <v>0.10821797671964009</v>
      </c>
      <c r="AM25" s="28">
        <f>SUM(Emissions!AO48:AO49)</f>
        <v>0.10832426838479006</v>
      </c>
      <c r="AN25" s="28">
        <f>SUM(Emissions!AP48:AP49)</f>
        <v>0.10830143923531649</v>
      </c>
      <c r="AO25" s="28">
        <f>SUM(Emissions!AQ48:AQ49)</f>
        <v>0.10837855851887886</v>
      </c>
      <c r="AP25" s="28">
        <f>SUM(Emissions!AR48:AR49)</f>
        <v>0.10904474516042695</v>
      </c>
      <c r="AQ25" s="28">
        <f>SUM(Emissions!AS48:AS49)</f>
        <v>0.10962864990171725</v>
      </c>
      <c r="AR25" s="28">
        <f>SUM(Emissions!AT48:AT49)</f>
        <v>0.11032161848574731</v>
      </c>
      <c r="AS25" s="28">
        <f>SUM(Emissions!AU48:AU49)</f>
        <v>0.11107177412025443</v>
      </c>
      <c r="AT25" s="28">
        <f>SUM(Emissions!AV48:AV49)</f>
        <v>0.11188451946752095</v>
      </c>
      <c r="AU25" s="28">
        <f>SUM(Emissions!AW48:AW49)</f>
        <v>0.11337954035294397</v>
      </c>
      <c r="AV25" s="28">
        <f>SUM(Emissions!AX48:AX49)</f>
        <v>0.11460177215636638</v>
      </c>
      <c r="AW25" s="28">
        <f>SUM(Emissions!AY48:AY49)</f>
        <v>0.11616413061040756</v>
      </c>
      <c r="AX25" s="28">
        <f>SUM(Emissions!AZ48:AZ49)</f>
        <v>0.1179199542994952</v>
      </c>
      <c r="AY25" s="28">
        <f>SUM(Emissions!BA48:BA49)</f>
        <v>0.11987427936884959</v>
      </c>
      <c r="AZ25" s="28">
        <f>SUM(Emissions!BB48:BB49)</f>
        <v>0.12190667727136023</v>
      </c>
      <c r="BA25" s="28">
        <f>SUM(Emissions!BC48:BC49)</f>
        <v>0.12402486132118763</v>
      </c>
      <c r="BB25" s="28">
        <f>SUM(Emissions!BD48:BD49)</f>
        <v>0.12610165500597612</v>
      </c>
      <c r="BC25" s="28">
        <f>SUM(Emissions!BE48:BE49)</f>
        <v>0.12825804954688452</v>
      </c>
      <c r="BD25" s="28">
        <f>SUM(Emissions!BF48:BF49)</f>
        <v>0.13058921570276638</v>
      </c>
      <c r="BE25" s="28">
        <f>SUM(Emissions!BG48:BG49)</f>
        <v>0.13304349152037234</v>
      </c>
      <c r="BF25" s="28">
        <f>SUM(Emissions!BH48:BH49)</f>
        <v>0.13558568849945921</v>
      </c>
      <c r="BG25" s="28">
        <f>SUM(Emissions!BI48:BI49)</f>
        <v>0.13819418831271452</v>
      </c>
      <c r="BH25" s="28">
        <f>SUM(Emissions!BJ48:BJ49)</f>
        <v>0.14089049143188809</v>
      </c>
      <c r="BI25" s="28">
        <f>SUM(Emissions!BK48:BK49)</f>
        <v>0.14377995337874594</v>
      </c>
      <c r="BJ25" s="28">
        <f>SUM(Emissions!BL48:BL49)</f>
        <v>0.14683996124508317</v>
      </c>
      <c r="BK25" s="28">
        <f>SUM(Emissions!BM48:BM49)</f>
        <v>0.15001997686223403</v>
      </c>
      <c r="BL25" s="28">
        <f>SUM(Emissions!BN48:BN49)</f>
        <v>0.15310783817159124</v>
      </c>
      <c r="BM25" s="28">
        <f>SUM(Emissions!BO48:BO49)</f>
        <v>0.1563277285587602</v>
      </c>
      <c r="BN25" s="28">
        <f>SUM(Emissions!BP48:BP49)</f>
        <v>0.15968964598366672</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2.1285895629046805</v>
      </c>
      <c r="AC26" s="28">
        <f>SUM(Emissions!AE50:AE53)</f>
        <v>2.1706628741555449</v>
      </c>
      <c r="AD26" s="28">
        <f>SUM(Emissions!AF50:AF53)</f>
        <v>2.1923031322940734</v>
      </c>
      <c r="AE26" s="28">
        <f>SUM(Emissions!AG50:AG53)</f>
        <v>2.1926211833997562</v>
      </c>
      <c r="AF26" s="28">
        <f>SUM(Emissions!AH50:AH53)</f>
        <v>2.1759387200717399</v>
      </c>
      <c r="AG26" s="28">
        <f>SUM(Emissions!AI50:AI53)</f>
        <v>2.1737068443786733</v>
      </c>
      <c r="AH26" s="28">
        <f>SUM(Emissions!AJ50:AJ53)</f>
        <v>2.1660077801000397</v>
      </c>
      <c r="AI26" s="28">
        <f>SUM(Emissions!AK50:AK53)</f>
        <v>2.1531599160290344</v>
      </c>
      <c r="AJ26" s="28">
        <f>SUM(Emissions!AL50:AL53)</f>
        <v>1.8432166444282605</v>
      </c>
      <c r="AK26" s="28">
        <f>SUM(Emissions!AM50:AM53)</f>
        <v>1.8853934824641883</v>
      </c>
      <c r="AL26" s="28">
        <f>SUM(Emissions!AN50:AN53)</f>
        <v>1.9240818413975531</v>
      </c>
      <c r="AM26" s="28">
        <f>SUM(Emissions!AO50:AO53)</f>
        <v>1.9629490622558023</v>
      </c>
      <c r="AN26" s="28">
        <f>SUM(Emissions!AP50:AP53)</f>
        <v>1.9988374607475812</v>
      </c>
      <c r="AO26" s="28">
        <f>SUM(Emissions!AQ50:AQ53)</f>
        <v>2.0372159632662181</v>
      </c>
      <c r="AP26" s="28">
        <f>SUM(Emissions!AR50:AR53)</f>
        <v>2.0913060169727329</v>
      </c>
      <c r="AQ26" s="28">
        <f>SUM(Emissions!AS50:AS53)</f>
        <v>2.1439521160151069</v>
      </c>
      <c r="AR26" s="28">
        <f>SUM(Emissions!AT50:AT53)</f>
        <v>2.1999750749236879</v>
      </c>
      <c r="AS26" s="28">
        <f>SUM(Emissions!AU50:AU53)</f>
        <v>2.2581783151045962</v>
      </c>
      <c r="AT26" s="28">
        <f>SUM(Emissions!AV50:AV53)</f>
        <v>2.3188134303844814</v>
      </c>
      <c r="AU26" s="28">
        <f>SUM(Emissions!AW50:AW53)</f>
        <v>2.3991692888054472</v>
      </c>
      <c r="AV26" s="28">
        <f>SUM(Emissions!AX50:AX53)</f>
        <v>2.4736404730608417</v>
      </c>
      <c r="AW26" s="28">
        <f>SUM(Emissions!AY50:AY53)</f>
        <v>2.5586304628447403</v>
      </c>
      <c r="AX26" s="28">
        <f>SUM(Emissions!AZ50:AZ53)</f>
        <v>2.6505117887277749</v>
      </c>
      <c r="AY26" s="28">
        <f>SUM(Emissions!BA50:BA53)</f>
        <v>2.7497159626144798</v>
      </c>
      <c r="AZ26" s="28">
        <f>SUM(Emissions!BB50:BB53)</f>
        <v>2.8538546521866066</v>
      </c>
      <c r="BA26" s="28">
        <f>SUM(Emissions!BC50:BC53)</f>
        <v>2.9625602294535054</v>
      </c>
      <c r="BB26" s="28">
        <f>SUM(Emissions!BD50:BD53)</f>
        <v>3.0722779445897785</v>
      </c>
      <c r="BC26" s="28">
        <f>SUM(Emissions!BE50:BE53)</f>
        <v>3.1866106502991562</v>
      </c>
      <c r="BD26" s="28">
        <f>SUM(Emissions!BF50:BF53)</f>
        <v>3.3085688887049054</v>
      </c>
      <c r="BE26" s="28">
        <f>SUM(Emissions!BG50:BG53)</f>
        <v>3.4375386043244371</v>
      </c>
      <c r="BF26" s="28">
        <f>SUM(Emissions!BH50:BH53)</f>
        <v>3.5720017758131117</v>
      </c>
      <c r="BG26" s="28">
        <f>SUM(Emissions!BI50:BI53)</f>
        <v>3.7114692644225094</v>
      </c>
      <c r="BH26" s="28">
        <f>SUM(Emissions!BJ50:BJ53)</f>
        <v>3.8568008125009712</v>
      </c>
      <c r="BI26" s="28">
        <f>SUM(Emissions!BK50:BK53)</f>
        <v>4.0115612780056802</v>
      </c>
      <c r="BJ26" s="28">
        <f>SUM(Emissions!BL50:BL53)</f>
        <v>4.1760713229302144</v>
      </c>
      <c r="BK26" s="28">
        <f>SUM(Emissions!BM50:BM53)</f>
        <v>4.3483001997671584</v>
      </c>
      <c r="BL26" s="28">
        <f>SUM(Emissions!BN50:BN53)</f>
        <v>4.5214477029416713</v>
      </c>
      <c r="BM26" s="28">
        <f>SUM(Emissions!BO50:BO53)</f>
        <v>4.7031052238839237</v>
      </c>
      <c r="BN26" s="28">
        <f>SUM(Emissions!BP50:BP53)</f>
        <v>4.8939110647737554</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50.277427714103233</v>
      </c>
      <c r="AC27" s="49">
        <f t="shared" si="17"/>
        <v>52.433603503822177</v>
      </c>
      <c r="AD27" s="49">
        <f t="shared" si="17"/>
        <v>51.98267801354114</v>
      </c>
      <c r="AE27" s="49">
        <f t="shared" si="17"/>
        <v>51.577075563260081</v>
      </c>
      <c r="AF27" s="49">
        <f t="shared" si="17"/>
        <v>52.242802392979037</v>
      </c>
      <c r="AG27" s="49">
        <f t="shared" si="17"/>
        <v>52.855310182697991</v>
      </c>
      <c r="AH27" s="49">
        <f t="shared" si="17"/>
        <v>53.164137812416939</v>
      </c>
      <c r="AI27" s="49">
        <f t="shared" si="17"/>
        <v>53.472630749109541</v>
      </c>
      <c r="AJ27" s="49">
        <f t="shared" si="17"/>
        <v>53.80352177561921</v>
      </c>
      <c r="AK27" s="49">
        <f t="shared" si="17"/>
        <v>54.134412802128871</v>
      </c>
      <c r="AL27" s="49">
        <f t="shared" si="17"/>
        <v>54.465303828638547</v>
      </c>
      <c r="AM27" s="49">
        <f t="shared" si="17"/>
        <v>54.796194855148201</v>
      </c>
      <c r="AN27" s="49">
        <f t="shared" si="17"/>
        <v>55.127085881657877</v>
      </c>
      <c r="AO27" s="49">
        <f t="shared" si="17"/>
        <v>55.457976908167545</v>
      </c>
      <c r="AP27" s="49">
        <f t="shared" si="17"/>
        <v>55.788867934677207</v>
      </c>
      <c r="AQ27" s="49">
        <f t="shared" si="17"/>
        <v>56.119758961186875</v>
      </c>
      <c r="AR27" s="49">
        <f t="shared" si="17"/>
        <v>56.450649987696544</v>
      </c>
      <c r="AS27" s="49">
        <f t="shared" si="17"/>
        <v>56.781541014206219</v>
      </c>
      <c r="AT27" s="49">
        <f t="shared" si="17"/>
        <v>57.090033950898807</v>
      </c>
      <c r="AU27" s="49">
        <f t="shared" si="17"/>
        <v>57.398861580617762</v>
      </c>
      <c r="AV27" s="49">
        <f t="shared" si="17"/>
        <v>57.707689210336717</v>
      </c>
      <c r="AW27" s="49">
        <f t="shared" si="17"/>
        <v>58.016516840055672</v>
      </c>
      <c r="AX27" s="49">
        <f t="shared" si="17"/>
        <v>58.325344469774613</v>
      </c>
      <c r="AY27" s="49">
        <f t="shared" si="17"/>
        <v>58.634172099493568</v>
      </c>
      <c r="AZ27" s="49">
        <f t="shared" si="17"/>
        <v>58.942999729212531</v>
      </c>
      <c r="BA27" s="49">
        <f t="shared" si="17"/>
        <v>59.251827358931479</v>
      </c>
      <c r="BB27" s="49">
        <f t="shared" si="17"/>
        <v>59.560654988650448</v>
      </c>
      <c r="BC27" s="49">
        <f t="shared" si="17"/>
        <v>59.869482618369396</v>
      </c>
      <c r="BD27" s="49">
        <f t="shared" si="17"/>
        <v>60.148095493960113</v>
      </c>
      <c r="BE27" s="49">
        <f t="shared" si="17"/>
        <v>60.42670836955083</v>
      </c>
      <c r="BF27" s="49">
        <f t="shared" si="17"/>
        <v>60.705321245141548</v>
      </c>
      <c r="BG27" s="49">
        <f t="shared" si="17"/>
        <v>60.983934120732272</v>
      </c>
      <c r="BH27" s="49">
        <f t="shared" si="17"/>
        <v>61.262546996322982</v>
      </c>
      <c r="BI27" s="49">
        <f t="shared" si="17"/>
        <v>61.541159871913699</v>
      </c>
      <c r="BJ27" s="49">
        <f t="shared" si="17"/>
        <v>61.81977274750443</v>
      </c>
      <c r="BK27" s="49">
        <f t="shared" si="17"/>
        <v>62.09838562309514</v>
      </c>
      <c r="BL27" s="49">
        <f t="shared" si="17"/>
        <v>62.376998498685857</v>
      </c>
      <c r="BM27" s="49">
        <f t="shared" si="17"/>
        <v>62.655611374276589</v>
      </c>
      <c r="BN27" s="49">
        <f t="shared" si="17"/>
        <v>62.96443900399553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11.23000925450385</v>
      </c>
      <c r="AC28" s="22">
        <f>SUMIF(Emissions!$C$54:$C$69,'Emissions summary'!$C28,Emissions!AE$54:AE$69)</f>
        <v>13.080976329481452</v>
      </c>
      <c r="AD28" s="22">
        <f>SUMIF(Emissions!$C$54:$C$69,'Emissions summary'!$C28,Emissions!AF$54:AF$69)</f>
        <v>12.324842124459055</v>
      </c>
      <c r="AE28" s="22">
        <f>SUMIF(Emissions!$C$54:$C$69,'Emissions summary'!$C28,Emissions!AG$54:AG$69)</f>
        <v>11.614030959436656</v>
      </c>
      <c r="AF28" s="22">
        <f>SUMIF(Emissions!$C$54:$C$69,'Emissions summary'!$C28,Emissions!AH$54:AH$69)</f>
        <v>11.974549074414256</v>
      </c>
      <c r="AG28" s="22">
        <f>SUMIF(Emissions!$C$54:$C$69,'Emissions summary'!$C28,Emissions!AI$54:AI$69)</f>
        <v>12.281848149391859</v>
      </c>
      <c r="AH28" s="22">
        <f>SUMIF(Emissions!$C$54:$C$69,'Emissions summary'!$C28,Emissions!AJ$54:AJ$69)</f>
        <v>12.28546706436946</v>
      </c>
      <c r="AI28" s="22">
        <f>SUMIF(Emissions!$C$54:$C$69,'Emissions summary'!$C28,Emissions!AK$54:AK$69)</f>
        <v>12.290417780140926</v>
      </c>
      <c r="AJ28" s="22">
        <f>SUMIF(Emissions!$C$54:$C$69,'Emissions summary'!$C28,Emissions!AL$54:AL$69)</f>
        <v>12.325583250040628</v>
      </c>
      <c r="AK28" s="22">
        <f>SUMIF(Emissions!$C$54:$C$69,'Emissions summary'!$C28,Emissions!AM$54:AM$69)</f>
        <v>12.360748719940332</v>
      </c>
      <c r="AL28" s="22">
        <f>SUMIF(Emissions!$C$54:$C$69,'Emissions summary'!$C28,Emissions!AN$54:AN$69)</f>
        <v>12.395914189840035</v>
      </c>
      <c r="AM28" s="22">
        <f>SUMIF(Emissions!$C$54:$C$69,'Emissions summary'!$C28,Emissions!AO$54:AO$69)</f>
        <v>12.431079659739739</v>
      </c>
      <c r="AN28" s="22">
        <f>SUMIF(Emissions!$C$54:$C$69,'Emissions summary'!$C28,Emissions!AP$54:AP$69)</f>
        <v>12.466245129639439</v>
      </c>
      <c r="AO28" s="22">
        <f>SUMIF(Emissions!$C$54:$C$69,'Emissions summary'!$C28,Emissions!AQ$54:AQ$69)</f>
        <v>12.501410599539145</v>
      </c>
      <c r="AP28" s="22">
        <f>SUMIF(Emissions!$C$54:$C$69,'Emissions summary'!$C28,Emissions!AR$54:AR$69)</f>
        <v>12.536576069438848</v>
      </c>
      <c r="AQ28" s="22">
        <f>SUMIF(Emissions!$C$54:$C$69,'Emissions summary'!$C28,Emissions!AS$54:AS$69)</f>
        <v>12.57174153933855</v>
      </c>
      <c r="AR28" s="22">
        <f>SUMIF(Emissions!$C$54:$C$69,'Emissions summary'!$C28,Emissions!AT$54:AT$69)</f>
        <v>12.606907009238252</v>
      </c>
      <c r="AS28" s="22">
        <f>SUMIF(Emissions!$C$54:$C$69,'Emissions summary'!$C28,Emissions!AU$54:AU$69)</f>
        <v>12.642072479137958</v>
      </c>
      <c r="AT28" s="22">
        <f>SUMIF(Emissions!$C$54:$C$69,'Emissions summary'!$C28,Emissions!AV$54:AV$69)</f>
        <v>12.647023194909425</v>
      </c>
      <c r="AU28" s="22">
        <f>SUMIF(Emissions!$C$54:$C$69,'Emissions summary'!$C28,Emissions!AW$54:AW$69)</f>
        <v>12.650642109887025</v>
      </c>
      <c r="AV28" s="22">
        <f>SUMIF(Emissions!$C$54:$C$69,'Emissions summary'!$C28,Emissions!AX$54:AX$69)</f>
        <v>12.654261024864628</v>
      </c>
      <c r="AW28" s="22">
        <f>SUMIF(Emissions!$C$54:$C$69,'Emissions summary'!$C28,Emissions!AY$54:AY$69)</f>
        <v>12.65787993984223</v>
      </c>
      <c r="AX28" s="22">
        <f>SUMIF(Emissions!$C$54:$C$69,'Emissions summary'!$C28,Emissions!AZ$54:AZ$69)</f>
        <v>12.661498854819831</v>
      </c>
      <c r="AY28" s="22">
        <f>SUMIF(Emissions!$C$54:$C$69,'Emissions summary'!$C28,Emissions!BA$54:BA$69)</f>
        <v>12.665117769797432</v>
      </c>
      <c r="AZ28" s="22">
        <f>SUMIF(Emissions!$C$54:$C$69,'Emissions summary'!$C28,Emissions!BB$54:BB$69)</f>
        <v>12.668736684775032</v>
      </c>
      <c r="BA28" s="22">
        <f>SUMIF(Emissions!$C$54:$C$69,'Emissions summary'!$C28,Emissions!BC$54:BC$69)</f>
        <v>12.672355599752635</v>
      </c>
      <c r="BB28" s="22">
        <f>SUMIF(Emissions!$C$54:$C$69,'Emissions summary'!$C28,Emissions!BD$54:BD$69)</f>
        <v>12.675974514730237</v>
      </c>
      <c r="BC28" s="22">
        <f>SUMIF(Emissions!$C$54:$C$69,'Emissions summary'!$C28,Emissions!BE$54:BE$69)</f>
        <v>12.679593429707838</v>
      </c>
      <c r="BD28" s="22">
        <f>SUMIF(Emissions!$C$54:$C$69,'Emissions summary'!$C28,Emissions!BF$54:BF$69)</f>
        <v>12.652997590557201</v>
      </c>
      <c r="BE28" s="22">
        <f>SUMIF(Emissions!$C$54:$C$69,'Emissions summary'!$C28,Emissions!BG$54:BG$69)</f>
        <v>12.626401751406565</v>
      </c>
      <c r="BF28" s="22">
        <f>SUMIF(Emissions!$C$54:$C$69,'Emissions summary'!$C28,Emissions!BH$54:BH$69)</f>
        <v>12.599805912255931</v>
      </c>
      <c r="BG28" s="22">
        <f>SUMIF(Emissions!$C$54:$C$69,'Emissions summary'!$C28,Emissions!BI$54:BI$69)</f>
        <v>12.573210073105297</v>
      </c>
      <c r="BH28" s="22">
        <f>SUMIF(Emissions!$C$54:$C$69,'Emissions summary'!$C28,Emissions!BJ$54:BJ$69)</f>
        <v>12.546614233954658</v>
      </c>
      <c r="BI28" s="22">
        <f>SUMIF(Emissions!$C$54:$C$69,'Emissions summary'!$C28,Emissions!BK$54:BK$69)</f>
        <v>12.520018394804026</v>
      </c>
      <c r="BJ28" s="22">
        <f>SUMIF(Emissions!$C$54:$C$69,'Emissions summary'!$C28,Emissions!BL$54:BL$69)</f>
        <v>12.493422555653387</v>
      </c>
      <c r="BK28" s="22">
        <f>SUMIF(Emissions!$C$54:$C$69,'Emissions summary'!$C28,Emissions!BM$54:BM$69)</f>
        <v>12.466826716502752</v>
      </c>
      <c r="BL28" s="22">
        <f>SUMIF(Emissions!$C$54:$C$69,'Emissions summary'!$C28,Emissions!BN$54:BN$69)</f>
        <v>12.440230877352118</v>
      </c>
      <c r="BM28" s="22">
        <f>SUMIF(Emissions!$C$54:$C$69,'Emissions summary'!$C28,Emissions!BO$54:BO$69)</f>
        <v>12.413635038201482</v>
      </c>
      <c r="BN28" s="22">
        <f>SUMIF(Emissions!$C$54:$C$69,'Emissions summary'!$C28,Emissions!BP$54:BP$69)</f>
        <v>12.417253953179086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8.9561060067889109</v>
      </c>
      <c r="AC29" s="22">
        <f>SUMIF(Emissions!$C$54:$C$69,'Emissions summary'!$C29,Emissions!AE$54:AE$69)</f>
        <v>8.9502751860063956</v>
      </c>
      <c r="AD29" s="22">
        <f>SUMIF(Emissions!$C$54:$C$69,'Emissions summary'!$C29,Emissions!AF$54:AF$69)</f>
        <v>8.9444443652238803</v>
      </c>
      <c r="AE29" s="22">
        <f>SUMIF(Emissions!$C$54:$C$69,'Emissions summary'!$C29,Emissions!AG$54:AG$69)</f>
        <v>8.9386135444413632</v>
      </c>
      <c r="AF29" s="22">
        <f>SUMIF(Emissions!$C$54:$C$69,'Emissions summary'!$C29,Emissions!AH$54:AH$69)</f>
        <v>8.932782723658848</v>
      </c>
      <c r="AG29" s="22">
        <f>SUMIF(Emissions!$C$54:$C$69,'Emissions summary'!$C29,Emissions!AI$54:AI$69)</f>
        <v>8.9269519028763327</v>
      </c>
      <c r="AH29" s="22">
        <f>SUMIF(Emissions!$C$54:$C$69,'Emissions summary'!$C29,Emissions!AJ$54:AJ$69)</f>
        <v>8.9211210820938174</v>
      </c>
      <c r="AI29" s="22">
        <f>SUMIF(Emissions!$C$54:$C$69,'Emissions summary'!$C29,Emissions!AK$54:AK$69)</f>
        <v>8.9152902613113021</v>
      </c>
      <c r="AJ29" s="22">
        <f>SUMIF(Emissions!$C$54:$C$69,'Emissions summary'!$C29,Emissions!AL$54:AL$69)</f>
        <v>8.9094594405287868</v>
      </c>
      <c r="AK29" s="22">
        <f>SUMIF(Emissions!$C$54:$C$69,'Emissions summary'!$C29,Emissions!AM$54:AM$69)</f>
        <v>8.9036286197462715</v>
      </c>
      <c r="AL29" s="22">
        <f>SUMIF(Emissions!$C$54:$C$69,'Emissions summary'!$C29,Emissions!AN$54:AN$69)</f>
        <v>8.897797798963758</v>
      </c>
      <c r="AM29" s="22">
        <f>SUMIF(Emissions!$C$54:$C$69,'Emissions summary'!$C29,Emissions!AO$54:AO$69)</f>
        <v>8.8919669781812409</v>
      </c>
      <c r="AN29" s="22">
        <f>SUMIF(Emissions!$C$54:$C$69,'Emissions summary'!$C29,Emissions!AP$54:AP$69)</f>
        <v>8.8861361573987274</v>
      </c>
      <c r="AO29" s="22">
        <f>SUMIF(Emissions!$C$54:$C$69,'Emissions summary'!$C29,Emissions!AQ$54:AQ$69)</f>
        <v>8.8803053366162104</v>
      </c>
      <c r="AP29" s="22">
        <f>SUMIF(Emissions!$C$54:$C$69,'Emissions summary'!$C29,Emissions!AR$54:AR$69)</f>
        <v>8.8744745158336968</v>
      </c>
      <c r="AQ29" s="22">
        <f>SUMIF(Emissions!$C$54:$C$69,'Emissions summary'!$C29,Emissions!AS$54:AS$69)</f>
        <v>8.8686436950511798</v>
      </c>
      <c r="AR29" s="22">
        <f>SUMIF(Emissions!$C$54:$C$69,'Emissions summary'!$C29,Emissions!AT$54:AT$69)</f>
        <v>8.8628128742686663</v>
      </c>
      <c r="AS29" s="22">
        <f>SUMIF(Emissions!$C$54:$C$69,'Emissions summary'!$C29,Emissions!AU$54:AU$69)</f>
        <v>8.8569820534861492</v>
      </c>
      <c r="AT29" s="22">
        <f>SUMIF(Emissions!$C$54:$C$69,'Emissions summary'!$C29,Emissions!AV$54:AV$69)</f>
        <v>8.8511512327036339</v>
      </c>
      <c r="AU29" s="22">
        <f>SUMIF(Emissions!$C$54:$C$69,'Emissions summary'!$C29,Emissions!AW$54:AW$69)</f>
        <v>8.8453204119211186</v>
      </c>
      <c r="AV29" s="22">
        <f>SUMIF(Emissions!$C$54:$C$69,'Emissions summary'!$C29,Emissions!AX$54:AX$69)</f>
        <v>8.8394895911386051</v>
      </c>
      <c r="AW29" s="22">
        <f>SUMIF(Emissions!$C$54:$C$69,'Emissions summary'!$C29,Emissions!AY$54:AY$69)</f>
        <v>8.833658770356088</v>
      </c>
      <c r="AX29" s="22">
        <f>SUMIF(Emissions!$C$54:$C$69,'Emissions summary'!$C29,Emissions!AZ$54:AZ$69)</f>
        <v>8.8278279495735728</v>
      </c>
      <c r="AY29" s="22">
        <f>SUMIF(Emissions!$C$54:$C$69,'Emissions summary'!$C29,Emissions!BA$54:BA$69)</f>
        <v>8.8219971287910575</v>
      </c>
      <c r="AZ29" s="22">
        <f>SUMIF(Emissions!$C$54:$C$69,'Emissions summary'!$C29,Emissions!BB$54:BB$69)</f>
        <v>8.8161663080085422</v>
      </c>
      <c r="BA29" s="22">
        <f>SUMIF(Emissions!$C$54:$C$69,'Emissions summary'!$C29,Emissions!BC$54:BC$69)</f>
        <v>8.8103354872260269</v>
      </c>
      <c r="BB29" s="22">
        <f>SUMIF(Emissions!$C$54:$C$69,'Emissions summary'!$C29,Emissions!BD$54:BD$69)</f>
        <v>8.8045046664435116</v>
      </c>
      <c r="BC29" s="22">
        <f>SUMIF(Emissions!$C$54:$C$69,'Emissions summary'!$C29,Emissions!BE$54:BE$69)</f>
        <v>8.7986738456609963</v>
      </c>
      <c r="BD29" s="22">
        <f>SUMIF(Emissions!$C$54:$C$69,'Emissions summary'!$C29,Emissions!BF$54:BF$69)</f>
        <v>8.7928430248784828</v>
      </c>
      <c r="BE29" s="22">
        <f>SUMIF(Emissions!$C$54:$C$69,'Emissions summary'!$C29,Emissions!BG$54:BG$69)</f>
        <v>8.7870122040959657</v>
      </c>
      <c r="BF29" s="22">
        <f>SUMIF(Emissions!$C$54:$C$69,'Emissions summary'!$C29,Emissions!BH$54:BH$69)</f>
        <v>8.7811813833134522</v>
      </c>
      <c r="BG29" s="22">
        <f>SUMIF(Emissions!$C$54:$C$69,'Emissions summary'!$C29,Emissions!BI$54:BI$69)</f>
        <v>8.7753505625309352</v>
      </c>
      <c r="BH29" s="22">
        <f>SUMIF(Emissions!$C$54:$C$69,'Emissions summary'!$C29,Emissions!BJ$54:BJ$69)</f>
        <v>8.7695197417484216</v>
      </c>
      <c r="BI29" s="22">
        <f>SUMIF(Emissions!$C$54:$C$69,'Emissions summary'!$C29,Emissions!BK$54:BK$69)</f>
        <v>8.7636889209659063</v>
      </c>
      <c r="BJ29" s="22">
        <f>SUMIF(Emissions!$C$54:$C$69,'Emissions summary'!$C29,Emissions!BL$54:BL$69)</f>
        <v>8.7578581001833911</v>
      </c>
      <c r="BK29" s="22">
        <f>SUMIF(Emissions!$C$54:$C$69,'Emissions summary'!$C29,Emissions!BM$54:BM$69)</f>
        <v>8.7520272794008775</v>
      </c>
      <c r="BL29" s="22">
        <f>SUMIF(Emissions!$C$54:$C$69,'Emissions summary'!$C29,Emissions!BN$54:BN$69)</f>
        <v>8.7461964586183605</v>
      </c>
      <c r="BM29" s="22">
        <f>SUMIF(Emissions!$C$54:$C$69,'Emissions summary'!$C29,Emissions!BO$54:BO$69)</f>
        <v>8.7403656378358434</v>
      </c>
      <c r="BN29" s="22">
        <f>SUMIF(Emissions!$C$54:$C$69,'Emissions summary'!$C29,Emissions!BP$54:BP$69)</f>
        <v>8.7345348170533299</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29.112700784920527</v>
      </c>
      <c r="AC30" s="22">
        <f>SUMIF(Emissions!$C$54:$C$69,'Emissions summary'!$C30,Emissions!AE$54:AE$69)</f>
        <v>29.429337259801425</v>
      </c>
      <c r="AD30" s="22">
        <f>SUMIF(Emissions!$C$54:$C$69,'Emissions summary'!$C30,Emissions!AF$54:AF$69)</f>
        <v>29.745973734682323</v>
      </c>
      <c r="AE30" s="22">
        <f>SUMIF(Emissions!$C$54:$C$69,'Emissions summary'!$C30,Emissions!AG$54:AG$69)</f>
        <v>30.062610209563211</v>
      </c>
      <c r="AF30" s="22">
        <f>SUMIF(Emissions!$C$54:$C$69,'Emissions summary'!$C30,Emissions!AH$54:AH$69)</f>
        <v>30.379246684444112</v>
      </c>
      <c r="AG30" s="22">
        <f>SUMIF(Emissions!$C$54:$C$69,'Emissions summary'!$C30,Emissions!AI$54:AI$69)</f>
        <v>30.69588315932501</v>
      </c>
      <c r="AH30" s="22">
        <f>SUMIF(Emissions!$C$54:$C$69,'Emissions summary'!$C30,Emissions!AJ$54:AJ$69)</f>
        <v>31.012519634205908</v>
      </c>
      <c r="AI30" s="22">
        <f>SUMIF(Emissions!$C$54:$C$69,'Emissions summary'!$C30,Emissions!AK$54:AK$69)</f>
        <v>31.327489615266582</v>
      </c>
      <c r="AJ30" s="22">
        <f>SUMIF(Emissions!$C$54:$C$69,'Emissions summary'!$C30,Emissions!AL$54:AL$69)</f>
        <v>31.634642932016089</v>
      </c>
      <c r="AK30" s="22">
        <f>SUMIF(Emissions!$C$54:$C$69,'Emissions summary'!$C30,Emissions!AM$54:AM$69)</f>
        <v>31.941796248765602</v>
      </c>
      <c r="AL30" s="22">
        <f>SUMIF(Emissions!$C$54:$C$69,'Emissions summary'!$C30,Emissions!AN$54:AN$69)</f>
        <v>32.248949565515112</v>
      </c>
      <c r="AM30" s="22">
        <f>SUMIF(Emissions!$C$54:$C$69,'Emissions summary'!$C30,Emissions!AO$54:AO$69)</f>
        <v>32.556102882264618</v>
      </c>
      <c r="AN30" s="22">
        <f>SUMIF(Emissions!$C$54:$C$69,'Emissions summary'!$C30,Emissions!AP$54:AP$69)</f>
        <v>32.863256199014131</v>
      </c>
      <c r="AO30" s="22">
        <f>SUMIF(Emissions!$C$54:$C$69,'Emissions summary'!$C30,Emissions!AQ$54:AQ$69)</f>
        <v>33.170409515763637</v>
      </c>
      <c r="AP30" s="22">
        <f>SUMIF(Emissions!$C$54:$C$69,'Emissions summary'!$C30,Emissions!AR$54:AR$69)</f>
        <v>33.477562832513144</v>
      </c>
      <c r="AQ30" s="22">
        <f>SUMIF(Emissions!$C$54:$C$69,'Emissions summary'!$C30,Emissions!AS$54:AS$69)</f>
        <v>33.784716149262657</v>
      </c>
      <c r="AR30" s="22">
        <f>SUMIF(Emissions!$C$54:$C$69,'Emissions summary'!$C30,Emissions!AT$54:AT$69)</f>
        <v>34.09186946601217</v>
      </c>
      <c r="AS30" s="22">
        <f>SUMIF(Emissions!$C$54:$C$69,'Emissions summary'!$C30,Emissions!AU$54:AU$69)</f>
        <v>34.399022782761683</v>
      </c>
      <c r="AT30" s="22">
        <f>SUMIF(Emissions!$C$54:$C$69,'Emissions summary'!$C30,Emissions!AV$54:AV$69)</f>
        <v>34.713992763822354</v>
      </c>
      <c r="AU30" s="22">
        <f>SUMIF(Emissions!$C$54:$C$69,'Emissions summary'!$C30,Emissions!AW$54:AW$69)</f>
        <v>35.030629238703256</v>
      </c>
      <c r="AV30" s="22">
        <f>SUMIF(Emissions!$C$54:$C$69,'Emissions summary'!$C30,Emissions!AX$54:AX$69)</f>
        <v>35.34726571358415</v>
      </c>
      <c r="AW30" s="22">
        <f>SUMIF(Emissions!$C$54:$C$69,'Emissions summary'!$C30,Emissions!AY$54:AY$69)</f>
        <v>35.663902188465045</v>
      </c>
      <c r="AX30" s="22">
        <f>SUMIF(Emissions!$C$54:$C$69,'Emissions summary'!$C30,Emissions!AZ$54:AZ$69)</f>
        <v>35.980538663345939</v>
      </c>
      <c r="AY30" s="22">
        <f>SUMIF(Emissions!$C$54:$C$69,'Emissions summary'!$C30,Emissions!BA$54:BA$69)</f>
        <v>36.297175138226834</v>
      </c>
      <c r="AZ30" s="22">
        <f>SUMIF(Emissions!$C$54:$C$69,'Emissions summary'!$C30,Emissions!BB$54:BB$69)</f>
        <v>36.613811613107742</v>
      </c>
      <c r="BA30" s="22">
        <f>SUMIF(Emissions!$C$54:$C$69,'Emissions summary'!$C30,Emissions!BC$54:BC$69)</f>
        <v>36.930448087988637</v>
      </c>
      <c r="BB30" s="22">
        <f>SUMIF(Emissions!$C$54:$C$69,'Emissions summary'!$C30,Emissions!BD$54:BD$69)</f>
        <v>37.247084562869546</v>
      </c>
      <c r="BC30" s="22">
        <f>SUMIF(Emissions!$C$54:$C$69,'Emissions summary'!$C30,Emissions!BE$54:BE$69)</f>
        <v>37.56372103775044</v>
      </c>
      <c r="BD30" s="22">
        <f>SUMIF(Emissions!$C$54:$C$69,'Emissions summary'!$C30,Emissions!BF$54:BF$69)</f>
        <v>37.880357512631335</v>
      </c>
      <c r="BE30" s="22">
        <f>SUMIF(Emissions!$C$54:$C$69,'Emissions summary'!$C30,Emissions!BG$54:BG$69)</f>
        <v>38.196993987512236</v>
      </c>
      <c r="BF30" s="22">
        <f>SUMIF(Emissions!$C$54:$C$69,'Emissions summary'!$C30,Emissions!BH$54:BH$69)</f>
        <v>38.513630462393131</v>
      </c>
      <c r="BG30" s="22">
        <f>SUMIF(Emissions!$C$54:$C$69,'Emissions summary'!$C30,Emissions!BI$54:BI$69)</f>
        <v>38.83026693727404</v>
      </c>
      <c r="BH30" s="22">
        <f>SUMIF(Emissions!$C$54:$C$69,'Emissions summary'!$C30,Emissions!BJ$54:BJ$69)</f>
        <v>39.146903412154934</v>
      </c>
      <c r="BI30" s="22">
        <f>SUMIF(Emissions!$C$54:$C$69,'Emissions summary'!$C30,Emissions!BK$54:BK$69)</f>
        <v>39.463539887035829</v>
      </c>
      <c r="BJ30" s="22">
        <f>SUMIF(Emissions!$C$54:$C$69,'Emissions summary'!$C30,Emissions!BL$54:BL$69)</f>
        <v>39.780176361916737</v>
      </c>
      <c r="BK30" s="22">
        <f>SUMIF(Emissions!$C$54:$C$69,'Emissions summary'!$C30,Emissions!BM$54:BM$69)</f>
        <v>40.096812836797632</v>
      </c>
      <c r="BL30" s="22">
        <f>SUMIF(Emissions!$C$54:$C$69,'Emissions summary'!$C30,Emissions!BN$54:BN$69)</f>
        <v>40.413449311678526</v>
      </c>
      <c r="BM30" s="22">
        <f>SUMIF(Emissions!$C$54:$C$69,'Emissions summary'!$C30,Emissions!BO$54:BO$69)</f>
        <v>40.730085786559435</v>
      </c>
      <c r="BN30" s="22">
        <f>SUMIF(Emissions!$C$54:$C$69,'Emissions summary'!$C30,Emissions!BP$54:BP$69)</f>
        <v>41.04672226144033</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0.52186165428909825</v>
      </c>
      <c r="AC31" s="22">
        <f>SUMIF(Emissions!$C$54:$C$69,'Emissions summary'!$C31,Emissions!AE$54:AE$69)</f>
        <v>0.5142978876638723</v>
      </c>
      <c r="AD31" s="22">
        <f>SUMIF(Emissions!$C$54:$C$69,'Emissions summary'!$C31,Emissions!AF$54:AF$69)</f>
        <v>0.50673412103864635</v>
      </c>
      <c r="AE31" s="22">
        <f>SUMIF(Emissions!$C$54:$C$69,'Emissions summary'!$C31,Emissions!AG$54:AG$69)</f>
        <v>0.49917035441342028</v>
      </c>
      <c r="AF31" s="22">
        <f>SUMIF(Emissions!$C$54:$C$69,'Emissions summary'!$C31,Emissions!AH$54:AH$69)</f>
        <v>0.49160658778819438</v>
      </c>
      <c r="AG31" s="22">
        <f>SUMIF(Emissions!$C$54:$C$69,'Emissions summary'!$C31,Emissions!AI$54:AI$69)</f>
        <v>0.48404282116296848</v>
      </c>
      <c r="AH31" s="22">
        <f>SUMIF(Emissions!$C$54:$C$69,'Emissions summary'!$C31,Emissions!AJ$54:AJ$69)</f>
        <v>0.47647905453774253</v>
      </c>
      <c r="AI31" s="22">
        <f>SUMIF(Emissions!$C$54:$C$69,'Emissions summary'!$C31,Emissions!AK$54:AK$69)</f>
        <v>0.46891528791251658</v>
      </c>
      <c r="AJ31" s="22">
        <f>SUMIF(Emissions!$C$54:$C$69,'Emissions summary'!$C31,Emissions!AL$54:AL$69)</f>
        <v>0.46135152128729073</v>
      </c>
      <c r="AK31" s="22">
        <f>SUMIF(Emissions!$C$54:$C$69,'Emissions summary'!$C31,Emissions!AM$54:AM$69)</f>
        <v>0.45378775466206478</v>
      </c>
      <c r="AL31" s="22">
        <f>SUMIF(Emissions!$C$54:$C$69,'Emissions summary'!$C31,Emissions!AN$54:AN$69)</f>
        <v>0.44622398803683883</v>
      </c>
      <c r="AM31" s="22">
        <f>SUMIF(Emissions!$C$54:$C$69,'Emissions summary'!$C31,Emissions!AO$54:AO$69)</f>
        <v>0.43866022141161282</v>
      </c>
      <c r="AN31" s="22">
        <f>SUMIF(Emissions!$C$54:$C$69,'Emissions summary'!$C31,Emissions!AP$54:AP$69)</f>
        <v>0.43109645478638686</v>
      </c>
      <c r="AO31" s="22">
        <f>SUMIF(Emissions!$C$54:$C$69,'Emissions summary'!$C31,Emissions!AQ$54:AQ$69)</f>
        <v>0.42353268816116102</v>
      </c>
      <c r="AP31" s="22">
        <f>SUMIF(Emissions!$C$54:$C$69,'Emissions summary'!$C31,Emissions!AR$54:AR$69)</f>
        <v>0.41596892153593507</v>
      </c>
      <c r="AQ31" s="22">
        <f>SUMIF(Emissions!$C$54:$C$69,'Emissions summary'!$C31,Emissions!AS$54:AS$69)</f>
        <v>0.40840515491070911</v>
      </c>
      <c r="AR31" s="22">
        <f>SUMIF(Emissions!$C$54:$C$69,'Emissions summary'!$C31,Emissions!AT$54:AT$69)</f>
        <v>0.40084138828548316</v>
      </c>
      <c r="AS31" s="22">
        <f>SUMIF(Emissions!$C$54:$C$69,'Emissions summary'!$C31,Emissions!AU$54:AU$69)</f>
        <v>0.39327762166025726</v>
      </c>
      <c r="AT31" s="22">
        <f>SUMIF(Emissions!$C$54:$C$69,'Emissions summary'!$C31,Emissions!AV$54:AV$69)</f>
        <v>0.38571385503503131</v>
      </c>
      <c r="AU31" s="22">
        <f>SUMIF(Emissions!$C$54:$C$69,'Emissions summary'!$C31,Emissions!AW$54:AW$69)</f>
        <v>0.37815008840980541</v>
      </c>
      <c r="AV31" s="22">
        <f>SUMIF(Emissions!$C$54:$C$69,'Emissions summary'!$C31,Emissions!AX$54:AX$69)</f>
        <v>0.37058632178457956</v>
      </c>
      <c r="AW31" s="22">
        <f>SUMIF(Emissions!$C$54:$C$69,'Emissions summary'!$C31,Emissions!AY$54:AY$69)</f>
        <v>0.36302255515935367</v>
      </c>
      <c r="AX31" s="22">
        <f>SUMIF(Emissions!$C$54:$C$69,'Emissions summary'!$C31,Emissions!AZ$54:AZ$69)</f>
        <v>0.35545878853412782</v>
      </c>
      <c r="AY31" s="22">
        <f>SUMIF(Emissions!$C$54:$C$69,'Emissions summary'!$C31,Emissions!BA$54:BA$69)</f>
        <v>0.34789502190890187</v>
      </c>
      <c r="AZ31" s="22">
        <f>SUMIF(Emissions!$C$54:$C$69,'Emissions summary'!$C31,Emissions!BB$54:BB$69)</f>
        <v>0.34033125528367603</v>
      </c>
      <c r="BA31" s="22">
        <f>SUMIF(Emissions!$C$54:$C$69,'Emissions summary'!$C31,Emissions!BC$54:BC$69)</f>
        <v>0.33276748865845013</v>
      </c>
      <c r="BB31" s="22">
        <f>SUMIF(Emissions!$C$54:$C$69,'Emissions summary'!$C31,Emissions!BD$54:BD$69)</f>
        <v>0.32520372203322429</v>
      </c>
      <c r="BC31" s="22">
        <f>SUMIF(Emissions!$C$54:$C$69,'Emissions summary'!$C31,Emissions!BE$54:BE$69)</f>
        <v>0.31763995540799839</v>
      </c>
      <c r="BD31" s="22">
        <f>SUMIF(Emissions!$C$54:$C$69,'Emissions summary'!$C31,Emissions!BF$54:BF$69)</f>
        <v>0.31007618878277249</v>
      </c>
      <c r="BE31" s="22">
        <f>SUMIF(Emissions!$C$54:$C$69,'Emissions summary'!$C31,Emissions!BG$54:BG$69)</f>
        <v>0.30251242215754653</v>
      </c>
      <c r="BF31" s="22">
        <f>SUMIF(Emissions!$C$54:$C$69,'Emissions summary'!$C31,Emissions!BH$54:BH$69)</f>
        <v>0.29494865553232069</v>
      </c>
      <c r="BG31" s="22">
        <f>SUMIF(Emissions!$C$54:$C$69,'Emissions summary'!$C31,Emissions!BI$54:BI$69)</f>
        <v>0.2873848889070949</v>
      </c>
      <c r="BH31" s="22">
        <f>SUMIF(Emissions!$C$54:$C$69,'Emissions summary'!$C31,Emissions!BJ$54:BJ$69)</f>
        <v>0.27982112228186901</v>
      </c>
      <c r="BI31" s="22">
        <f>SUMIF(Emissions!$C$54:$C$69,'Emissions summary'!$C31,Emissions!BK$54:BK$69)</f>
        <v>0.27225735565664305</v>
      </c>
      <c r="BJ31" s="22">
        <f>SUMIF(Emissions!$C$54:$C$69,'Emissions summary'!$C31,Emissions!BL$54:BL$69)</f>
        <v>0.26469358903141721</v>
      </c>
      <c r="BK31" s="22">
        <f>SUMIF(Emissions!$C$54:$C$69,'Emissions summary'!$C31,Emissions!BM$54:BM$69)</f>
        <v>0.25712982240619131</v>
      </c>
      <c r="BL31" s="22">
        <f>SUMIF(Emissions!$C$54:$C$69,'Emissions summary'!$C31,Emissions!BN$54:BN$69)</f>
        <v>0.24956605578096541</v>
      </c>
      <c r="BM31" s="22">
        <f>SUMIF(Emissions!$C$54:$C$69,'Emissions summary'!$C31,Emissions!BO$54:BO$69)</f>
        <v>0.24200228915573951</v>
      </c>
      <c r="BN31" s="22">
        <f>SUMIF(Emissions!$C$54:$C$69,'Emissions summary'!$C31,Emissions!BP$54:BP$69)</f>
        <v>0.23443852253051367</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0.45675001360084294</v>
      </c>
      <c r="AC32" s="22">
        <f>SUMIF(Emissions!$C$54:$C$69,'Emissions summary'!$C32,Emissions!AE$54:AE$69)</f>
        <v>0.45871684086903852</v>
      </c>
      <c r="AD32" s="22">
        <f>SUMIF(Emissions!$C$54:$C$69,'Emissions summary'!$C32,Emissions!AF$54:AF$69)</f>
        <v>0.46068366813723421</v>
      </c>
      <c r="AE32" s="22">
        <f>SUMIF(Emissions!$C$54:$C$69,'Emissions summary'!$C32,Emissions!AG$54:AG$69)</f>
        <v>0.4626504954054298</v>
      </c>
      <c r="AF32" s="22">
        <f>SUMIF(Emissions!$C$54:$C$69,'Emissions summary'!$C32,Emissions!AH$54:AH$69)</f>
        <v>0.46461732267362538</v>
      </c>
      <c r="AG32" s="22">
        <f>SUMIF(Emissions!$C$54:$C$69,'Emissions summary'!$C32,Emissions!AI$54:AI$69)</f>
        <v>0.46658414994182096</v>
      </c>
      <c r="AH32" s="22">
        <f>SUMIF(Emissions!$C$54:$C$69,'Emissions summary'!$C32,Emissions!AJ$54:AJ$69)</f>
        <v>0.46855097721001659</v>
      </c>
      <c r="AI32" s="22">
        <f>SUMIF(Emissions!$C$54:$C$69,'Emissions summary'!$C32,Emissions!AK$54:AK$69)</f>
        <v>0.47051780447821223</v>
      </c>
      <c r="AJ32" s="22">
        <f>SUMIF(Emissions!$C$54:$C$69,'Emissions summary'!$C32,Emissions!AL$54:AL$69)</f>
        <v>0.47248463174640781</v>
      </c>
      <c r="AK32" s="22">
        <f>SUMIF(Emissions!$C$54:$C$69,'Emissions summary'!$C32,Emissions!AM$54:AM$69)</f>
        <v>0.47445145901460345</v>
      </c>
      <c r="AL32" s="22">
        <f>SUMIF(Emissions!$C$54:$C$69,'Emissions summary'!$C32,Emissions!AN$54:AN$69)</f>
        <v>0.47641828628279909</v>
      </c>
      <c r="AM32" s="22">
        <f>SUMIF(Emissions!$C$54:$C$69,'Emissions summary'!$C32,Emissions!AO$54:AO$69)</f>
        <v>0.47838511355099467</v>
      </c>
      <c r="AN32" s="22">
        <f>SUMIF(Emissions!$C$54:$C$69,'Emissions summary'!$C32,Emissions!AP$54:AP$69)</f>
        <v>0.48035194081919025</v>
      </c>
      <c r="AO32" s="22">
        <f>SUMIF(Emissions!$C$54:$C$69,'Emissions summary'!$C32,Emissions!AQ$54:AQ$69)</f>
        <v>0.48231876808738589</v>
      </c>
      <c r="AP32" s="22">
        <f>SUMIF(Emissions!$C$54:$C$69,'Emissions summary'!$C32,Emissions!AR$54:AR$69)</f>
        <v>0.48428559535558147</v>
      </c>
      <c r="AQ32" s="22">
        <f>SUMIF(Emissions!$C$54:$C$69,'Emissions summary'!$C32,Emissions!AS$54:AS$69)</f>
        <v>0.4862524226237771</v>
      </c>
      <c r="AR32" s="22">
        <f>SUMIF(Emissions!$C$54:$C$69,'Emissions summary'!$C32,Emissions!AT$54:AT$69)</f>
        <v>0.48821924989197274</v>
      </c>
      <c r="AS32" s="22">
        <f>SUMIF(Emissions!$C$54:$C$69,'Emissions summary'!$C32,Emissions!AU$54:AU$69)</f>
        <v>0.49018607716016832</v>
      </c>
      <c r="AT32" s="22">
        <f>SUMIF(Emissions!$C$54:$C$69,'Emissions summary'!$C32,Emissions!AV$54:AV$69)</f>
        <v>0.49215290442836385</v>
      </c>
      <c r="AU32" s="22">
        <f>SUMIF(Emissions!$C$54:$C$69,'Emissions summary'!$C32,Emissions!AW$54:AW$69)</f>
        <v>0.49411973169655959</v>
      </c>
      <c r="AV32" s="22">
        <f>SUMIF(Emissions!$C$54:$C$69,'Emissions summary'!$C32,Emissions!AX$54:AX$69)</f>
        <v>0.49608655896475512</v>
      </c>
      <c r="AW32" s="22">
        <f>SUMIF(Emissions!$C$54:$C$69,'Emissions summary'!$C32,Emissions!AY$54:AY$69)</f>
        <v>0.4980533862329507</v>
      </c>
      <c r="AX32" s="22">
        <f>SUMIF(Emissions!$C$54:$C$69,'Emissions summary'!$C32,Emissions!AZ$54:AZ$69)</f>
        <v>0.50002021350114645</v>
      </c>
      <c r="AY32" s="22">
        <f>SUMIF(Emissions!$C$54:$C$69,'Emissions summary'!$C32,Emissions!BA$54:BA$69)</f>
        <v>0.50198704076934197</v>
      </c>
      <c r="AZ32" s="22">
        <f>SUMIF(Emissions!$C$54:$C$69,'Emissions summary'!$C32,Emissions!BB$54:BB$69)</f>
        <v>0.50395386803753761</v>
      </c>
      <c r="BA32" s="22">
        <f>SUMIF(Emissions!$C$54:$C$69,'Emissions summary'!$C32,Emissions!BC$54:BC$69)</f>
        <v>0.50592069530573325</v>
      </c>
      <c r="BB32" s="22">
        <f>SUMIF(Emissions!$C$54:$C$69,'Emissions summary'!$C32,Emissions!BD$54:BD$69)</f>
        <v>0.50788752257392888</v>
      </c>
      <c r="BC32" s="22">
        <f>SUMIF(Emissions!$C$54:$C$69,'Emissions summary'!$C32,Emissions!BE$54:BE$69)</f>
        <v>0.50985434984212452</v>
      </c>
      <c r="BD32" s="22">
        <f>SUMIF(Emissions!$C$54:$C$69,'Emissions summary'!$C32,Emissions!BF$54:BF$69)</f>
        <v>0.51182117711032016</v>
      </c>
      <c r="BE32" s="22">
        <f>SUMIF(Emissions!$C$54:$C$69,'Emissions summary'!$C32,Emissions!BG$54:BG$69)</f>
        <v>0.51378800437851568</v>
      </c>
      <c r="BF32" s="22">
        <f>SUMIF(Emissions!$C$54:$C$69,'Emissions summary'!$C32,Emissions!BH$54:BH$69)</f>
        <v>0.51575483164671132</v>
      </c>
      <c r="BG32" s="22">
        <f>SUMIF(Emissions!$C$54:$C$69,'Emissions summary'!$C32,Emissions!BI$54:BI$69)</f>
        <v>0.51772165891490685</v>
      </c>
      <c r="BH32" s="22">
        <f>SUMIF(Emissions!$C$54:$C$69,'Emissions summary'!$C32,Emissions!BJ$54:BJ$69)</f>
        <v>0.51968848618310248</v>
      </c>
      <c r="BI32" s="22">
        <f>SUMIF(Emissions!$C$54:$C$69,'Emissions summary'!$C32,Emissions!BK$54:BK$69)</f>
        <v>0.52165531345129812</v>
      </c>
      <c r="BJ32" s="22">
        <f>SUMIF(Emissions!$C$54:$C$69,'Emissions summary'!$C32,Emissions!BL$54:BL$69)</f>
        <v>0.52362214071949376</v>
      </c>
      <c r="BK32" s="22">
        <f>SUMIF(Emissions!$C$54:$C$69,'Emissions summary'!$C32,Emissions!BM$54:BM$69)</f>
        <v>0.52558896798768939</v>
      </c>
      <c r="BL32" s="22">
        <f>SUMIF(Emissions!$C$54:$C$69,'Emissions summary'!$C32,Emissions!BN$54:BN$69)</f>
        <v>0.52755579525588492</v>
      </c>
      <c r="BM32" s="22">
        <f>SUMIF(Emissions!$C$54:$C$69,'Emissions summary'!$C32,Emissions!BO$54:BO$69)</f>
        <v>0.52952262252408056</v>
      </c>
      <c r="BN32" s="22">
        <f>SUMIF(Emissions!$C$54:$C$69,'Emissions summary'!$C32,Emissions!BP$54:BP$69)</f>
        <v>0.53148944979227619</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3.7753018345475109</v>
      </c>
      <c r="AC34" s="49">
        <f t="shared" si="21"/>
        <v>3.9074121341020405</v>
      </c>
      <c r="AD34" s="49">
        <f t="shared" si="21"/>
        <v>3.8952998096565699</v>
      </c>
      <c r="AE34" s="49">
        <f t="shared" si="21"/>
        <v>3.885694717211098</v>
      </c>
      <c r="AF34" s="49">
        <f t="shared" si="21"/>
        <v>3.9353546487656277</v>
      </c>
      <c r="AG34" s="49">
        <f t="shared" si="21"/>
        <v>3.9820705483201575</v>
      </c>
      <c r="AH34" s="49">
        <f t="shared" si="21"/>
        <v>4.0119871198746857</v>
      </c>
      <c r="AI34" s="49">
        <f t="shared" si="21"/>
        <v>4.0418359044547705</v>
      </c>
      <c r="AJ34" s="49">
        <f t="shared" si="21"/>
        <v>4.0726424480814378</v>
      </c>
      <c r="AK34" s="49">
        <f t="shared" si="21"/>
        <v>4.1034489917081052</v>
      </c>
      <c r="AL34" s="49">
        <f t="shared" si="21"/>
        <v>4.1342555353347725</v>
      </c>
      <c r="AM34" s="49">
        <f t="shared" si="21"/>
        <v>4.165062078961439</v>
      </c>
      <c r="AN34" s="49">
        <f t="shared" si="21"/>
        <v>4.1958686225881063</v>
      </c>
      <c r="AO34" s="49">
        <f t="shared" si="21"/>
        <v>4.2266751662147737</v>
      </c>
      <c r="AP34" s="49">
        <f t="shared" si="21"/>
        <v>4.2574817098414401</v>
      </c>
      <c r="AQ34" s="49">
        <f t="shared" si="21"/>
        <v>4.2882882534681075</v>
      </c>
      <c r="AR34" s="49">
        <f t="shared" si="21"/>
        <v>4.3190947970947748</v>
      </c>
      <c r="AS34" s="49">
        <f t="shared" si="21"/>
        <v>4.3499013407214422</v>
      </c>
      <c r="AT34" s="49">
        <f t="shared" si="21"/>
        <v>4.3797501253015261</v>
      </c>
      <c r="AU34" s="49">
        <f t="shared" si="21"/>
        <v>4.4096666968560552</v>
      </c>
      <c r="AV34" s="49">
        <f t="shared" si="21"/>
        <v>4.439583268410586</v>
      </c>
      <c r="AW34" s="49">
        <f t="shared" si="21"/>
        <v>4.4694998399651142</v>
      </c>
      <c r="AX34" s="49">
        <f t="shared" si="21"/>
        <v>4.4994164115196433</v>
      </c>
      <c r="AY34" s="49">
        <f t="shared" si="21"/>
        <v>4.5293329830741724</v>
      </c>
      <c r="AZ34" s="49">
        <f t="shared" si="21"/>
        <v>4.5592495546287024</v>
      </c>
      <c r="BA34" s="49">
        <f t="shared" si="21"/>
        <v>4.5891661261832315</v>
      </c>
      <c r="BB34" s="49">
        <f t="shared" si="21"/>
        <v>4.6190826977377615</v>
      </c>
      <c r="BC34" s="49">
        <f t="shared" si="21"/>
        <v>4.6489992692922915</v>
      </c>
      <c r="BD34" s="49">
        <f t="shared" si="21"/>
        <v>4.6772443863631308</v>
      </c>
      <c r="BE34" s="49">
        <f t="shared" si="21"/>
        <v>4.705489503433971</v>
      </c>
      <c r="BF34" s="49">
        <f t="shared" si="21"/>
        <v>4.7337346205048112</v>
      </c>
      <c r="BG34" s="49">
        <f t="shared" si="21"/>
        <v>4.7619797375756505</v>
      </c>
      <c r="BH34" s="49">
        <f t="shared" si="21"/>
        <v>4.7902248546464916</v>
      </c>
      <c r="BI34" s="49">
        <f t="shared" si="21"/>
        <v>4.81846997171733</v>
      </c>
      <c r="BJ34" s="49">
        <f t="shared" si="21"/>
        <v>4.8467150887881694</v>
      </c>
      <c r="BK34" s="49">
        <f t="shared" si="21"/>
        <v>4.8749602058590096</v>
      </c>
      <c r="BL34" s="49">
        <f t="shared" si="21"/>
        <v>4.9032053229298498</v>
      </c>
      <c r="BM34" s="49">
        <f t="shared" si="21"/>
        <v>4.9314504400006891</v>
      </c>
      <c r="BN34" s="49">
        <f t="shared" si="21"/>
        <v>4.9613670115552191</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0.87979441877260256</v>
      </c>
      <c r="AC35" s="22">
        <f>SUMIF(Emissions!$C$70:$C$85,'Emissions summary'!$C35,Emissions!AE$70:AE$85)</f>
        <v>0.98277950309918682</v>
      </c>
      <c r="AD35" s="22">
        <f>SUMIF(Emissions!$C$70:$C$85,'Emissions summary'!$C35,Emissions!AF$70:AF$85)</f>
        <v>0.9415419634257709</v>
      </c>
      <c r="AE35" s="22">
        <f>SUMIF(Emissions!$C$70:$C$85,'Emissions summary'!$C35,Emissions!AG$70:AG$85)</f>
        <v>0.90281165575235511</v>
      </c>
      <c r="AF35" s="22">
        <f>SUMIF(Emissions!$C$70:$C$85,'Emissions summary'!$C35,Emissions!AH$70:AH$85)</f>
        <v>0.92334637207893921</v>
      </c>
      <c r="AG35" s="22">
        <f>SUMIF(Emissions!$C$70:$C$85,'Emissions summary'!$C35,Emissions!AI$70:AI$85)</f>
        <v>0.9409370564055235</v>
      </c>
      <c r="AH35" s="22">
        <f>SUMIF(Emissions!$C$70:$C$85,'Emissions summary'!$C35,Emissions!AJ$70:AJ$85)</f>
        <v>0.9417284127321075</v>
      </c>
      <c r="AI35" s="22">
        <f>SUMIF(Emissions!$C$70:$C$85,'Emissions summary'!$C35,Emissions!AK$70:AK$85)</f>
        <v>0.94259344314516091</v>
      </c>
      <c r="AJ35" s="22">
        <f>SUMIF(Emissions!$C$70:$C$85,'Emissions summary'!$C35,Emissions!AL$70:AL$85)</f>
        <v>0.94512992804190377</v>
      </c>
      <c r="AK35" s="22">
        <f>SUMIF(Emissions!$C$70:$C$85,'Emissions summary'!$C35,Emissions!AM$70:AM$85)</f>
        <v>0.94766641293864695</v>
      </c>
      <c r="AL35" s="22">
        <f>SUMIF(Emissions!$C$70:$C$85,'Emissions summary'!$C35,Emissions!AN$70:AN$85)</f>
        <v>0.95020289783538991</v>
      </c>
      <c r="AM35" s="22">
        <f>SUMIF(Emissions!$C$70:$C$85,'Emissions summary'!$C35,Emissions!AO$70:AO$85)</f>
        <v>0.95273938273213277</v>
      </c>
      <c r="AN35" s="22">
        <f>SUMIF(Emissions!$C$70:$C$85,'Emissions summary'!$C35,Emissions!AP$70:AP$85)</f>
        <v>0.95527586762887573</v>
      </c>
      <c r="AO35" s="22">
        <f>SUMIF(Emissions!$C$70:$C$85,'Emissions summary'!$C35,Emissions!AQ$70:AQ$85)</f>
        <v>0.95781235252561869</v>
      </c>
      <c r="AP35" s="22">
        <f>SUMIF(Emissions!$C$70:$C$85,'Emissions summary'!$C35,Emissions!AR$70:AR$85)</f>
        <v>0.96034883742236166</v>
      </c>
      <c r="AQ35" s="22">
        <f>SUMIF(Emissions!$C$70:$C$85,'Emissions summary'!$C35,Emissions!AS$70:AS$85)</f>
        <v>0.96288532231910451</v>
      </c>
      <c r="AR35" s="22">
        <f>SUMIF(Emissions!$C$70:$C$85,'Emissions summary'!$C35,Emissions!AT$70:AT$85)</f>
        <v>0.96542180721584758</v>
      </c>
      <c r="AS35" s="22">
        <f>SUMIF(Emissions!$C$70:$C$85,'Emissions summary'!$C35,Emissions!AU$70:AU$85)</f>
        <v>0.96795829211259066</v>
      </c>
      <c r="AT35" s="22">
        <f>SUMIF(Emissions!$C$70:$C$85,'Emissions summary'!$C35,Emissions!AV$70:AV$85)</f>
        <v>0.96882332252564396</v>
      </c>
      <c r="AU35" s="22">
        <f>SUMIF(Emissions!$C$70:$C$85,'Emissions summary'!$C35,Emissions!AW$70:AW$85)</f>
        <v>0.96961467885222796</v>
      </c>
      <c r="AV35" s="22">
        <f>SUMIF(Emissions!$C$70:$C$85,'Emissions summary'!$C35,Emissions!AX$70:AX$85)</f>
        <v>0.97040603517881219</v>
      </c>
      <c r="AW35" s="22">
        <f>SUMIF(Emissions!$C$70:$C$85,'Emissions summary'!$C35,Emissions!AY$70:AY$85)</f>
        <v>0.97119739150539641</v>
      </c>
      <c r="AX35" s="22">
        <f>SUMIF(Emissions!$C$70:$C$85,'Emissions summary'!$C35,Emissions!AZ$70:AZ$85)</f>
        <v>0.97198874783198042</v>
      </c>
      <c r="AY35" s="22">
        <f>SUMIF(Emissions!$C$70:$C$85,'Emissions summary'!$C35,Emissions!BA$70:BA$85)</f>
        <v>0.97278010415856464</v>
      </c>
      <c r="AZ35" s="22">
        <f>SUMIF(Emissions!$C$70:$C$85,'Emissions summary'!$C35,Emissions!BB$70:BB$85)</f>
        <v>0.97357146048514887</v>
      </c>
      <c r="BA35" s="22">
        <f>SUMIF(Emissions!$C$70:$C$85,'Emissions summary'!$C35,Emissions!BC$70:BC$85)</f>
        <v>0.97436281681173287</v>
      </c>
      <c r="BB35" s="22">
        <f>SUMIF(Emissions!$C$70:$C$85,'Emissions summary'!$C35,Emissions!BD$70:BD$85)</f>
        <v>0.97515417313831709</v>
      </c>
      <c r="BC35" s="22">
        <f>SUMIF(Emissions!$C$70:$C$85,'Emissions summary'!$C35,Emissions!BE$70:BE$85)</f>
        <v>0.97594552946490132</v>
      </c>
      <c r="BD35" s="22">
        <f>SUMIF(Emissions!$C$70:$C$85,'Emissions summary'!$C35,Emissions!BF$70:BF$85)</f>
        <v>0.97506543130779566</v>
      </c>
      <c r="BE35" s="22">
        <f>SUMIF(Emissions!$C$70:$C$85,'Emissions summary'!$C35,Emissions!BG$70:BG$85)</f>
        <v>0.97418533315069</v>
      </c>
      <c r="BF35" s="22">
        <f>SUMIF(Emissions!$C$70:$C$85,'Emissions summary'!$C35,Emissions!BH$70:BH$85)</f>
        <v>0.97330523499358479</v>
      </c>
      <c r="BG35" s="22">
        <f>SUMIF(Emissions!$C$70:$C$85,'Emissions summary'!$C35,Emissions!BI$70:BI$85)</f>
        <v>0.97242513683647913</v>
      </c>
      <c r="BH35" s="22">
        <f>SUMIF(Emissions!$C$70:$C$85,'Emissions summary'!$C35,Emissions!BJ$70:BJ$85)</f>
        <v>0.97154503867937358</v>
      </c>
      <c r="BI35" s="22">
        <f>SUMIF(Emissions!$C$70:$C$85,'Emissions summary'!$C35,Emissions!BK$70:BK$85)</f>
        <v>0.97066494052226815</v>
      </c>
      <c r="BJ35" s="22">
        <f>SUMIF(Emissions!$C$70:$C$85,'Emissions summary'!$C35,Emissions!BL$70:BL$85)</f>
        <v>0.96978484236516238</v>
      </c>
      <c r="BK35" s="22">
        <f>SUMIF(Emissions!$C$70:$C$85,'Emissions summary'!$C35,Emissions!BM$70:BM$85)</f>
        <v>0.96890474420805694</v>
      </c>
      <c r="BL35" s="22">
        <f>SUMIF(Emissions!$C$70:$C$85,'Emissions summary'!$C35,Emissions!BN$70:BN$85)</f>
        <v>0.9680246460509514</v>
      </c>
      <c r="BM35" s="22">
        <f>SUMIF(Emissions!$C$70:$C$85,'Emissions summary'!$C35,Emissions!BO$70:BO$85)</f>
        <v>0.96714454789384585</v>
      </c>
      <c r="BN35" s="22">
        <f>SUMIF(Emissions!$C$70:$C$85,'Emissions summary'!$C35,Emissions!BP$70:BP$85)</f>
        <v>0.96793590422043008</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0.23219534091674954</v>
      </c>
      <c r="AC36" s="22">
        <f>SUMIF(Emissions!$C$70:$C$85,'Emissions summary'!$C36,Emissions!AE$70:AE$85)</f>
        <v>0.23204417148905465</v>
      </c>
      <c r="AD36" s="22">
        <f>SUMIF(Emissions!$C$70:$C$85,'Emissions summary'!$C36,Emissions!AF$70:AF$85)</f>
        <v>0.23189300206135979</v>
      </c>
      <c r="AE36" s="22">
        <f>SUMIF(Emissions!$C$70:$C$85,'Emissions summary'!$C36,Emissions!AG$70:AG$85)</f>
        <v>0.23174183263366499</v>
      </c>
      <c r="AF36" s="22">
        <f>SUMIF(Emissions!$C$70:$C$85,'Emissions summary'!$C36,Emissions!AH$70:AH$85)</f>
        <v>0.23159066320597016</v>
      </c>
      <c r="AG36" s="22">
        <f>SUMIF(Emissions!$C$70:$C$85,'Emissions summary'!$C36,Emissions!AI$70:AI$85)</f>
        <v>0.23143949377827533</v>
      </c>
      <c r="AH36" s="22">
        <f>SUMIF(Emissions!$C$70:$C$85,'Emissions summary'!$C36,Emissions!AJ$70:AJ$85)</f>
        <v>0.23128832435058047</v>
      </c>
      <c r="AI36" s="22">
        <f>SUMIF(Emissions!$C$70:$C$85,'Emissions summary'!$C36,Emissions!AK$70:AK$85)</f>
        <v>0.23113715492288564</v>
      </c>
      <c r="AJ36" s="22">
        <f>SUMIF(Emissions!$C$70:$C$85,'Emissions summary'!$C36,Emissions!AL$70:AL$85)</f>
        <v>0.23098598549519081</v>
      </c>
      <c r="AK36" s="22">
        <f>SUMIF(Emissions!$C$70:$C$85,'Emissions summary'!$C36,Emissions!AM$70:AM$85)</f>
        <v>0.23083481606749601</v>
      </c>
      <c r="AL36" s="22">
        <f>SUMIF(Emissions!$C$70:$C$85,'Emissions summary'!$C36,Emissions!AN$70:AN$85)</f>
        <v>0.23068364663980109</v>
      </c>
      <c r="AM36" s="22">
        <f>SUMIF(Emissions!$C$70:$C$85,'Emissions summary'!$C36,Emissions!AO$70:AO$85)</f>
        <v>0.23053247721210623</v>
      </c>
      <c r="AN36" s="22">
        <f>SUMIF(Emissions!$C$70:$C$85,'Emissions summary'!$C36,Emissions!AP$70:AP$85)</f>
        <v>0.23038130778441146</v>
      </c>
      <c r="AO36" s="22">
        <f>SUMIF(Emissions!$C$70:$C$85,'Emissions summary'!$C36,Emissions!AQ$70:AQ$85)</f>
        <v>0.23023013835671657</v>
      </c>
      <c r="AP36" s="22">
        <f>SUMIF(Emissions!$C$70:$C$85,'Emissions summary'!$C36,Emissions!AR$70:AR$85)</f>
        <v>0.23007896892902174</v>
      </c>
      <c r="AQ36" s="22">
        <f>SUMIF(Emissions!$C$70:$C$85,'Emissions summary'!$C36,Emissions!AS$70:AS$85)</f>
        <v>0.22992779950132691</v>
      </c>
      <c r="AR36" s="22">
        <f>SUMIF(Emissions!$C$70:$C$85,'Emissions summary'!$C36,Emissions!AT$70:AT$85)</f>
        <v>0.22977663007363208</v>
      </c>
      <c r="AS36" s="22">
        <f>SUMIF(Emissions!$C$70:$C$85,'Emissions summary'!$C36,Emissions!AU$70:AU$85)</f>
        <v>0.22962546064593722</v>
      </c>
      <c r="AT36" s="22">
        <f>SUMIF(Emissions!$C$70:$C$85,'Emissions summary'!$C36,Emissions!AV$70:AV$85)</f>
        <v>0.22947429121824239</v>
      </c>
      <c r="AU36" s="22">
        <f>SUMIF(Emissions!$C$70:$C$85,'Emissions summary'!$C36,Emissions!AW$70:AW$85)</f>
        <v>0.22932312179054753</v>
      </c>
      <c r="AV36" s="22">
        <f>SUMIF(Emissions!$C$70:$C$85,'Emissions summary'!$C36,Emissions!AX$70:AX$85)</f>
        <v>0.22917195236285273</v>
      </c>
      <c r="AW36" s="22">
        <f>SUMIF(Emissions!$C$70:$C$85,'Emissions summary'!$C36,Emissions!AY$70:AY$85)</f>
        <v>0.22902078293515787</v>
      </c>
      <c r="AX36" s="22">
        <f>SUMIF(Emissions!$C$70:$C$85,'Emissions summary'!$C36,Emissions!AZ$70:AZ$85)</f>
        <v>0.22886961350746302</v>
      </c>
      <c r="AY36" s="22">
        <f>SUMIF(Emissions!$C$70:$C$85,'Emissions summary'!$C36,Emissions!BA$70:BA$85)</f>
        <v>0.22871844407976819</v>
      </c>
      <c r="AZ36" s="22">
        <f>SUMIF(Emissions!$C$70:$C$85,'Emissions summary'!$C36,Emissions!BB$70:BB$85)</f>
        <v>0.22856727465207338</v>
      </c>
      <c r="BA36" s="22">
        <f>SUMIF(Emissions!$C$70:$C$85,'Emissions summary'!$C36,Emissions!BC$70:BC$85)</f>
        <v>0.22841610522437852</v>
      </c>
      <c r="BB36" s="22">
        <f>SUMIF(Emissions!$C$70:$C$85,'Emissions summary'!$C36,Emissions!BD$70:BD$85)</f>
        <v>0.22826493579668367</v>
      </c>
      <c r="BC36" s="22">
        <f>SUMIF(Emissions!$C$70:$C$85,'Emissions summary'!$C36,Emissions!BE$70:BE$85)</f>
        <v>0.22811376636898884</v>
      </c>
      <c r="BD36" s="22">
        <f>SUMIF(Emissions!$C$70:$C$85,'Emissions summary'!$C36,Emissions!BF$70:BF$85)</f>
        <v>0.22796259694129403</v>
      </c>
      <c r="BE36" s="22">
        <f>SUMIF(Emissions!$C$70:$C$85,'Emissions summary'!$C36,Emissions!BG$70:BG$85)</f>
        <v>0.22781142751359915</v>
      </c>
      <c r="BF36" s="22">
        <f>SUMIF(Emissions!$C$70:$C$85,'Emissions summary'!$C36,Emissions!BH$70:BH$85)</f>
        <v>0.22766025808590434</v>
      </c>
      <c r="BG36" s="22">
        <f>SUMIF(Emissions!$C$70:$C$85,'Emissions summary'!$C36,Emissions!BI$70:BI$85)</f>
        <v>0.22750908865820943</v>
      </c>
      <c r="BH36" s="22">
        <f>SUMIF(Emissions!$C$70:$C$85,'Emissions summary'!$C36,Emissions!BJ$70:BJ$85)</f>
        <v>0.22735791923051463</v>
      </c>
      <c r="BI36" s="22">
        <f>SUMIF(Emissions!$C$70:$C$85,'Emissions summary'!$C36,Emissions!BK$70:BK$85)</f>
        <v>0.2272067498028198</v>
      </c>
      <c r="BJ36" s="22">
        <f>SUMIF(Emissions!$C$70:$C$85,'Emissions summary'!$C36,Emissions!BL$70:BL$85)</f>
        <v>0.22705558037512497</v>
      </c>
      <c r="BK36" s="22">
        <f>SUMIF(Emissions!$C$70:$C$85,'Emissions summary'!$C36,Emissions!BM$70:BM$85)</f>
        <v>0.22690441094743011</v>
      </c>
      <c r="BL36" s="22">
        <f>SUMIF(Emissions!$C$70:$C$85,'Emissions summary'!$C36,Emissions!BN$70:BN$85)</f>
        <v>0.22675324151973528</v>
      </c>
      <c r="BM36" s="22">
        <f>SUMIF(Emissions!$C$70:$C$85,'Emissions summary'!$C36,Emissions!BO$70:BO$85)</f>
        <v>0.22660207209204042</v>
      </c>
      <c r="BN36" s="22">
        <f>SUMIF(Emissions!$C$70:$C$85,'Emissions summary'!$C36,Emissions!BP$70:BP$85)</f>
        <v>0.22645090266434559</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2.5739605747464687</v>
      </c>
      <c r="AC37" s="22">
        <f>SUMIF(Emissions!$C$70:$C$85,'Emissions summary'!$C37,Emissions!AE$70:AE$85)</f>
        <v>2.6037479842999245</v>
      </c>
      <c r="AD37" s="22">
        <f>SUMIF(Emissions!$C$70:$C$85,'Emissions summary'!$C37,Emissions!AF$70:AF$85)</f>
        <v>2.6335353938533803</v>
      </c>
      <c r="AE37" s="22">
        <f>SUMIF(Emissions!$C$70:$C$85,'Emissions summary'!$C37,Emissions!AG$70:AG$85)</f>
        <v>2.6633228034068352</v>
      </c>
      <c r="AF37" s="22">
        <f>SUMIF(Emissions!$C$70:$C$85,'Emissions summary'!$C37,Emissions!AH$70:AH$85)</f>
        <v>2.6931102129602911</v>
      </c>
      <c r="AG37" s="22">
        <f>SUMIF(Emissions!$C$70:$C$85,'Emissions summary'!$C37,Emissions!AI$70:AI$85)</f>
        <v>2.7228976225137473</v>
      </c>
      <c r="AH37" s="22">
        <f>SUMIF(Emissions!$C$70:$C$85,'Emissions summary'!$C37,Emissions!AJ$70:AJ$85)</f>
        <v>2.7526850320672027</v>
      </c>
      <c r="AI37" s="22">
        <f>SUMIF(Emissions!$C$70:$C$85,'Emissions summary'!$C37,Emissions!AK$70:AK$85)</f>
        <v>2.782330980559744</v>
      </c>
      <c r="AJ37" s="22">
        <f>SUMIF(Emissions!$C$70:$C$85,'Emissions summary'!$C37,Emissions!AL$70:AL$85)</f>
        <v>2.811263233615179</v>
      </c>
      <c r="AK37" s="22">
        <f>SUMIF(Emissions!$C$70:$C$85,'Emissions summary'!$C37,Emissions!AM$70:AM$85)</f>
        <v>2.8401954866706145</v>
      </c>
      <c r="AL37" s="22">
        <f>SUMIF(Emissions!$C$70:$C$85,'Emissions summary'!$C37,Emissions!AN$70:AN$85)</f>
        <v>2.8691277397260491</v>
      </c>
      <c r="AM37" s="22">
        <f>SUMIF(Emissions!$C$70:$C$85,'Emissions summary'!$C37,Emissions!AO$70:AO$85)</f>
        <v>2.8980599927814836</v>
      </c>
      <c r="AN37" s="22">
        <f>SUMIF(Emissions!$C$70:$C$85,'Emissions summary'!$C37,Emissions!AP$70:AP$85)</f>
        <v>2.9269922458369186</v>
      </c>
      <c r="AO37" s="22">
        <f>SUMIF(Emissions!$C$70:$C$85,'Emissions summary'!$C37,Emissions!AQ$70:AQ$85)</f>
        <v>2.9559244988923532</v>
      </c>
      <c r="AP37" s="22">
        <f>SUMIF(Emissions!$C$70:$C$85,'Emissions summary'!$C37,Emissions!AR$70:AR$85)</f>
        <v>2.9848567519477882</v>
      </c>
      <c r="AQ37" s="22">
        <f>SUMIF(Emissions!$C$70:$C$85,'Emissions summary'!$C37,Emissions!AS$70:AS$85)</f>
        <v>3.0137890050032232</v>
      </c>
      <c r="AR37" s="22">
        <f>SUMIF(Emissions!$C$70:$C$85,'Emissions summary'!$C37,Emissions!AT$70:AT$85)</f>
        <v>3.0427212580586582</v>
      </c>
      <c r="AS37" s="22">
        <f>SUMIF(Emissions!$C$70:$C$85,'Emissions summary'!$C37,Emissions!AU$70:AU$85)</f>
        <v>3.0716535111140932</v>
      </c>
      <c r="AT37" s="22">
        <f>SUMIF(Emissions!$C$70:$C$85,'Emissions summary'!$C37,Emissions!AV$70:AV$85)</f>
        <v>3.1012994596066341</v>
      </c>
      <c r="AU37" s="22">
        <f>SUMIF(Emissions!$C$70:$C$85,'Emissions summary'!$C37,Emissions!AW$70:AW$85)</f>
        <v>3.1310868691600899</v>
      </c>
      <c r="AV37" s="22">
        <f>SUMIF(Emissions!$C$70:$C$85,'Emissions summary'!$C37,Emissions!AX$70:AX$85)</f>
        <v>3.1608742787135466</v>
      </c>
      <c r="AW37" s="22">
        <f>SUMIF(Emissions!$C$70:$C$85,'Emissions summary'!$C37,Emissions!AY$70:AY$85)</f>
        <v>3.190661688267002</v>
      </c>
      <c r="AX37" s="22">
        <f>SUMIF(Emissions!$C$70:$C$85,'Emissions summary'!$C37,Emissions!AZ$70:AZ$85)</f>
        <v>3.2204490978204574</v>
      </c>
      <c r="AY37" s="22">
        <f>SUMIF(Emissions!$C$70:$C$85,'Emissions summary'!$C37,Emissions!BA$70:BA$85)</f>
        <v>3.2502365073739141</v>
      </c>
      <c r="AZ37" s="22">
        <f>SUMIF(Emissions!$C$70:$C$85,'Emissions summary'!$C37,Emissions!BB$70:BB$85)</f>
        <v>3.2800239169273699</v>
      </c>
      <c r="BA37" s="22">
        <f>SUMIF(Emissions!$C$70:$C$85,'Emissions summary'!$C37,Emissions!BC$70:BC$85)</f>
        <v>3.3098113264808258</v>
      </c>
      <c r="BB37" s="22">
        <f>SUMIF(Emissions!$C$70:$C$85,'Emissions summary'!$C37,Emissions!BD$70:BD$85)</f>
        <v>3.339598736034282</v>
      </c>
      <c r="BC37" s="22">
        <f>SUMIF(Emissions!$C$70:$C$85,'Emissions summary'!$C37,Emissions!BE$70:BE$85)</f>
        <v>3.3693861455877374</v>
      </c>
      <c r="BD37" s="22">
        <f>SUMIF(Emissions!$C$70:$C$85,'Emissions summary'!$C37,Emissions!BF$70:BF$85)</f>
        <v>3.3991735551411932</v>
      </c>
      <c r="BE37" s="22">
        <f>SUMIF(Emissions!$C$70:$C$85,'Emissions summary'!$C37,Emissions!BG$70:BG$85)</f>
        <v>3.4289609646946495</v>
      </c>
      <c r="BF37" s="22">
        <f>SUMIF(Emissions!$C$70:$C$85,'Emissions summary'!$C37,Emissions!BH$70:BH$85)</f>
        <v>3.4587483742481053</v>
      </c>
      <c r="BG37" s="22">
        <f>SUMIF(Emissions!$C$70:$C$85,'Emissions summary'!$C37,Emissions!BI$70:BI$85)</f>
        <v>3.4885357838015612</v>
      </c>
      <c r="BH37" s="22">
        <f>SUMIF(Emissions!$C$70:$C$85,'Emissions summary'!$C37,Emissions!BJ$70:BJ$85)</f>
        <v>3.5183231933550183</v>
      </c>
      <c r="BI37" s="22">
        <f>SUMIF(Emissions!$C$70:$C$85,'Emissions summary'!$C37,Emissions!BK$70:BK$85)</f>
        <v>3.5481106029084737</v>
      </c>
      <c r="BJ37" s="22">
        <f>SUMIF(Emissions!$C$70:$C$85,'Emissions summary'!$C37,Emissions!BL$70:BL$85)</f>
        <v>3.5778980124619295</v>
      </c>
      <c r="BK37" s="22">
        <f>SUMIF(Emissions!$C$70:$C$85,'Emissions summary'!$C37,Emissions!BM$70:BM$85)</f>
        <v>3.6076854220153858</v>
      </c>
      <c r="BL37" s="22">
        <f>SUMIF(Emissions!$C$70:$C$85,'Emissions summary'!$C37,Emissions!BN$70:BN$85)</f>
        <v>3.6374728315688416</v>
      </c>
      <c r="BM37" s="22">
        <f>SUMIF(Emissions!$C$70:$C$85,'Emissions summary'!$C37,Emissions!BO$70:BO$85)</f>
        <v>3.6672602411222974</v>
      </c>
      <c r="BN37" s="22">
        <f>SUMIF(Emissions!$C$70:$C$85,'Emissions summary'!$C37,Emissions!BP$70:BP$85)</f>
        <v>3.6970476506757537</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4.7648238000308971E-2</v>
      </c>
      <c r="AC38" s="22">
        <f>SUMIF(Emissions!$C$70:$C$85,'Emissions summary'!$C38,Emissions!AE$70:AE$85)</f>
        <v>4.6957633221483989E-2</v>
      </c>
      <c r="AD38" s="22">
        <f>SUMIF(Emissions!$C$70:$C$85,'Emissions summary'!$C38,Emissions!AF$70:AF$85)</f>
        <v>4.6267028442659015E-2</v>
      </c>
      <c r="AE38" s="22">
        <f>SUMIF(Emissions!$C$70:$C$85,'Emissions summary'!$C38,Emissions!AG$70:AG$85)</f>
        <v>4.5576423663834027E-2</v>
      </c>
      <c r="AF38" s="22">
        <f>SUMIF(Emissions!$C$70:$C$85,'Emissions summary'!$C38,Emissions!AH$70:AH$85)</f>
        <v>4.488581888500906E-2</v>
      </c>
      <c r="AG38" s="22">
        <f>SUMIF(Emissions!$C$70:$C$85,'Emissions summary'!$C38,Emissions!AI$70:AI$85)</f>
        <v>4.4195214106184079E-2</v>
      </c>
      <c r="AH38" s="22">
        <f>SUMIF(Emissions!$C$70:$C$85,'Emissions summary'!$C38,Emissions!AJ$70:AJ$85)</f>
        <v>4.3504609327359112E-2</v>
      </c>
      <c r="AI38" s="22">
        <f>SUMIF(Emissions!$C$70:$C$85,'Emissions summary'!$C38,Emissions!AK$70:AK$85)</f>
        <v>4.2814004548534131E-2</v>
      </c>
      <c r="AJ38" s="22">
        <f>SUMIF(Emissions!$C$70:$C$85,'Emissions summary'!$C38,Emissions!AL$70:AL$85)</f>
        <v>4.2123399769709149E-2</v>
      </c>
      <c r="AK38" s="22">
        <f>SUMIF(Emissions!$C$70:$C$85,'Emissions summary'!$C38,Emissions!AM$70:AM$85)</f>
        <v>4.1432794990884175E-2</v>
      </c>
      <c r="AL38" s="22">
        <f>SUMIF(Emissions!$C$70:$C$85,'Emissions summary'!$C38,Emissions!AN$70:AN$85)</f>
        <v>4.0742190212059194E-2</v>
      </c>
      <c r="AM38" s="22">
        <f>SUMIF(Emissions!$C$70:$C$85,'Emissions summary'!$C38,Emissions!AO$70:AO$85)</f>
        <v>4.0051585433234213E-2</v>
      </c>
      <c r="AN38" s="22">
        <f>SUMIF(Emissions!$C$70:$C$85,'Emissions summary'!$C38,Emissions!AP$70:AP$85)</f>
        <v>3.9360980654409239E-2</v>
      </c>
      <c r="AO38" s="22">
        <f>SUMIF(Emissions!$C$70:$C$85,'Emissions summary'!$C38,Emissions!AQ$70:AQ$85)</f>
        <v>3.8670375875584265E-2</v>
      </c>
      <c r="AP38" s="22">
        <f>SUMIF(Emissions!$C$70:$C$85,'Emissions summary'!$C38,Emissions!AR$70:AR$85)</f>
        <v>3.7979771096759291E-2</v>
      </c>
      <c r="AQ38" s="22">
        <f>SUMIF(Emissions!$C$70:$C$85,'Emissions summary'!$C38,Emissions!AS$70:AS$85)</f>
        <v>3.7289166317934316E-2</v>
      </c>
      <c r="AR38" s="22">
        <f>SUMIF(Emissions!$C$70:$C$85,'Emissions summary'!$C38,Emissions!AT$70:AT$85)</f>
        <v>3.6598561539109335E-2</v>
      </c>
      <c r="AS38" s="22">
        <f>SUMIF(Emissions!$C$70:$C$85,'Emissions summary'!$C38,Emissions!AU$70:AU$85)</f>
        <v>3.5907956760284361E-2</v>
      </c>
      <c r="AT38" s="22">
        <f>SUMIF(Emissions!$C$70:$C$85,'Emissions summary'!$C38,Emissions!AV$70:AV$85)</f>
        <v>3.521735198145938E-2</v>
      </c>
      <c r="AU38" s="22">
        <f>SUMIF(Emissions!$C$70:$C$85,'Emissions summary'!$C38,Emissions!AW$70:AW$85)</f>
        <v>3.4526747202634413E-2</v>
      </c>
      <c r="AV38" s="22">
        <f>SUMIF(Emissions!$C$70:$C$85,'Emissions summary'!$C38,Emissions!AX$70:AX$85)</f>
        <v>3.3836142423809439E-2</v>
      </c>
      <c r="AW38" s="22">
        <f>SUMIF(Emissions!$C$70:$C$85,'Emissions summary'!$C38,Emissions!AY$70:AY$85)</f>
        <v>3.3145537644984471E-2</v>
      </c>
      <c r="AX38" s="22">
        <f>SUMIF(Emissions!$C$70:$C$85,'Emissions summary'!$C38,Emissions!AZ$70:AZ$85)</f>
        <v>3.2454932866159497E-2</v>
      </c>
      <c r="AY38" s="22">
        <f>SUMIF(Emissions!$C$70:$C$85,'Emissions summary'!$C38,Emissions!BA$70:BA$85)</f>
        <v>3.1764328087334523E-2</v>
      </c>
      <c r="AZ38" s="22">
        <f>SUMIF(Emissions!$C$70:$C$85,'Emissions summary'!$C38,Emissions!BB$70:BB$85)</f>
        <v>3.1073723308509549E-2</v>
      </c>
      <c r="BA38" s="22">
        <f>SUMIF(Emissions!$C$70:$C$85,'Emissions summary'!$C38,Emissions!BC$70:BC$85)</f>
        <v>3.0383118529684578E-2</v>
      </c>
      <c r="BB38" s="22">
        <f>SUMIF(Emissions!$C$70:$C$85,'Emissions summary'!$C38,Emissions!BD$70:BD$85)</f>
        <v>2.9692513750859607E-2</v>
      </c>
      <c r="BC38" s="22">
        <f>SUMIF(Emissions!$C$70:$C$85,'Emissions summary'!$C38,Emissions!BE$70:BE$85)</f>
        <v>2.9001908972034637E-2</v>
      </c>
      <c r="BD38" s="22">
        <f>SUMIF(Emissions!$C$70:$C$85,'Emissions summary'!$C38,Emissions!BF$70:BF$85)</f>
        <v>2.8311304193209666E-2</v>
      </c>
      <c r="BE38" s="22">
        <f>SUMIF(Emissions!$C$70:$C$85,'Emissions summary'!$C38,Emissions!BG$70:BG$85)</f>
        <v>2.7620699414384688E-2</v>
      </c>
      <c r="BF38" s="22">
        <f>SUMIF(Emissions!$C$70:$C$85,'Emissions summary'!$C38,Emissions!BH$70:BH$85)</f>
        <v>2.6930094635559718E-2</v>
      </c>
      <c r="BG38" s="22">
        <f>SUMIF(Emissions!$C$70:$C$85,'Emissions summary'!$C38,Emissions!BI$70:BI$85)</f>
        <v>2.623948985673475E-2</v>
      </c>
      <c r="BH38" s="22">
        <f>SUMIF(Emissions!$C$70:$C$85,'Emissions summary'!$C38,Emissions!BJ$70:BJ$85)</f>
        <v>2.5548885077909776E-2</v>
      </c>
      <c r="BI38" s="22">
        <f>SUMIF(Emissions!$C$70:$C$85,'Emissions summary'!$C38,Emissions!BK$70:BK$85)</f>
        <v>2.4858280299084802E-2</v>
      </c>
      <c r="BJ38" s="22">
        <f>SUMIF(Emissions!$C$70:$C$85,'Emissions summary'!$C38,Emissions!BL$70:BL$85)</f>
        <v>2.4167675520259831E-2</v>
      </c>
      <c r="BK38" s="22">
        <f>SUMIF(Emissions!$C$70:$C$85,'Emissions summary'!$C38,Emissions!BM$70:BM$85)</f>
        <v>2.3477070741434861E-2</v>
      </c>
      <c r="BL38" s="22">
        <f>SUMIF(Emissions!$C$70:$C$85,'Emissions summary'!$C38,Emissions!BN$70:BN$85)</f>
        <v>2.2786465962609886E-2</v>
      </c>
      <c r="BM38" s="22">
        <f>SUMIF(Emissions!$C$70:$C$85,'Emissions summary'!$C38,Emissions!BO$70:BO$85)</f>
        <v>2.2095861183784916E-2</v>
      </c>
      <c r="BN38" s="22">
        <f>SUMIF(Emissions!$C$70:$C$85,'Emissions summary'!$C38,Emissions!BP$70:BP$85)</f>
        <v>2.1405256404959945E-2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4.1703262111381312E-2</v>
      </c>
      <c r="AC39" s="22">
        <f>SUMIF(Emissions!$C$70:$C$85,'Emissions summary'!$C39,Emissions!AE$70:AE$85)</f>
        <v>4.1882841992390472E-2</v>
      </c>
      <c r="AD39" s="22">
        <f>SUMIF(Emissions!$C$70:$C$85,'Emissions summary'!$C39,Emissions!AF$70:AF$85)</f>
        <v>4.2062421873399647E-2</v>
      </c>
      <c r="AE39" s="22">
        <f>SUMIF(Emissions!$C$70:$C$85,'Emissions summary'!$C39,Emissions!AG$70:AG$85)</f>
        <v>4.2242001754408808E-2</v>
      </c>
      <c r="AF39" s="22">
        <f>SUMIF(Emissions!$C$70:$C$85,'Emissions summary'!$C39,Emissions!AH$70:AH$85)</f>
        <v>4.2421581635417968E-2</v>
      </c>
      <c r="AG39" s="22">
        <f>SUMIF(Emissions!$C$70:$C$85,'Emissions summary'!$C39,Emissions!AI$70:AI$85)</f>
        <v>4.2601161516427136E-2</v>
      </c>
      <c r="AH39" s="22">
        <f>SUMIF(Emissions!$C$70:$C$85,'Emissions summary'!$C39,Emissions!AJ$70:AJ$85)</f>
        <v>4.2780741397436296E-2</v>
      </c>
      <c r="AI39" s="22">
        <f>SUMIF(Emissions!$C$70:$C$85,'Emissions summary'!$C39,Emissions!AK$70:AK$85)</f>
        <v>4.2960321278445464E-2</v>
      </c>
      <c r="AJ39" s="22">
        <f>SUMIF(Emissions!$C$70:$C$85,'Emissions summary'!$C39,Emissions!AL$70:AL$85)</f>
        <v>4.3139901159454631E-2</v>
      </c>
      <c r="AK39" s="22">
        <f>SUMIF(Emissions!$C$70:$C$85,'Emissions summary'!$C39,Emissions!AM$70:AM$85)</f>
        <v>4.3319481040463792E-2</v>
      </c>
      <c r="AL39" s="22">
        <f>SUMIF(Emissions!$C$70:$C$85,'Emissions summary'!$C39,Emissions!AN$70:AN$85)</f>
        <v>4.349906092147296E-2</v>
      </c>
      <c r="AM39" s="22">
        <f>SUMIF(Emissions!$C$70:$C$85,'Emissions summary'!$C39,Emissions!AO$70:AO$85)</f>
        <v>4.367864080248212E-2</v>
      </c>
      <c r="AN39" s="22">
        <f>SUMIF(Emissions!$C$70:$C$85,'Emissions summary'!$C39,Emissions!AP$70:AP$85)</f>
        <v>4.3858220683491288E-2</v>
      </c>
      <c r="AO39" s="22">
        <f>SUMIF(Emissions!$C$70:$C$85,'Emissions summary'!$C39,Emissions!AQ$70:AQ$85)</f>
        <v>4.4037800564500455E-2</v>
      </c>
      <c r="AP39" s="22">
        <f>SUMIF(Emissions!$C$70:$C$85,'Emissions summary'!$C39,Emissions!AR$70:AR$85)</f>
        <v>4.4217380445509616E-2</v>
      </c>
      <c r="AQ39" s="22">
        <f>SUMIF(Emissions!$C$70:$C$85,'Emissions summary'!$C39,Emissions!AS$70:AS$85)</f>
        <v>4.4396960326518783E-2</v>
      </c>
      <c r="AR39" s="22">
        <f>SUMIF(Emissions!$C$70:$C$85,'Emissions summary'!$C39,Emissions!AT$70:AT$85)</f>
        <v>4.4576540207527944E-2</v>
      </c>
      <c r="AS39" s="22">
        <f>SUMIF(Emissions!$C$70:$C$85,'Emissions summary'!$C39,Emissions!AU$70:AU$85)</f>
        <v>4.4756120088537112E-2</v>
      </c>
      <c r="AT39" s="22">
        <f>SUMIF(Emissions!$C$70:$C$85,'Emissions summary'!$C39,Emissions!AV$70:AV$85)</f>
        <v>4.4935699969546272E-2</v>
      </c>
      <c r="AU39" s="22">
        <f>SUMIF(Emissions!$C$70:$C$85,'Emissions summary'!$C39,Emissions!AW$70:AW$85)</f>
        <v>4.5115279850555447E-2</v>
      </c>
      <c r="AV39" s="22">
        <f>SUMIF(Emissions!$C$70:$C$85,'Emissions summary'!$C39,Emissions!AX$70:AX$85)</f>
        <v>4.52948597315646E-2</v>
      </c>
      <c r="AW39" s="22">
        <f>SUMIF(Emissions!$C$70:$C$85,'Emissions summary'!$C39,Emissions!AY$70:AY$85)</f>
        <v>4.5474439612573768E-2</v>
      </c>
      <c r="AX39" s="22">
        <f>SUMIF(Emissions!$C$70:$C$85,'Emissions summary'!$C39,Emissions!AZ$70:AZ$85)</f>
        <v>4.5654019493582942E-2</v>
      </c>
      <c r="AY39" s="22">
        <f>SUMIF(Emissions!$C$70:$C$85,'Emissions summary'!$C39,Emissions!BA$70:BA$85)</f>
        <v>4.5833599374592096E-2</v>
      </c>
      <c r="AZ39" s="22">
        <f>SUMIF(Emissions!$C$70:$C$85,'Emissions summary'!$C39,Emissions!BB$70:BB$85)</f>
        <v>4.6013179255601264E-2</v>
      </c>
      <c r="BA39" s="22">
        <f>SUMIF(Emissions!$C$70:$C$85,'Emissions summary'!$C39,Emissions!BC$70:BC$85)</f>
        <v>4.6192759136610431E-2</v>
      </c>
      <c r="BB39" s="22">
        <f>SUMIF(Emissions!$C$70:$C$85,'Emissions summary'!$C39,Emissions!BD$70:BD$85)</f>
        <v>4.6372339017619585E-2</v>
      </c>
      <c r="BC39" s="22">
        <f>SUMIF(Emissions!$C$70:$C$85,'Emissions summary'!$C39,Emissions!BE$70:BE$85)</f>
        <v>4.6551918898628759E-2</v>
      </c>
      <c r="BD39" s="22">
        <f>SUMIF(Emissions!$C$70:$C$85,'Emissions summary'!$C39,Emissions!BF$70:BF$85)</f>
        <v>4.6731498779637927E-2</v>
      </c>
      <c r="BE39" s="22">
        <f>SUMIF(Emissions!$C$70:$C$85,'Emissions summary'!$C39,Emissions!BG$70:BG$85)</f>
        <v>4.6911078660647088E-2</v>
      </c>
      <c r="BF39" s="22">
        <f>SUMIF(Emissions!$C$70:$C$85,'Emissions summary'!$C39,Emissions!BH$70:BH$85)</f>
        <v>4.7090658541656248E-2</v>
      </c>
      <c r="BG39" s="22">
        <f>SUMIF(Emissions!$C$70:$C$85,'Emissions summary'!$C39,Emissions!BI$70:BI$85)</f>
        <v>4.7270238422665416E-2</v>
      </c>
      <c r="BH39" s="22">
        <f>SUMIF(Emissions!$C$70:$C$85,'Emissions summary'!$C39,Emissions!BJ$70:BJ$85)</f>
        <v>4.7449818303674583E-2</v>
      </c>
      <c r="BI39" s="22">
        <f>SUMIF(Emissions!$C$70:$C$85,'Emissions summary'!$C39,Emissions!BK$70:BK$85)</f>
        <v>4.7629398184683744E-2</v>
      </c>
      <c r="BJ39" s="22">
        <f>SUMIF(Emissions!$C$70:$C$85,'Emissions summary'!$C39,Emissions!BL$70:BL$85)</f>
        <v>4.7808978065692904E-2</v>
      </c>
      <c r="BK39" s="22">
        <f>SUMIF(Emissions!$C$70:$C$85,'Emissions summary'!$C39,Emissions!BM$70:BM$85)</f>
        <v>4.7988557946702072E-2</v>
      </c>
      <c r="BL39" s="22">
        <f>SUMIF(Emissions!$C$70:$C$85,'Emissions summary'!$C39,Emissions!BN$70:BN$85)</f>
        <v>4.8168137827711247E-2</v>
      </c>
      <c r="BM39" s="22">
        <f>SUMIF(Emissions!$C$70:$C$85,'Emissions summary'!$C39,Emissions!BO$70:BO$85)</f>
        <v>4.83477177087204E-2</v>
      </c>
      <c r="BN39" s="22">
        <f>SUMIF(Emissions!$C$70:$C$85,'Emissions summary'!$C39,Emissions!BP$70:BP$85)</f>
        <v>4.8527297589729568E-2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1759.9198894099782</v>
      </c>
      <c r="AC41" s="49">
        <f>Emissions!AE86</f>
        <v>1769.2112251132455</v>
      </c>
      <c r="AD41" s="49">
        <f>Emissions!AF86</f>
        <v>1774.9413029242692</v>
      </c>
      <c r="AE41" s="49">
        <f>Emissions!AG86</f>
        <v>1779.2307812323552</v>
      </c>
      <c r="AF41" s="49">
        <f>Emissions!AH86</f>
        <v>1782.0363309044251</v>
      </c>
      <c r="AG41" s="49">
        <f>Emissions!AI86</f>
        <v>1783.656098603544</v>
      </c>
      <c r="AH41" s="49">
        <f>Emissions!AJ86</f>
        <v>1786.2429333544746</v>
      </c>
      <c r="AI41" s="49">
        <f>Emissions!AK86</f>
        <v>1788.4066687130251</v>
      </c>
      <c r="AJ41" s="49">
        <f>Emissions!AL86</f>
        <v>1790.1760508797067</v>
      </c>
      <c r="AK41" s="49">
        <f>Emissions!AM86</f>
        <v>1770.6769053688936</v>
      </c>
      <c r="AL41" s="49">
        <f>Emissions!AN86</f>
        <v>1775.9024113880384</v>
      </c>
      <c r="AM41" s="49">
        <f>Emissions!AO86</f>
        <v>1780.822814630726</v>
      </c>
      <c r="AN41" s="49">
        <f>Emissions!AP86</f>
        <v>1785.7129920388593</v>
      </c>
      <c r="AO41" s="49">
        <f>Emissions!AQ86</f>
        <v>1790.3457078227352</v>
      </c>
      <c r="AP41" s="49">
        <f>Emissions!AR86</f>
        <v>1795.1155688797844</v>
      </c>
      <c r="AQ41" s="49">
        <f>Emissions!AS86</f>
        <v>1800.788514638065</v>
      </c>
      <c r="AR41" s="49">
        <f>Emissions!AT86</f>
        <v>1806.3035115041425</v>
      </c>
      <c r="AS41" s="49">
        <f>Emissions!AU86</f>
        <v>1811.9935942383029</v>
      </c>
      <c r="AT41" s="49">
        <f>Emissions!AV86</f>
        <v>1817.7734547696191</v>
      </c>
      <c r="AU41" s="49">
        <f>Emissions!AW86</f>
        <v>1823.6543155637701</v>
      </c>
      <c r="AV41" s="49">
        <f>Emissions!AX86</f>
        <v>1830.6572468205061</v>
      </c>
      <c r="AW41" s="49">
        <f>Emissions!AY86</f>
        <v>1837.1800765978503</v>
      </c>
      <c r="AX41" s="49">
        <f>Emissions!AZ86</f>
        <v>1844.2944025137833</v>
      </c>
      <c r="AY41" s="49">
        <f>Emissions!BA86</f>
        <v>1851.7433543836214</v>
      </c>
      <c r="AZ41" s="49">
        <f>Emissions!BB86</f>
        <v>1859.5310538826882</v>
      </c>
      <c r="BA41" s="49">
        <f>Emissions!BC86</f>
        <v>1867.3893437980246</v>
      </c>
      <c r="BB41" s="49">
        <f>Emissions!BD86</f>
        <v>1875.3885849221897</v>
      </c>
      <c r="BC41" s="49">
        <f>Emissions!BE86</f>
        <v>1883.3119266944134</v>
      </c>
      <c r="BD41" s="49">
        <f>Emissions!BF86</f>
        <v>1891.3642116114574</v>
      </c>
      <c r="BE41" s="49">
        <f>Emissions!BG86</f>
        <v>1899.7031527992056</v>
      </c>
      <c r="BF41" s="49">
        <f>Emissions!BH86</f>
        <v>1908.1901641166214</v>
      </c>
      <c r="BG41" s="49">
        <f>Emissions!BI86</f>
        <v>1916.8117380404462</v>
      </c>
      <c r="BH41" s="49">
        <f>Emissions!BJ86</f>
        <v>1925.5301265839119</v>
      </c>
      <c r="BI41" s="49">
        <f>Emissions!BK86</f>
        <v>1934.3774895333661</v>
      </c>
      <c r="BJ41" s="49">
        <f>Emissions!BL86</f>
        <v>1943.5209926507084</v>
      </c>
      <c r="BK41" s="49">
        <f>Emissions!BM86</f>
        <v>1952.8716922977223</v>
      </c>
      <c r="BL41" s="49">
        <f>Emissions!BN86</f>
        <v>1962.3889758468481</v>
      </c>
      <c r="BM41" s="49">
        <f>Emissions!BO86</f>
        <v>1971.7376085749563</v>
      </c>
      <c r="BN41" s="49">
        <f>Emissions!BP86</f>
        <v>1981.2673710505451</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469.95350236924179</v>
      </c>
      <c r="AD42" s="49">
        <f>Emissions!AF87</f>
        <v>469.8659250537674</v>
      </c>
      <c r="AE42" s="49">
        <f>Emissions!AG87</f>
        <v>469.80036556096525</v>
      </c>
      <c r="AF42" s="49">
        <f>Emissions!AH87</f>
        <v>469.75748612427816</v>
      </c>
      <c r="AG42" s="49">
        <f>Emissions!AI87</f>
        <v>469.73272993222292</v>
      </c>
      <c r="AH42" s="49">
        <f>Emissions!AJ87</f>
        <v>469.69319328882415</v>
      </c>
      <c r="AI42" s="49">
        <f>Emissions!AK87</f>
        <v>469.66012320839093</v>
      </c>
      <c r="AJ42" s="49">
        <f>Emissions!AL87</f>
        <v>469.63308033998368</v>
      </c>
      <c r="AK42" s="49">
        <f>Emissions!AM87</f>
        <v>469.93110121757047</v>
      </c>
      <c r="AL42" s="49">
        <f>Emissions!AN87</f>
        <v>469.8512356722419</v>
      </c>
      <c r="AM42" s="49">
        <f>Emissions!AO87</f>
        <v>469.7760332541846</v>
      </c>
      <c r="AN42" s="49">
        <f>Emissions!AP87</f>
        <v>469.70129280148535</v>
      </c>
      <c r="AO42" s="49">
        <f>Emissions!AQ87</f>
        <v>469.63048733861234</v>
      </c>
      <c r="AP42" s="49">
        <f>Emissions!AR87</f>
        <v>469.55758577595662</v>
      </c>
      <c r="AQ42" s="49">
        <f>Emissions!AS87</f>
        <v>469.47088165487366</v>
      </c>
      <c r="AR42" s="49">
        <f>Emissions!AT87</f>
        <v>469.38659159175251</v>
      </c>
      <c r="AS42" s="49">
        <f>Emissions!AU87</f>
        <v>469.29962555270038</v>
      </c>
      <c r="AT42" s="49">
        <f>Emissions!AV87</f>
        <v>469.21128736850062</v>
      </c>
      <c r="AU42" s="49">
        <f>Emissions!AW87</f>
        <v>469.12140551732591</v>
      </c>
      <c r="AV42" s="49">
        <f>Emissions!AX87</f>
        <v>469.01437417497016</v>
      </c>
      <c r="AW42" s="49">
        <f>Emissions!AY87</f>
        <v>468.91468060360245</v>
      </c>
      <c r="AX42" s="49">
        <f>Emissions!AZ87</f>
        <v>468.80594672848309</v>
      </c>
      <c r="AY42" s="49">
        <f>Emissions!BA87</f>
        <v>468.69209849999953</v>
      </c>
      <c r="AZ42" s="49">
        <f>Emissions!BB87</f>
        <v>468.57307292332462</v>
      </c>
      <c r="BA42" s="49">
        <f>Emissions!BC87</f>
        <v>468.452968457434</v>
      </c>
      <c r="BB42" s="49">
        <f>Emissions!BD87</f>
        <v>468.330709722633</v>
      </c>
      <c r="BC42" s="49">
        <f>Emissions!BE87</f>
        <v>468.20961101771445</v>
      </c>
      <c r="BD42" s="49">
        <f>Emissions!BF87</f>
        <v>468.08654157263413</v>
      </c>
      <c r="BE42" s="49">
        <f>Emissions!BG87</f>
        <v>467.95909093283365</v>
      </c>
      <c r="BF42" s="49">
        <f>Emissions!BH87</f>
        <v>467.82937722001981</v>
      </c>
      <c r="BG42" s="49">
        <f>Emissions!BI87</f>
        <v>467.69760688036416</v>
      </c>
      <c r="BH42" s="49">
        <f>Emissions!BJ87</f>
        <v>467.56435684623182</v>
      </c>
      <c r="BI42" s="49">
        <f>Emissions!BK87</f>
        <v>467.42913559414859</v>
      </c>
      <c r="BJ42" s="49">
        <f>Emissions!BL87</f>
        <v>467.28938819743655</v>
      </c>
      <c r="BK42" s="49">
        <f>Emissions!BM87</f>
        <v>467.14647405213157</v>
      </c>
      <c r="BL42" s="49">
        <f>Emissions!BN87</f>
        <v>467.00101387317255</v>
      </c>
      <c r="BM42" s="49">
        <f>Emissions!BO87</f>
        <v>466.85813131822573</v>
      </c>
      <c r="BN42" s="49">
        <f>Emissions!BP87</f>
        <v>466.71248041395432</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58.647502501604166</v>
      </c>
      <c r="G43" s="49">
        <f t="shared" ref="G43:BN43" si="24">SUM(G44:G48)</f>
        <v>58.527756624744534</v>
      </c>
      <c r="H43" s="49">
        <f t="shared" si="24"/>
        <v>57.500903508467879</v>
      </c>
      <c r="I43" s="49">
        <f t="shared" si="24"/>
        <v>57.151226486277189</v>
      </c>
      <c r="J43" s="49">
        <f t="shared" si="24"/>
        <v>55.569455025328843</v>
      </c>
      <c r="K43" s="49">
        <f t="shared" si="24"/>
        <v>54.800477702215986</v>
      </c>
      <c r="L43" s="49">
        <f t="shared" si="24"/>
        <v>57.067670531544991</v>
      </c>
      <c r="M43" s="49">
        <f t="shared" si="24"/>
        <v>57.902304017628559</v>
      </c>
      <c r="N43" s="49">
        <f t="shared" si="24"/>
        <v>58.1714238865816</v>
      </c>
      <c r="O43" s="49">
        <f t="shared" si="24"/>
        <v>58.106824853572085</v>
      </c>
      <c r="P43" s="49">
        <f t="shared" si="24"/>
        <v>58.42964661805987</v>
      </c>
      <c r="Q43" s="49">
        <f t="shared" si="24"/>
        <v>56.905928609366448</v>
      </c>
      <c r="R43" s="49">
        <f t="shared" si="24"/>
        <v>57.814543521579793</v>
      </c>
      <c r="S43" s="49">
        <f t="shared" si="24"/>
        <v>56.815444590105379</v>
      </c>
      <c r="T43" s="49">
        <f t="shared" si="24"/>
        <v>56.076894800473255</v>
      </c>
      <c r="U43" s="49">
        <f t="shared" si="24"/>
        <v>55.056805437351684</v>
      </c>
      <c r="V43" s="49">
        <f t="shared" si="24"/>
        <v>55.097212077539631</v>
      </c>
      <c r="W43" s="49">
        <f t="shared" si="24"/>
        <v>57.094970084427139</v>
      </c>
      <c r="X43" s="49">
        <f t="shared" si="24"/>
        <v>57.801171844238951</v>
      </c>
      <c r="Y43" s="49">
        <f t="shared" si="24"/>
        <v>57.544531644894853</v>
      </c>
      <c r="Z43" s="49">
        <f t="shared" si="24"/>
        <v>56.533223525588014</v>
      </c>
      <c r="AA43" s="49">
        <f t="shared" si="24"/>
        <v>56.394842706291378</v>
      </c>
      <c r="AB43" s="49">
        <f t="shared" si="24"/>
        <v>54.87915701406088</v>
      </c>
      <c r="AC43" s="49">
        <f t="shared" si="24"/>
        <v>54.93549895242581</v>
      </c>
      <c r="AD43" s="49">
        <f t="shared" si="24"/>
        <v>54.746442044381119</v>
      </c>
      <c r="AE43" s="49">
        <f t="shared" si="24"/>
        <v>54.315050981510332</v>
      </c>
      <c r="AF43" s="49">
        <f t="shared" si="24"/>
        <v>53.703578042055035</v>
      </c>
      <c r="AG43" s="49">
        <f t="shared" si="24"/>
        <v>53.284092904880737</v>
      </c>
      <c r="AH43" s="49">
        <f t="shared" si="24"/>
        <v>52.81558087891235</v>
      </c>
      <c r="AI43" s="49">
        <f t="shared" si="24"/>
        <v>52.302759257222263</v>
      </c>
      <c r="AJ43" s="49">
        <f t="shared" si="24"/>
        <v>48.537848696249988</v>
      </c>
      <c r="AK43" s="49">
        <f t="shared" si="24"/>
        <v>48.650123184098341</v>
      </c>
      <c r="AL43" s="49">
        <f t="shared" si="24"/>
        <v>48.754722229101198</v>
      </c>
      <c r="AM43" s="49">
        <f t="shared" si="24"/>
        <v>48.857283650070961</v>
      </c>
      <c r="AN43" s="49">
        <f t="shared" si="24"/>
        <v>48.924614295989684</v>
      </c>
      <c r="AO43" s="49">
        <f t="shared" si="24"/>
        <v>49.013362201937099</v>
      </c>
      <c r="AP43" s="49">
        <f t="shared" si="24"/>
        <v>49.222906644740391</v>
      </c>
      <c r="AQ43" s="49">
        <f t="shared" si="24"/>
        <v>49.410617155618247</v>
      </c>
      <c r="AR43" s="49">
        <f t="shared" si="24"/>
        <v>49.622089924335434</v>
      </c>
      <c r="AS43" s="49">
        <f t="shared" si="24"/>
        <v>49.845276842306184</v>
      </c>
      <c r="AT43" s="49">
        <f t="shared" si="24"/>
        <v>50.081126311335311</v>
      </c>
      <c r="AU43" s="49">
        <f t="shared" si="24"/>
        <v>50.353354163790691</v>
      </c>
      <c r="AV43" s="49">
        <f t="shared" si="24"/>
        <v>50.551829923492946</v>
      </c>
      <c r="AW43" s="49">
        <f t="shared" si="24"/>
        <v>50.82477435165746</v>
      </c>
      <c r="AX43" s="49">
        <f t="shared" si="24"/>
        <v>51.136929263077491</v>
      </c>
      <c r="AY43" s="49">
        <f t="shared" si="24"/>
        <v>51.487773711686728</v>
      </c>
      <c r="AZ43" s="49">
        <f t="shared" si="24"/>
        <v>51.831785198277458</v>
      </c>
      <c r="BA43" s="49">
        <f t="shared" si="24"/>
        <v>52.185533018422973</v>
      </c>
      <c r="BB43" s="49">
        <f t="shared" si="24"/>
        <v>52.518540501734343</v>
      </c>
      <c r="BC43" s="49">
        <f t="shared" si="24"/>
        <v>52.858578334456851</v>
      </c>
      <c r="BD43" s="49">
        <f t="shared" si="24"/>
        <v>53.227588195732579</v>
      </c>
      <c r="BE43" s="49">
        <f t="shared" si="24"/>
        <v>54.176996379617002</v>
      </c>
      <c r="BF43" s="49">
        <f t="shared" si="24"/>
        <v>55.165870626573742</v>
      </c>
      <c r="BG43" s="49">
        <f t="shared" si="24"/>
        <v>56.190256198584194</v>
      </c>
      <c r="BH43" s="49">
        <f t="shared" si="24"/>
        <v>57.256201047016589</v>
      </c>
      <c r="BI43" s="49">
        <f t="shared" si="24"/>
        <v>58.391439033161035</v>
      </c>
      <c r="BJ43" s="49">
        <f t="shared" si="24"/>
        <v>59.578150030966306</v>
      </c>
      <c r="BK43" s="49">
        <f t="shared" si="24"/>
        <v>60.819906724117303</v>
      </c>
      <c r="BL43" s="49">
        <f t="shared" si="24"/>
        <v>62.063763941926275</v>
      </c>
      <c r="BM43" s="49">
        <f t="shared" si="24"/>
        <v>63.367084926889063</v>
      </c>
      <c r="BN43" s="49">
        <f t="shared" si="24"/>
        <v>64.735187102751681</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6.6042430051663699</v>
      </c>
      <c r="AD44" s="22">
        <f>Emissions!AF88</f>
        <v>6.6028626797462735</v>
      </c>
      <c r="AE44" s="22">
        <f>Emissions!AG88</f>
        <v>6.6018293820943281</v>
      </c>
      <c r="AF44" s="22">
        <f>Emissions!AH88</f>
        <v>6.6011535498181493</v>
      </c>
      <c r="AG44" s="22">
        <f>Emissions!AI88</f>
        <v>6.6007633620050896</v>
      </c>
      <c r="AH44" s="22">
        <f>Emissions!AJ88</f>
        <v>6.6001402162325444</v>
      </c>
      <c r="AI44" s="22">
        <f>Emissions!AK88</f>
        <v>6.5996189913877403</v>
      </c>
      <c r="AJ44" s="22">
        <f>Emissions!AL88</f>
        <v>6.5991927627634386</v>
      </c>
      <c r="AK44" s="22">
        <f>Emissions!AM88</f>
        <v>6.6038899356651646</v>
      </c>
      <c r="AL44" s="22">
        <f>Emissions!AN88</f>
        <v>6.6026311571583154</v>
      </c>
      <c r="AM44" s="22">
        <f>Emissions!AO88</f>
        <v>6.6014458752307403</v>
      </c>
      <c r="AN44" s="22">
        <f>Emissions!AP88</f>
        <v>6.6002678744412515</v>
      </c>
      <c r="AO44" s="22">
        <f>Emissions!AQ88</f>
        <v>6.59915189389588</v>
      </c>
      <c r="AP44" s="22">
        <f>Emissions!AR88</f>
        <v>6.5980028762586853</v>
      </c>
      <c r="AQ44" s="22">
        <f>Emissions!AS88</f>
        <v>6.5966363134483323</v>
      </c>
      <c r="AR44" s="22">
        <f>Emissions!AT88</f>
        <v>6.5953077991389168</v>
      </c>
      <c r="AS44" s="22">
        <f>Emissions!AU88</f>
        <v>6.5939371081815796</v>
      </c>
      <c r="AT44" s="22">
        <f>Emissions!AV88</f>
        <v>6.5925447905413836</v>
      </c>
      <c r="AU44" s="22">
        <f>Emissions!AW88</f>
        <v>6.5911281428249096</v>
      </c>
      <c r="AV44" s="22">
        <f>Emissions!AX88</f>
        <v>6.5894411981886138</v>
      </c>
      <c r="AW44" s="22">
        <f>Emissions!AY88</f>
        <v>6.5878699057821999</v>
      </c>
      <c r="AX44" s="22">
        <f>Emissions!AZ88</f>
        <v>6.5861561271508311</v>
      </c>
      <c r="AY44" s="22">
        <f>Emissions!BA88</f>
        <v>6.584361740066031</v>
      </c>
      <c r="AZ44" s="22">
        <f>Emissions!BB88</f>
        <v>6.5824857516524089</v>
      </c>
      <c r="BA44" s="22">
        <f>Emissions!BC88</f>
        <v>6.5805927586274704</v>
      </c>
      <c r="BB44" s="22">
        <f>Emissions!BD88</f>
        <v>6.5786658116942336</v>
      </c>
      <c r="BC44" s="22">
        <f>Emissions!BE88</f>
        <v>6.5767571482482907</v>
      </c>
      <c r="BD44" s="22">
        <f>Emissions!BF88</f>
        <v>6.5748174235312078</v>
      </c>
      <c r="BE44" s="22">
        <f>Emissions!BG88</f>
        <v>6.572808645836079</v>
      </c>
      <c r="BF44" s="22">
        <f>Emissions!BH88</f>
        <v>6.5707641993471455</v>
      </c>
      <c r="BG44" s="22">
        <f>Emissions!BI88</f>
        <v>6.568687337908127</v>
      </c>
      <c r="BH44" s="22">
        <f>Emissions!BJ88</f>
        <v>6.5665871546775136</v>
      </c>
      <c r="BI44" s="22">
        <f>Emissions!BK88</f>
        <v>6.5644559026452205</v>
      </c>
      <c r="BJ44" s="22">
        <f>Emissions!BL88</f>
        <v>6.5622533130473428</v>
      </c>
      <c r="BK44" s="22">
        <f>Emissions!BM88</f>
        <v>6.5600008116251756</v>
      </c>
      <c r="BL44" s="22">
        <f>Emissions!BN88</f>
        <v>6.5577081816040197</v>
      </c>
      <c r="BM44" s="22">
        <f>Emissions!BO88</f>
        <v>6.5554561780844658</v>
      </c>
      <c r="BN44" s="22">
        <f>Emissions!BP88</f>
        <v>6.5531605419995183</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5.1840281660837766</v>
      </c>
      <c r="G45" s="22">
        <f>Emissions!I89+SUM(Emissions!I91:I106)</f>
        <v>5.4832822919538797</v>
      </c>
      <c r="H45" s="22">
        <f>Emissions!J89+SUM(Emissions!J91:J106)</f>
        <v>5.3390317252882937</v>
      </c>
      <c r="I45" s="22">
        <f>Emissions!K89+SUM(Emissions!K91:K106)</f>
        <v>5.3851453128715461</v>
      </c>
      <c r="J45" s="22">
        <f>Emissions!L89+SUM(Emissions!L91:L106)</f>
        <v>4.9312387882664677</v>
      </c>
      <c r="K45" s="22">
        <f>Emissions!M89+SUM(Emissions!M91:M106)</f>
        <v>5.0255546754893965</v>
      </c>
      <c r="L45" s="22">
        <f>Emissions!N89+SUM(Emissions!N91:N106)</f>
        <v>5.2023053691901513</v>
      </c>
      <c r="M45" s="22">
        <f>Emissions!O89+SUM(Emissions!O91:O106)</f>
        <v>5.2712718182306837</v>
      </c>
      <c r="N45" s="22">
        <f>Emissions!P89+SUM(Emissions!P91:P106)</f>
        <v>5.4361059354781363</v>
      </c>
      <c r="O45" s="22">
        <f>Emissions!Q89+SUM(Emissions!Q91:Q106)</f>
        <v>5.5708266903210415</v>
      </c>
      <c r="P45" s="22">
        <f>Emissions!R89+SUM(Emissions!R91:R106)</f>
        <v>5.8766221034013055</v>
      </c>
      <c r="Q45" s="22">
        <f>Emissions!S89+SUM(Emissions!S91:S106)</f>
        <v>5.7903510128122928</v>
      </c>
      <c r="R45" s="22">
        <f>Emissions!T89+SUM(Emissions!T91:T106)</f>
        <v>5.9453607092081171</v>
      </c>
      <c r="S45" s="22">
        <f>Emissions!U89+SUM(Emissions!U91:U106)</f>
        <v>5.7935436972766414</v>
      </c>
      <c r="T45" s="22">
        <f>Emissions!V89+SUM(Emissions!V91:V106)</f>
        <v>5.7035764943001439</v>
      </c>
      <c r="U45" s="22">
        <f>Emissions!W89+SUM(Emissions!W91:W106)</f>
        <v>5.7880983886384261</v>
      </c>
      <c r="V45" s="22">
        <f>Emissions!X89+SUM(Emissions!X91:X106)</f>
        <v>5.9018692451190944</v>
      </c>
      <c r="W45" s="22">
        <f>Emissions!Y89+SUM(Emissions!Y91:Y106)</f>
        <v>6.0718132369640783</v>
      </c>
      <c r="X45" s="22">
        <f>Emissions!Z89+SUM(Emissions!Z91:Z106)</f>
        <v>6.3383227672546969</v>
      </c>
      <c r="Y45" s="22">
        <f>Emissions!AA89+SUM(Emissions!AA91:AA106)</f>
        <v>6.3070108874092226</v>
      </c>
      <c r="Z45" s="22">
        <f>Emissions!AB89+SUM(Emissions!AB91:AB106)</f>
        <v>6.2777980012126946</v>
      </c>
      <c r="AA45" s="22">
        <f>Emissions!AC89+SUM(Emissions!AC91:AC106)</f>
        <v>6.2630482055227956</v>
      </c>
      <c r="AB45" s="22">
        <f>Emissions!AD89+SUM(Emissions!AD91:AD106)</f>
        <v>6.2578153833453527</v>
      </c>
      <c r="AC45" s="22">
        <f>Emissions!AE89+SUM(Emissions!AE91:AE106)</f>
        <v>6.2963340909234349</v>
      </c>
      <c r="AD45" s="22">
        <f>Emissions!AF89+SUM(Emissions!AF91:AF106)</f>
        <v>6.2951932800138639</v>
      </c>
      <c r="AE45" s="22">
        <f>Emissions!AG89+SUM(Emissions!AG91:AG106)</f>
        <v>6.2537223879629265</v>
      </c>
      <c r="AF45" s="22">
        <f>Emissions!AH89+SUM(Emissions!AH91:AH106)</f>
        <v>6.1815091806368594</v>
      </c>
      <c r="AG45" s="22">
        <f>Emissions!AI89+SUM(Emissions!AI91:AI106)</f>
        <v>6.1400396724089719</v>
      </c>
      <c r="AH45" s="22">
        <f>Emissions!AJ89+SUM(Emissions!AJ91:AJ106)</f>
        <v>6.0893951627019618</v>
      </c>
      <c r="AI45" s="22">
        <f>Emissions!AK89+SUM(Emissions!AK91:AK106)</f>
        <v>6.0305027487935039</v>
      </c>
      <c r="AJ45" s="22">
        <f>Emissions!AL89+SUM(Emissions!AL91:AL106)</f>
        <v>5.4169246173614285</v>
      </c>
      <c r="AK45" s="22">
        <f>Emissions!AM89+SUM(Emissions!AM91:AM106)</f>
        <v>5.4652501786848431</v>
      </c>
      <c r="AL45" s="22">
        <f>Emissions!AN89+SUM(Emissions!AN91:AN106)</f>
        <v>5.5066927598353077</v>
      </c>
      <c r="AM45" s="22">
        <f>Emissions!AO89+SUM(Emissions!AO91:AO106)</f>
        <v>5.5481842588843975</v>
      </c>
      <c r="AN45" s="22">
        <f>Emissions!AP89+SUM(Emissions!AP91:AP106)</f>
        <v>5.5839203337949446</v>
      </c>
      <c r="AO45" s="22">
        <f>Emissions!AQ89+SUM(Emissions!AQ91:AQ106)</f>
        <v>5.6238241823892361</v>
      </c>
      <c r="AP45" s="22">
        <f>Emissions!AR89+SUM(Emissions!AR91:AR106)</f>
        <v>5.6875112022551688</v>
      </c>
      <c r="AQ45" s="22">
        <f>Emissions!AS89+SUM(Emissions!AS91:AS106)</f>
        <v>5.747839611078402</v>
      </c>
      <c r="AR45" s="22">
        <f>Emissions!AT89+SUM(Emissions!AT91:AT106)</f>
        <v>5.813236060305444</v>
      </c>
      <c r="AS45" s="22">
        <f>Emissions!AU89+SUM(Emissions!AU91:AU106)</f>
        <v>5.8815337550967648</v>
      </c>
      <c r="AT45" s="22">
        <f>Emissions!AV89+SUM(Emissions!AV91:AV106)</f>
        <v>5.9530304172539239</v>
      </c>
      <c r="AU45" s="22">
        <f>Emissions!AW89+SUM(Emissions!AW91:AW106)</f>
        <v>6.0427883096608008</v>
      </c>
      <c r="AV45" s="22">
        <f>Emissions!AX89+SUM(Emissions!AX91:AX106)</f>
        <v>6.1205348253744898</v>
      </c>
      <c r="AW45" s="22">
        <f>Emissions!AY89+SUM(Emissions!AY91:AY106)</f>
        <v>6.2139991214755481</v>
      </c>
      <c r="AX45" s="22">
        <f>Emissions!AZ89+SUM(Emissions!AZ91:AZ106)</f>
        <v>6.3167112995433987</v>
      </c>
      <c r="AY45" s="22">
        <f>Emissions!BA89+SUM(Emissions!BA91:BA106)</f>
        <v>6.4289837633772446</v>
      </c>
      <c r="AZ45" s="22">
        <f>Emissions!BB89+SUM(Emissions!BB91:BB106)</f>
        <v>6.5440626238299897</v>
      </c>
      <c r="BA45" s="22">
        <f>Emissions!BC89+SUM(Emissions!BC91:BC106)</f>
        <v>6.663719680803796</v>
      </c>
      <c r="BB45" s="22">
        <f>Emissions!BD89+SUM(Emissions!BD91:BD106)</f>
        <v>6.7821605605780446</v>
      </c>
      <c r="BC45" s="22">
        <f>Emissions!BE89+SUM(Emissions!BE91:BE106)</f>
        <v>6.904975313994969</v>
      </c>
      <c r="BD45" s="22">
        <f>Emissions!BF89+SUM(Emissions!BF91:BF106)</f>
        <v>7.0366638908897912</v>
      </c>
      <c r="BE45" s="22">
        <f>Emissions!BG89+SUM(Emissions!BG91:BG106)</f>
        <v>7.2326944885300346</v>
      </c>
      <c r="BF45" s="22">
        <f>Emissions!BH89+SUM(Emissions!BH91:BH106)</f>
        <v>7.4370002337633894</v>
      </c>
      <c r="BG45" s="22">
        <f>Emissions!BI89+SUM(Emissions!BI91:BI106)</f>
        <v>7.6488176136187676</v>
      </c>
      <c r="BH45" s="22">
        <f>Emissions!BJ89+SUM(Emissions!BJ91:BJ106)</f>
        <v>7.8694233057005754</v>
      </c>
      <c r="BI45" s="22">
        <f>Emissions!BK89+SUM(Emissions!BK91:BK106)</f>
        <v>8.1043651831278751</v>
      </c>
      <c r="BJ45" s="22">
        <f>Emissions!BL89+SUM(Emissions!BL91:BL106)</f>
        <v>8.3517402196590886</v>
      </c>
      <c r="BK45" s="22">
        <f>Emissions!BM89+SUM(Emissions!BM91:BM106)</f>
        <v>8.6107030871443158</v>
      </c>
      <c r="BL45" s="22">
        <f>Emissions!BN89+SUM(Emissions!BN91:BN106)</f>
        <v>8.8706848942912746</v>
      </c>
      <c r="BM45" s="22">
        <f>Emissions!BO89+SUM(Emissions!BO91:BO106)</f>
        <v>9.1433642843272711</v>
      </c>
      <c r="BN45" s="22">
        <f>Emissions!BP89+SUM(Emissions!BP91:BP106)</f>
        <v>9.4297359591114986</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3.1984897365402163</v>
      </c>
      <c r="AC46" s="22">
        <f>Emissions!AE90</f>
        <v>3.2136801784468307</v>
      </c>
      <c r="AD46" s="22">
        <f>Emissions!AF90</f>
        <v>3.2230483055803854</v>
      </c>
      <c r="AE46" s="22">
        <f>Emissions!AG90</f>
        <v>3.2300611908241876</v>
      </c>
      <c r="AF46" s="22">
        <f>Emissions!AH90</f>
        <v>3.2346479952052536</v>
      </c>
      <c r="AG46" s="22">
        <f>Emissions!AI90</f>
        <v>3.2372961598956147</v>
      </c>
      <c r="AH46" s="22">
        <f>Emissions!AJ90</f>
        <v>3.24152538637725</v>
      </c>
      <c r="AI46" s="22">
        <f>Emissions!AK90</f>
        <v>3.2450628859698845</v>
      </c>
      <c r="AJ46" s="22">
        <f>Emissions!AL90</f>
        <v>3.2479556559517215</v>
      </c>
      <c r="AK46" s="22">
        <f>Emissions!AM90</f>
        <v>3.2160764249595113</v>
      </c>
      <c r="AL46" s="22">
        <f>Emissions!AN90</f>
        <v>3.2246196256522359</v>
      </c>
      <c r="AM46" s="22">
        <f>Emissions!AO90</f>
        <v>3.2326640125953188</v>
      </c>
      <c r="AN46" s="22">
        <f>Emissions!AP90</f>
        <v>3.2406589832005848</v>
      </c>
      <c r="AO46" s="22">
        <f>Emissions!AQ90</f>
        <v>3.2482330287665073</v>
      </c>
      <c r="AP46" s="22">
        <f>Emissions!AR90</f>
        <v>3.2560312936881206</v>
      </c>
      <c r="AQ46" s="22">
        <f>Emissions!AS90</f>
        <v>3.2653060154001166</v>
      </c>
      <c r="AR46" s="22">
        <f>Emissions!AT90</f>
        <v>3.2743225058364542</v>
      </c>
      <c r="AS46" s="22">
        <f>Emissions!AU90</f>
        <v>3.2836252448588645</v>
      </c>
      <c r="AT46" s="22">
        <f>Emissions!AV90</f>
        <v>3.2930747619609551</v>
      </c>
      <c r="AU46" s="22">
        <f>Emissions!AW90</f>
        <v>3.3026894047967552</v>
      </c>
      <c r="AV46" s="22">
        <f>Emissions!AX90</f>
        <v>3.3141385251201179</v>
      </c>
      <c r="AW46" s="22">
        <f>Emissions!AY90</f>
        <v>3.3248027256144179</v>
      </c>
      <c r="AX46" s="22">
        <f>Emissions!AZ90</f>
        <v>3.3364339655116799</v>
      </c>
      <c r="AY46" s="22">
        <f>Emissions!BA90</f>
        <v>3.3486122867194865</v>
      </c>
      <c r="AZ46" s="22">
        <f>Emissions!BB90</f>
        <v>3.3613444277813076</v>
      </c>
      <c r="BA46" s="22">
        <f>Emissions!BC90</f>
        <v>3.3741919773970515</v>
      </c>
      <c r="BB46" s="22">
        <f>Emissions!BD90</f>
        <v>3.3872699687079129</v>
      </c>
      <c r="BC46" s="22">
        <f>Emissions!BE90</f>
        <v>3.4002238718646889</v>
      </c>
      <c r="BD46" s="22">
        <f>Emissions!BF90</f>
        <v>3.4133885846847027</v>
      </c>
      <c r="BE46" s="22">
        <f>Emissions!BG90</f>
        <v>3.4270219529883175</v>
      </c>
      <c r="BF46" s="22">
        <f>Emissions!BH90</f>
        <v>3.4408974017392064</v>
      </c>
      <c r="BG46" s="22">
        <f>Emissions!BI90</f>
        <v>3.4549928474335632</v>
      </c>
      <c r="BH46" s="22">
        <f>Emissions!BJ90</f>
        <v>3.4692465757368298</v>
      </c>
      <c r="BI46" s="22">
        <f>Emissions!BK90</f>
        <v>3.4837111648123438</v>
      </c>
      <c r="BJ46" s="22">
        <f>Emissions!BL90</f>
        <v>3.4986599146328996</v>
      </c>
      <c r="BK46" s="22">
        <f>Emissions!BM90</f>
        <v>3.5139474108886004</v>
      </c>
      <c r="BL46" s="22">
        <f>Emissions!BN90</f>
        <v>3.5295072558322018</v>
      </c>
      <c r="BM46" s="22">
        <f>Emissions!BO90</f>
        <v>3.5447913728739167</v>
      </c>
      <c r="BN46" s="22">
        <f>Emissions!BP90</f>
        <v>3.560371619664306</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43.305380767963861</v>
      </c>
      <c r="G47" s="22">
        <f>SUM(Emissions!I107:I122)</f>
        <v>42.910169763294228</v>
      </c>
      <c r="H47" s="22">
        <f>SUM(Emissions!J107:J122)</f>
        <v>42.127720117062687</v>
      </c>
      <c r="I47" s="22">
        <f>SUM(Emissions!K107:K122)</f>
        <v>40.447868897338942</v>
      </c>
      <c r="J47" s="22">
        <f>SUM(Emissions!L107:L122)</f>
        <v>39.585727114497232</v>
      </c>
      <c r="K47" s="22">
        <f>SUM(Emissions!M107:M122)</f>
        <v>39.890287374724473</v>
      </c>
      <c r="L47" s="22">
        <f>SUM(Emissions!N107:N122)</f>
        <v>40.901008097645196</v>
      </c>
      <c r="M47" s="22">
        <f>SUM(Emissions!O107:O122)</f>
        <v>41.574010000097744</v>
      </c>
      <c r="N47" s="22">
        <f>SUM(Emissions!P107:P122)</f>
        <v>42.122446376974196</v>
      </c>
      <c r="O47" s="22">
        <f>SUM(Emissions!Q107:Q122)</f>
        <v>41.992215763385566</v>
      </c>
      <c r="P47" s="22">
        <f>SUM(Emissions!R107:R122)</f>
        <v>41.388173706919623</v>
      </c>
      <c r="Q47" s="22">
        <f>SUM(Emissions!S107:S122)</f>
        <v>41.086074041687489</v>
      </c>
      <c r="R47" s="22">
        <f>SUM(Emissions!T107:T122)</f>
        <v>40.231661835178528</v>
      </c>
      <c r="S47" s="22">
        <f>SUM(Emissions!U107:U122)</f>
        <v>40.32106210545728</v>
      </c>
      <c r="T47" s="22">
        <f>SUM(Emissions!V107:V122)</f>
        <v>39.98217498427347</v>
      </c>
      <c r="U47" s="22">
        <f>SUM(Emissions!W107:W122)</f>
        <v>40.084231774067213</v>
      </c>
      <c r="V47" s="22">
        <f>SUM(Emissions!X107:X122)</f>
        <v>39.90031267767786</v>
      </c>
      <c r="W47" s="22">
        <f>SUM(Emissions!Y107:Y122)</f>
        <v>40.705372797786389</v>
      </c>
      <c r="X47" s="22">
        <f>SUM(Emissions!Z107:Z122)</f>
        <v>40.924027800632309</v>
      </c>
      <c r="Y47" s="22">
        <f>SUM(Emissions!AA107:AA122)</f>
        <v>40.647053769366345</v>
      </c>
      <c r="Z47" s="22">
        <f>SUM(Emissions!AB107:AB122)</f>
        <v>40.285293668010425</v>
      </c>
      <c r="AA47" s="22">
        <f>SUM(Emissions!AC107:AC122)</f>
        <v>40.051503077971248</v>
      </c>
      <c r="AB47" s="22">
        <f>SUM(Emissions!AD107:AD122)</f>
        <v>38.648249296388748</v>
      </c>
      <c r="AC47" s="22">
        <f>SUM(Emissions!AE107:AE122)</f>
        <v>38.653080463755714</v>
      </c>
      <c r="AD47" s="22">
        <f>SUM(Emissions!AF107:AF122)</f>
        <v>38.457136742224385</v>
      </c>
      <c r="AE47" s="22">
        <f>SUM(Emissions!AG107:AG122)</f>
        <v>38.061197161129932</v>
      </c>
      <c r="AF47" s="22">
        <f>SUM(Emissions!AH107:AH122)</f>
        <v>37.517986634213067</v>
      </c>
      <c r="AG47" s="22">
        <f>SUM(Emissions!AI107:AI122)</f>
        <v>37.137673205706605</v>
      </c>
      <c r="AH47" s="22">
        <f>SUM(Emissions!AJ107:AJ122)</f>
        <v>36.716159786053389</v>
      </c>
      <c r="AI47" s="22">
        <f>SUM(Emissions!AK107:AK122)</f>
        <v>36.259174480841175</v>
      </c>
      <c r="AJ47" s="22">
        <f>SUM(Emissions!AL107:AL122)</f>
        <v>33.105335687260698</v>
      </c>
      <c r="AK47" s="22">
        <f>SUM(Emissions!AM107:AM122)</f>
        <v>33.196426849193365</v>
      </c>
      <c r="AL47" s="22">
        <f>SUM(Emissions!AN107:AN122)</f>
        <v>33.252259068177132</v>
      </c>
      <c r="AM47" s="22">
        <f>SUM(Emissions!AO107:AO122)</f>
        <v>33.306430062399549</v>
      </c>
      <c r="AN47" s="22">
        <f>SUM(Emissions!AP107:AP122)</f>
        <v>33.331167840909202</v>
      </c>
      <c r="AO47" s="22">
        <f>SUM(Emissions!AQ107:AQ122)</f>
        <v>33.373514010559028</v>
      </c>
      <c r="AP47" s="22">
        <f>SUM(Emissions!AR107:AR122)</f>
        <v>33.512682363529215</v>
      </c>
      <c r="AQ47" s="22">
        <f>SUM(Emissions!AS107:AS122)</f>
        <v>33.632116483999447</v>
      </c>
      <c r="AR47" s="22">
        <f>SUM(Emissions!AT107:AT122)</f>
        <v>33.77046500467992</v>
      </c>
      <c r="AS47" s="22">
        <f>SUM(Emissions!AU107:AU122)</f>
        <v>33.917382357111528</v>
      </c>
      <c r="AT47" s="22">
        <f>SUM(Emissions!AV107:AV122)</f>
        <v>34.073638141838856</v>
      </c>
      <c r="AU47" s="22">
        <f>SUM(Emissions!AW107:AW122)</f>
        <v>34.24787028408528</v>
      </c>
      <c r="AV47" s="22">
        <f>SUM(Emissions!AX107:AX122)</f>
        <v>34.358797529704027</v>
      </c>
      <c r="AW47" s="22">
        <f>SUM(Emissions!AY107:AY122)</f>
        <v>34.52914493099685</v>
      </c>
      <c r="AX47" s="22">
        <f>SUM(Emissions!AZ107:AZ122)</f>
        <v>34.728630380400389</v>
      </c>
      <c r="AY47" s="22">
        <f>SUM(Emissions!BA107:BA122)</f>
        <v>34.956778608370023</v>
      </c>
      <c r="AZ47" s="22">
        <f>SUM(Emissions!BB107:BB122)</f>
        <v>35.174815259177066</v>
      </c>
      <c r="BA47" s="22">
        <f>SUM(Emissions!BC107:BC122)</f>
        <v>35.397911643075219</v>
      </c>
      <c r="BB47" s="22">
        <f>SUM(Emissions!BD107:BD122)</f>
        <v>35.601287379551962</v>
      </c>
      <c r="BC47" s="22">
        <f>SUM(Emissions!BE107:BE122)</f>
        <v>35.807425396463962</v>
      </c>
      <c r="BD47" s="22">
        <f>SUM(Emissions!BF107:BF122)</f>
        <v>36.033481870059191</v>
      </c>
      <c r="BE47" s="22">
        <f>SUM(Emissions!BG107:BG122)</f>
        <v>36.775195043012133</v>
      </c>
      <c r="BF47" s="22">
        <f>SUM(Emissions!BH107:BH122)</f>
        <v>37.547892719790816</v>
      </c>
      <c r="BG47" s="22">
        <f>SUM(Emissions!BI107:BI122)</f>
        <v>38.348402505007805</v>
      </c>
      <c r="BH47" s="22">
        <f>SUM(Emissions!BJ107:BJ122)</f>
        <v>39.181548293602987</v>
      </c>
      <c r="BI47" s="22">
        <f>SUM(Emissions!BK107:BK122)</f>
        <v>40.069471242594162</v>
      </c>
      <c r="BJ47" s="22">
        <f>SUM(Emissions!BL107:BL122)</f>
        <v>40.996021220962795</v>
      </c>
      <c r="BK47" s="22">
        <f>SUM(Emissions!BM107:BM122)</f>
        <v>41.965740229112278</v>
      </c>
      <c r="BL47" s="22">
        <f>SUM(Emissions!BN107:BN122)</f>
        <v>42.936308602169099</v>
      </c>
      <c r="BM47" s="22">
        <f>SUM(Emissions!BO107:BO122)</f>
        <v>43.953878260890981</v>
      </c>
      <c r="BN47" s="22">
        <f>SUM(Emissions!BP107:BP122)</f>
        <v>45.022284328581179</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SUM(Emissions!H145:H156)</f>
        <v>0</v>
      </c>
      <c r="G48" s="22">
        <f>SUM(Emissions!I145:I156)</f>
        <v>0.15768201001521304</v>
      </c>
      <c r="H48" s="22">
        <f>SUM(Emissions!J145:J156)</f>
        <v>0.15768201001521304</v>
      </c>
      <c r="I48" s="22">
        <f>SUM(Emissions!K145:K156)</f>
        <v>0.15768201001521304</v>
      </c>
      <c r="J48" s="22">
        <f>SUM(Emissions!L145:L156)</f>
        <v>0.15768201001521304</v>
      </c>
      <c r="K48" s="22">
        <f>SUM(Emissions!M145:M156)</f>
        <v>0.15768201001521304</v>
      </c>
      <c r="L48" s="22">
        <f>SUM(Emissions!N145:N156)</f>
        <v>0.15768201001521304</v>
      </c>
      <c r="M48" s="22">
        <f>SUM(Emissions!O145:O156)</f>
        <v>0.15768201001521304</v>
      </c>
      <c r="N48" s="22">
        <f>SUM(Emissions!P145:P156)</f>
        <v>0.15768201001521304</v>
      </c>
      <c r="O48" s="22">
        <f>SUM(Emissions!Q145:Q156)</f>
        <v>0.15768201001521304</v>
      </c>
      <c r="P48" s="22">
        <f>SUM(Emissions!R145:R156)</f>
        <v>0.15768201001521304</v>
      </c>
      <c r="Q48" s="22">
        <f>SUM(Emissions!S145:S156)</f>
        <v>0.15768201001521304</v>
      </c>
      <c r="R48" s="22">
        <f>SUM(Emissions!T145:T156)</f>
        <v>0.15768201001521304</v>
      </c>
      <c r="S48" s="22">
        <f>SUM(Emissions!U145:U156)</f>
        <v>0.15768201001521304</v>
      </c>
      <c r="T48" s="22">
        <f>SUM(Emissions!V145:V156)</f>
        <v>0.15768201001521304</v>
      </c>
      <c r="U48" s="22">
        <f>SUM(Emissions!W145:W156)</f>
        <v>0.15768201001521304</v>
      </c>
      <c r="V48" s="22">
        <f>SUM(Emissions!X145:X156)</f>
        <v>0.15768201001521304</v>
      </c>
      <c r="W48" s="22">
        <f>SUM(Emissions!Y145:Y156)</f>
        <v>0.15768201001521304</v>
      </c>
      <c r="X48" s="22">
        <f>SUM(Emissions!Z145:Z156)</f>
        <v>0.15768201001521304</v>
      </c>
      <c r="Y48" s="22">
        <f>SUM(Emissions!AA145:AA156)</f>
        <v>0.15768201001521304</v>
      </c>
      <c r="Z48" s="22">
        <f>SUM(Emissions!AB145:AB156)</f>
        <v>0.15768201001521304</v>
      </c>
      <c r="AA48" s="22">
        <f>SUM(Emissions!AC145:AC156)</f>
        <v>0.15768201001521304</v>
      </c>
      <c r="AB48" s="22">
        <f>SUM(Emissions!AD145:AD156)</f>
        <v>0.16812139145071128</v>
      </c>
      <c r="AC48" s="22">
        <f>SUM(Emissions!AE145:AE156)</f>
        <v>0.16816121413346041</v>
      </c>
      <c r="AD48" s="22">
        <f>SUM(Emissions!AF145:AF156)</f>
        <v>0.16820103681620957</v>
      </c>
      <c r="AE48" s="22">
        <f>SUM(Emissions!AG145:AG156)</f>
        <v>0.1682408594989587</v>
      </c>
      <c r="AF48" s="22">
        <f>SUM(Emissions!AH145:AH156)</f>
        <v>0.16828068218170783</v>
      </c>
      <c r="AG48" s="22">
        <f>SUM(Emissions!AI145:AI156)</f>
        <v>0.16832050486445696</v>
      </c>
      <c r="AH48" s="22">
        <f>SUM(Emissions!AJ145:AJ156)</f>
        <v>0.16836032754720609</v>
      </c>
      <c r="AI48" s="22">
        <f>SUM(Emissions!AK145:AK156)</f>
        <v>0.16840015022995525</v>
      </c>
      <c r="AJ48" s="22">
        <f>SUM(Emissions!AL145:AL156)</f>
        <v>0.16843997291270438</v>
      </c>
      <c r="AK48" s="22">
        <f>SUM(Emissions!AM145:AM156)</f>
        <v>0.16847979559545351</v>
      </c>
      <c r="AL48" s="22">
        <f>SUM(Emissions!AN145:AN156)</f>
        <v>0.16851961827820264</v>
      </c>
      <c r="AM48" s="22">
        <f>SUM(Emissions!AO145:AO156)</f>
        <v>0.16855944096095177</v>
      </c>
      <c r="AN48" s="22">
        <f>SUM(Emissions!AP145:AP156)</f>
        <v>0.16859926364370093</v>
      </c>
      <c r="AO48" s="22">
        <f>SUM(Emissions!AQ145:AQ156)</f>
        <v>0.16863908632645003</v>
      </c>
      <c r="AP48" s="22">
        <f>SUM(Emissions!AR145:AR156)</f>
        <v>0.16867890900919918</v>
      </c>
      <c r="AQ48" s="22">
        <f>SUM(Emissions!AS145:AS156)</f>
        <v>0.16871873169194831</v>
      </c>
      <c r="AR48" s="22">
        <f>SUM(Emissions!AT145:AT156)</f>
        <v>0.16875855437469744</v>
      </c>
      <c r="AS48" s="22">
        <f>SUM(Emissions!AU145:AU156)</f>
        <v>0.1687983770574466</v>
      </c>
      <c r="AT48" s="22">
        <f>SUM(Emissions!AV145:AV156)</f>
        <v>0.1688381997401957</v>
      </c>
      <c r="AU48" s="22">
        <f>SUM(Emissions!AW145:AW156)</f>
        <v>0.16887802242294486</v>
      </c>
      <c r="AV48" s="22">
        <f>SUM(Emissions!AX145:AX156)</f>
        <v>0.16891784510569399</v>
      </c>
      <c r="AW48" s="22">
        <f>SUM(Emissions!AY145:AY156)</f>
        <v>0.16895766778844312</v>
      </c>
      <c r="AX48" s="22">
        <f>SUM(Emissions!AZ145:AZ156)</f>
        <v>0.16899749047119228</v>
      </c>
      <c r="AY48" s="22">
        <f>SUM(Emissions!BA145:BA156)</f>
        <v>0.16903731315394138</v>
      </c>
      <c r="AZ48" s="22">
        <f>SUM(Emissions!BB145:BB156)</f>
        <v>0.16907713583669054</v>
      </c>
      <c r="BA48" s="22">
        <f>SUM(Emissions!BC145:BC156)</f>
        <v>0.16911695851943967</v>
      </c>
      <c r="BB48" s="22">
        <f>SUM(Emissions!BD145:BD156)</f>
        <v>0.1691567812021888</v>
      </c>
      <c r="BC48" s="22">
        <f>SUM(Emissions!BE145:BE156)</f>
        <v>0.16919660388493796</v>
      </c>
      <c r="BD48" s="22">
        <f>SUM(Emissions!BF145:BF156)</f>
        <v>0.16923642656768706</v>
      </c>
      <c r="BE48" s="22">
        <f>SUM(Emissions!BG145:BG156)</f>
        <v>0.16927624925043622</v>
      </c>
      <c r="BF48" s="22">
        <f>SUM(Emissions!BH145:BH156)</f>
        <v>0.16931607193318532</v>
      </c>
      <c r="BG48" s="22">
        <f>SUM(Emissions!BI145:BI156)</f>
        <v>0.16935589461593448</v>
      </c>
      <c r="BH48" s="22">
        <f>SUM(Emissions!BJ145:BJ156)</f>
        <v>0.16939571729868361</v>
      </c>
      <c r="BI48" s="22">
        <f>SUM(Emissions!BK145:BK156)</f>
        <v>0.16943553998143274</v>
      </c>
      <c r="BJ48" s="22">
        <f>SUM(Emissions!BL145:BL156)</f>
        <v>0.16947536266418189</v>
      </c>
      <c r="BK48" s="22">
        <f>SUM(Emissions!BM145:BM156)</f>
        <v>0.16951518534693102</v>
      </c>
      <c r="BL48" s="22">
        <f>SUM(Emissions!BN145:BN156)</f>
        <v>0.16955500802968015</v>
      </c>
      <c r="BM48" s="22">
        <f>SUM(Emissions!BO145:BO156)</f>
        <v>0.16959483071242931</v>
      </c>
      <c r="BN48" s="22">
        <f>SUM(Emissions!BP145:BP156)</f>
        <v>0.16963465339517841</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7.536145228180545</v>
      </c>
      <c r="G49" s="49">
        <f t="shared" ref="G49:BN49" si="33">SUM(G50:G51)</f>
        <v>7.5322015077795177</v>
      </c>
      <c r="H49" s="49">
        <f t="shared" si="33"/>
        <v>7.3432262910846973</v>
      </c>
      <c r="I49" s="49">
        <f t="shared" si="33"/>
        <v>7.2215891253819962</v>
      </c>
      <c r="J49" s="49">
        <f t="shared" si="33"/>
        <v>7.0084683288024534</v>
      </c>
      <c r="K49" s="49">
        <f t="shared" si="33"/>
        <v>7.007908168701749</v>
      </c>
      <c r="L49" s="49">
        <f t="shared" si="33"/>
        <v>7.2390326281759965</v>
      </c>
      <c r="M49" s="49">
        <f t="shared" si="33"/>
        <v>7.297785132720608</v>
      </c>
      <c r="N49" s="49">
        <f t="shared" si="33"/>
        <v>7.3842623412449644</v>
      </c>
      <c r="O49" s="49">
        <f t="shared" si="33"/>
        <v>7.373778180531712</v>
      </c>
      <c r="P49" s="49">
        <f t="shared" si="33"/>
        <v>7.3822279809846671</v>
      </c>
      <c r="Q49" s="49">
        <f t="shared" si="33"/>
        <v>7.2588660509171445</v>
      </c>
      <c r="R49" s="49">
        <f t="shared" si="33"/>
        <v>7.3160740909421778</v>
      </c>
      <c r="S49" s="49">
        <f t="shared" si="33"/>
        <v>7.1968251642649532</v>
      </c>
      <c r="T49" s="49">
        <f t="shared" si="33"/>
        <v>7.1248410062013221</v>
      </c>
      <c r="U49" s="49">
        <f t="shared" si="33"/>
        <v>7.0264267861522729</v>
      </c>
      <c r="V49" s="49">
        <f t="shared" si="33"/>
        <v>7.1171343562659022</v>
      </c>
      <c r="W49" s="49">
        <f t="shared" si="33"/>
        <v>7.2776965517840377</v>
      </c>
      <c r="X49" s="49">
        <f t="shared" si="33"/>
        <v>7.356627990324732</v>
      </c>
      <c r="Y49" s="49">
        <f t="shared" si="33"/>
        <v>7.3478580807332143</v>
      </c>
      <c r="Z49" s="49">
        <f t="shared" si="33"/>
        <v>7.2065340045160067</v>
      </c>
      <c r="AA49" s="49">
        <f t="shared" si="33"/>
        <v>7.2010250671434202</v>
      </c>
      <c r="AB49" s="49">
        <f t="shared" si="33"/>
        <v>7.0221038373181166</v>
      </c>
      <c r="AC49" s="49">
        <f t="shared" si="33"/>
        <v>7.0329453525169674</v>
      </c>
      <c r="AD49" s="49">
        <f t="shared" si="33"/>
        <v>7.0148155368081264</v>
      </c>
      <c r="AE49" s="49">
        <f t="shared" si="33"/>
        <v>6.9676611444782761</v>
      </c>
      <c r="AF49" s="49">
        <f t="shared" si="33"/>
        <v>6.8990061075394289</v>
      </c>
      <c r="AG49" s="49">
        <f t="shared" si="33"/>
        <v>6.8544310536039434</v>
      </c>
      <c r="AH49" s="49">
        <f t="shared" si="33"/>
        <v>6.8038832919116787</v>
      </c>
      <c r="AI49" s="49">
        <f t="shared" si="33"/>
        <v>6.748119776548231</v>
      </c>
      <c r="AJ49" s="49">
        <f t="shared" si="33"/>
        <v>6.291282198686087</v>
      </c>
      <c r="AK49" s="49">
        <f t="shared" si="33"/>
        <v>6.3127517390436578</v>
      </c>
      <c r="AL49" s="49">
        <f t="shared" si="33"/>
        <v>6.330072156911962</v>
      </c>
      <c r="AM49" s="49">
        <f t="shared" si="33"/>
        <v>6.3474447563103364</v>
      </c>
      <c r="AN49" s="49">
        <f t="shared" si="33"/>
        <v>6.3607002095886997</v>
      </c>
      <c r="AO49" s="49">
        <f t="shared" si="33"/>
        <v>6.3768800542828679</v>
      </c>
      <c r="AP49" s="49">
        <f t="shared" si="33"/>
        <v>6.4075192693175032</v>
      </c>
      <c r="AQ49" s="49">
        <f t="shared" si="33"/>
        <v>6.4355833591230827</v>
      </c>
      <c r="AR49" s="49">
        <f t="shared" si="33"/>
        <v>6.4668757384568236</v>
      </c>
      <c r="AS49" s="49">
        <f t="shared" si="33"/>
        <v>6.499870431715717</v>
      </c>
      <c r="AT49" s="49">
        <f t="shared" si="33"/>
        <v>6.5346957226118123</v>
      </c>
      <c r="AU49" s="49">
        <f t="shared" si="33"/>
        <v>6.5749895602807635</v>
      </c>
      <c r="AV49" s="49">
        <f t="shared" si="33"/>
        <v>6.6062594363416709</v>
      </c>
      <c r="AW49" s="49">
        <f t="shared" si="33"/>
        <v>6.6472991323516037</v>
      </c>
      <c r="AX49" s="49">
        <f t="shared" si="33"/>
        <v>6.6935930918609232</v>
      </c>
      <c r="AY49" s="49">
        <f t="shared" si="33"/>
        <v>6.7451367922277008</v>
      </c>
      <c r="AZ49" s="49">
        <f t="shared" si="33"/>
        <v>6.7956699428966623</v>
      </c>
      <c r="BA49" s="49">
        <f t="shared" si="33"/>
        <v>6.8478913310232734</v>
      </c>
      <c r="BB49" s="49">
        <f t="shared" si="33"/>
        <v>6.8979630309447311</v>
      </c>
      <c r="BC49" s="49">
        <f t="shared" si="33"/>
        <v>6.9494333341902177</v>
      </c>
      <c r="BD49" s="49">
        <f t="shared" si="33"/>
        <v>7.0050920481220826</v>
      </c>
      <c r="BE49" s="49">
        <f t="shared" si="33"/>
        <v>7.1268021519880547</v>
      </c>
      <c r="BF49" s="49">
        <f t="shared" si="33"/>
        <v>7.2536479103599403</v>
      </c>
      <c r="BG49" s="49">
        <f t="shared" si="33"/>
        <v>7.3851365458973142</v>
      </c>
      <c r="BH49" s="49">
        <f t="shared" si="33"/>
        <v>7.5220411730573744</v>
      </c>
      <c r="BI49" s="49">
        <f t="shared" si="33"/>
        <v>7.6679122048092649</v>
      </c>
      <c r="BJ49" s="49">
        <f t="shared" si="33"/>
        <v>7.8199287433259741</v>
      </c>
      <c r="BK49" s="49">
        <f t="shared" si="33"/>
        <v>7.9790929729838966</v>
      </c>
      <c r="BL49" s="49">
        <f t="shared" si="33"/>
        <v>8.1386467602447308</v>
      </c>
      <c r="BM49" s="49">
        <f t="shared" si="33"/>
        <v>8.3059613019210605</v>
      </c>
      <c r="BN49" s="49">
        <f t="shared" si="33"/>
        <v>8.481684022466105</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SUM(Emissions!H136:H139)</f>
        <v>7.1942127748341855</v>
      </c>
      <c r="G50" s="22">
        <f>SUM(Emissions!I136:I139)</f>
        <v>7.1728119011160567</v>
      </c>
      <c r="H50" s="22">
        <f>SUM(Emissions!J136:J139)</f>
        <v>6.9827225850025023</v>
      </c>
      <c r="I50" s="22">
        <f>SUM(Emissions!K136:K139)</f>
        <v>6.8484141199354971</v>
      </c>
      <c r="J50" s="22">
        <f>SUM(Emissions!L136:L139)</f>
        <v>6.6419155091589861</v>
      </c>
      <c r="K50" s="22">
        <f>SUM(Emissions!M136:M139)</f>
        <v>6.6764433940610903</v>
      </c>
      <c r="L50" s="22">
        <f>SUM(Emissions!N136:N139)</f>
        <v>6.8879853918016991</v>
      </c>
      <c r="M50" s="22">
        <f>SUM(Emissions!O136:O139)</f>
        <v>6.9367075246816103</v>
      </c>
      <c r="N50" s="22">
        <f>SUM(Emissions!P136:P139)</f>
        <v>7.0375134763556773</v>
      </c>
      <c r="O50" s="22">
        <f>SUM(Emissions!Q136:Q139)</f>
        <v>7.0234151721216413</v>
      </c>
      <c r="P50" s="22">
        <f>SUM(Emissions!R136:R139)</f>
        <v>7.0014626369574451</v>
      </c>
      <c r="Q50" s="22">
        <f>SUM(Emissions!S136:S139)</f>
        <v>6.9092776131258571</v>
      </c>
      <c r="R50" s="22">
        <f>SUM(Emissions!T136:T139)</f>
        <v>6.9499616155512314</v>
      </c>
      <c r="S50" s="22">
        <f>SUM(Emissions!U136:U139)</f>
        <v>6.8376025277671362</v>
      </c>
      <c r="T50" s="22">
        <f>SUM(Emissions!V136:V139)</f>
        <v>6.7830833938465478</v>
      </c>
      <c r="U50" s="22">
        <f>SUM(Emissions!W136:W139)</f>
        <v>6.6795996442413079</v>
      </c>
      <c r="V50" s="22">
        <f>SUM(Emissions!X136:X139)</f>
        <v>6.8069774094950812</v>
      </c>
      <c r="W50" s="22">
        <f>SUM(Emissions!Y136:Y139)</f>
        <v>6.9322581590966612</v>
      </c>
      <c r="X50" s="22">
        <f>SUM(Emissions!Z136:Z139)</f>
        <v>6.9859969777624293</v>
      </c>
      <c r="Y50" s="22">
        <f>SUM(Emissions!AA136:AA139)</f>
        <v>6.9926921786930736</v>
      </c>
      <c r="Z50" s="22">
        <f>SUM(Emissions!AB136:AB139)</f>
        <v>6.8417337417213897</v>
      </c>
      <c r="AA50" s="22">
        <f>SUM(Emissions!AC136:AC139)</f>
        <v>6.8460173739541847</v>
      </c>
      <c r="AB50" s="22">
        <f>SUM(Emissions!AD136:AD139)</f>
        <v>6.6348660839030327</v>
      </c>
      <c r="AC50" s="22">
        <f>SUM(Emissions!AE136:AE139)</f>
        <v>6.6438143788510846</v>
      </c>
      <c r="AD50" s="22">
        <f>SUM(Emissions!AF136:AF139)</f>
        <v>6.6253606316851963</v>
      </c>
      <c r="AE50" s="22">
        <f>SUM(Emissions!AG136:AG139)</f>
        <v>6.5793550185096183</v>
      </c>
      <c r="AF50" s="22">
        <f>SUM(Emissions!AH136:AH139)</f>
        <v>6.5129931393727158</v>
      </c>
      <c r="AG50" s="22">
        <f>SUM(Emissions!AI136:AI139)</f>
        <v>6.4697175238110862</v>
      </c>
      <c r="AH50" s="22">
        <f>SUM(Emissions!AJ136:AJ139)</f>
        <v>6.4207311464574746</v>
      </c>
      <c r="AI50" s="22">
        <f>SUM(Emissions!AK136:AK139)</f>
        <v>6.3668374523732165</v>
      </c>
      <c r="AJ50" s="22">
        <f>SUM(Emissions!AL136:AL139)</f>
        <v>5.9310286145480386</v>
      </c>
      <c r="AK50" s="22">
        <f>SUM(Emissions!AM136:AM139)</f>
        <v>5.951891840250692</v>
      </c>
      <c r="AL50" s="22">
        <f>SUM(Emissions!AN136:AN139)</f>
        <v>5.9674476830532734</v>
      </c>
      <c r="AM50" s="22">
        <f>SUM(Emissions!AO136:AO139)</f>
        <v>5.9830712429755888</v>
      </c>
      <c r="AN50" s="22">
        <f>SUM(Emissions!AP136:AP139)</f>
        <v>5.9947779251793865</v>
      </c>
      <c r="AO50" s="22">
        <f>SUM(Emissions!AQ136:AQ139)</f>
        <v>6.0092797444889454</v>
      </c>
      <c r="AP50" s="22">
        <f>SUM(Emissions!AR136:AR139)</f>
        <v>6.0374126727870845</v>
      </c>
      <c r="AQ50" s="22">
        <f>SUM(Emissions!AS136:AS139)</f>
        <v>6.0630353681976814</v>
      </c>
      <c r="AR50" s="22">
        <f>SUM(Emissions!AT136:AT139)</f>
        <v>6.0917204220638244</v>
      </c>
      <c r="AS50" s="22">
        <f>SUM(Emissions!AU136:AU139)</f>
        <v>6.1219978131680088</v>
      </c>
      <c r="AT50" s="22">
        <f>SUM(Emissions!AV136:AV139)</f>
        <v>6.1539903695181728</v>
      </c>
      <c r="AU50" s="22">
        <f>SUM(Emissions!AW136:AW139)</f>
        <v>6.1908157586647343</v>
      </c>
      <c r="AV50" s="22">
        <f>SUM(Emissions!AX136:AX139)</f>
        <v>6.2189682370660284</v>
      </c>
      <c r="AW50" s="22">
        <f>SUM(Emissions!AY136:AY139)</f>
        <v>6.2563753740447625</v>
      </c>
      <c r="AX50" s="22">
        <f>SUM(Emissions!AZ136:AZ139)</f>
        <v>6.2986843322397323</v>
      </c>
      <c r="AY50" s="22">
        <f>SUM(Emissions!BA136:BA139)</f>
        <v>6.3458943115728204</v>
      </c>
      <c r="AZ50" s="22">
        <f>SUM(Emissions!BB136:BB139)</f>
        <v>6.3919777979929817</v>
      </c>
      <c r="BA50" s="22">
        <f>SUM(Emissions!BC136:BC139)</f>
        <v>6.4395875892142866</v>
      </c>
      <c r="BB50" s="22">
        <f>SUM(Emissions!BD136:BD139)</f>
        <v>6.4850816935531768</v>
      </c>
      <c r="BC50" s="22">
        <f>SUM(Emissions!BE136:BE139)</f>
        <v>6.5318277871449464</v>
      </c>
      <c r="BD50" s="22">
        <f>SUM(Emissions!BF136:BF139)</f>
        <v>6.5824488655857607</v>
      </c>
      <c r="BE50" s="22">
        <f>SUM(Emissions!BG136:BG139)</f>
        <v>6.6968853523054683</v>
      </c>
      <c r="BF50" s="22">
        <f>SUM(Emissions!BH136:BH139)</f>
        <v>6.8161636422806069</v>
      </c>
      <c r="BG50" s="22">
        <f>SUM(Emissions!BI136:BI139)</f>
        <v>6.9398180618770375</v>
      </c>
      <c r="BH50" s="22">
        <f>SUM(Emissions!BJ136:BJ139)</f>
        <v>7.0685798110738753</v>
      </c>
      <c r="BI50" s="22">
        <f>SUM(Emissions!BK136:BK139)</f>
        <v>7.2058060857760626</v>
      </c>
      <c r="BJ50" s="22">
        <f>SUM(Emissions!BL136:BL139)</f>
        <v>7.3487322059421061</v>
      </c>
      <c r="BK50" s="22">
        <f>SUM(Emissions!BM136:BM139)</f>
        <v>7.498394540697837</v>
      </c>
      <c r="BL50" s="22">
        <f>SUM(Emissions!BN136:BN139)</f>
        <v>7.6484018758647103</v>
      </c>
      <c r="BM50" s="22">
        <f>SUM(Emissions!BO136:BO139)</f>
        <v>7.8057414192898111</v>
      </c>
      <c r="BN50" s="22">
        <f>SUM(Emissions!BP136:BP139)</f>
        <v>7.9710065328636057</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SUM(Emissions!H140:H155)</f>
        <v>0.34193245334635941</v>
      </c>
      <c r="G51" s="22">
        <f>SUM(Emissions!I140:I155)</f>
        <v>0.35938960666346131</v>
      </c>
      <c r="H51" s="22">
        <f>SUM(Emissions!J140:J155)</f>
        <v>0.36050370608219484</v>
      </c>
      <c r="I51" s="22">
        <f>SUM(Emissions!K140:K155)</f>
        <v>0.37317500544649918</v>
      </c>
      <c r="J51" s="22">
        <f>SUM(Emissions!L140:L155)</f>
        <v>0.36655281964346742</v>
      </c>
      <c r="K51" s="22">
        <f>SUM(Emissions!M140:M155)</f>
        <v>0.33146477464065882</v>
      </c>
      <c r="L51" s="22">
        <f>SUM(Emissions!N140:N155)</f>
        <v>0.35104723637429769</v>
      </c>
      <c r="M51" s="22">
        <f>SUM(Emissions!O140:O155)</f>
        <v>0.36107760803899758</v>
      </c>
      <c r="N51" s="22">
        <f>SUM(Emissions!P140:P155)</f>
        <v>0.34674886488928736</v>
      </c>
      <c r="O51" s="22">
        <f>SUM(Emissions!Q140:Q155)</f>
        <v>0.35036300841007079</v>
      </c>
      <c r="P51" s="22">
        <f>SUM(Emissions!R140:R155)</f>
        <v>0.38076534402722217</v>
      </c>
      <c r="Q51" s="22">
        <f>SUM(Emissions!S140:S155)</f>
        <v>0.34958843779128779</v>
      </c>
      <c r="R51" s="22">
        <f>SUM(Emissions!T140:T155)</f>
        <v>0.36611247539094616</v>
      </c>
      <c r="S51" s="22">
        <f>SUM(Emissions!U140:U155)</f>
        <v>0.35922263649781688</v>
      </c>
      <c r="T51" s="22">
        <f>SUM(Emissions!V140:V155)</f>
        <v>0.34175761235477409</v>
      </c>
      <c r="U51" s="22">
        <f>SUM(Emissions!W140:W155)</f>
        <v>0.34682714191096498</v>
      </c>
      <c r="V51" s="22">
        <f>SUM(Emissions!X140:X155)</f>
        <v>0.31015694677082062</v>
      </c>
      <c r="W51" s="22">
        <f>SUM(Emissions!Y140:Y155)</f>
        <v>0.34543839268737647</v>
      </c>
      <c r="X51" s="22">
        <f>SUM(Emissions!Z140:Z155)</f>
        <v>0.3706310125623028</v>
      </c>
      <c r="Y51" s="22">
        <f>SUM(Emissions!AA140:AA155)</f>
        <v>0.35516590204014115</v>
      </c>
      <c r="Z51" s="22">
        <f>SUM(Emissions!AB140:AB155)</f>
        <v>0.36480026279461736</v>
      </c>
      <c r="AA51" s="22">
        <f>SUM(Emissions!AC140:AC155)</f>
        <v>0.3550076931892352</v>
      </c>
      <c r="AB51" s="22">
        <f>SUM(Emissions!AD140:AD155)</f>
        <v>0.38723775341508399</v>
      </c>
      <c r="AC51" s="22">
        <f>SUM(Emissions!AE140:AE155)</f>
        <v>0.38913097366588278</v>
      </c>
      <c r="AD51" s="22">
        <f>SUM(Emissions!AF140:AF155)</f>
        <v>0.38945490512293029</v>
      </c>
      <c r="AE51" s="22">
        <f>SUM(Emissions!AG140:AG155)</f>
        <v>0.38830612596865777</v>
      </c>
      <c r="AF51" s="22">
        <f>SUM(Emissions!AH140:AH155)</f>
        <v>0.38601296816671316</v>
      </c>
      <c r="AG51" s="22">
        <f>SUM(Emissions!AI140:AI155)</f>
        <v>0.38471352979285739</v>
      </c>
      <c r="AH51" s="22">
        <f>SUM(Emissions!AJ140:AJ155)</f>
        <v>0.38315214545420406</v>
      </c>
      <c r="AI51" s="22">
        <f>SUM(Emissions!AK140:AK155)</f>
        <v>0.38128232417501429</v>
      </c>
      <c r="AJ51" s="22">
        <f>SUM(Emissions!AL140:AL155)</f>
        <v>0.36025358413804826</v>
      </c>
      <c r="AK51" s="22">
        <f>SUM(Emissions!AM140:AM155)</f>
        <v>0.36085989879296554</v>
      </c>
      <c r="AL51" s="22">
        <f>SUM(Emissions!AN140:AN155)</f>
        <v>0.36262447385868846</v>
      </c>
      <c r="AM51" s="22">
        <f>SUM(Emissions!AO140:AO155)</f>
        <v>0.36437351333474727</v>
      </c>
      <c r="AN51" s="22">
        <f>SUM(Emissions!AP140:AP155)</f>
        <v>0.36592228440931363</v>
      </c>
      <c r="AO51" s="22">
        <f>SUM(Emissions!AQ140:AQ155)</f>
        <v>0.36760030979392266</v>
      </c>
      <c r="AP51" s="22">
        <f>SUM(Emissions!AR140:AR155)</f>
        <v>0.37010659653041844</v>
      </c>
      <c r="AQ51" s="22">
        <f>SUM(Emissions!AS140:AS155)</f>
        <v>0.37254799092540164</v>
      </c>
      <c r="AR51" s="22">
        <f>SUM(Emissions!AT140:AT155)</f>
        <v>0.37515531639299921</v>
      </c>
      <c r="AS51" s="22">
        <f>SUM(Emissions!AU140:AU155)</f>
        <v>0.37787261854770859</v>
      </c>
      <c r="AT51" s="22">
        <f>SUM(Emissions!AV140:AV155)</f>
        <v>0.38070535309363929</v>
      </c>
      <c r="AU51" s="22">
        <f>SUM(Emissions!AW140:AW155)</f>
        <v>0.38417380161602893</v>
      </c>
      <c r="AV51" s="22">
        <f>SUM(Emissions!AX140:AX155)</f>
        <v>0.38729119927564282</v>
      </c>
      <c r="AW51" s="22">
        <f>SUM(Emissions!AY140:AY155)</f>
        <v>0.39092375830684134</v>
      </c>
      <c r="AX51" s="22">
        <f>SUM(Emissions!AZ140:AZ155)</f>
        <v>0.39490875962119099</v>
      </c>
      <c r="AY51" s="22">
        <f>SUM(Emissions!BA140:BA155)</f>
        <v>0.39924248065488016</v>
      </c>
      <c r="AZ51" s="22">
        <f>SUM(Emissions!BB140:BB155)</f>
        <v>0.40369214490368077</v>
      </c>
      <c r="BA51" s="22">
        <f>SUM(Emissions!BC140:BC155)</f>
        <v>0.40830374180898715</v>
      </c>
      <c r="BB51" s="22">
        <f>SUM(Emissions!BD140:BD155)</f>
        <v>0.41288133739155436</v>
      </c>
      <c r="BC51" s="22">
        <f>SUM(Emissions!BE140:BE155)</f>
        <v>0.41760554704527131</v>
      </c>
      <c r="BD51" s="22">
        <f>SUM(Emissions!BF140:BF155)</f>
        <v>0.42264318253632227</v>
      </c>
      <c r="BE51" s="22">
        <f>SUM(Emissions!BG140:BG155)</f>
        <v>0.42991679968258645</v>
      </c>
      <c r="BF51" s="22">
        <f>SUM(Emissions!BH140:BH155)</f>
        <v>0.43748426807933322</v>
      </c>
      <c r="BG51" s="22">
        <f>SUM(Emissions!BI140:BI155)</f>
        <v>0.44531848402027691</v>
      </c>
      <c r="BH51" s="22">
        <f>SUM(Emissions!BJ140:BJ155)</f>
        <v>0.45346136198349934</v>
      </c>
      <c r="BI51" s="22">
        <f>SUM(Emissions!BK140:BK155)</f>
        <v>0.46210611903320226</v>
      </c>
      <c r="BJ51" s="22">
        <f>SUM(Emissions!BL140:BL155)</f>
        <v>0.47119653738386813</v>
      </c>
      <c r="BK51" s="22">
        <f>SUM(Emissions!BM140:BM155)</f>
        <v>0.48069843228605946</v>
      </c>
      <c r="BL51" s="22">
        <f>SUM(Emissions!BN140:BN155)</f>
        <v>0.49024488438002117</v>
      </c>
      <c r="BM51" s="22">
        <f>SUM(Emissions!BO140:BO155)</f>
        <v>0.50021988263125006</v>
      </c>
      <c r="BN51" s="22">
        <f>SUM(Emissions!BP140:BP155)</f>
        <v>0.51067748960249881</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1.0121126549021282</v>
      </c>
      <c r="G52" s="49">
        <f t="shared" ref="G52:BN52" si="38">SUM(G53:G54)</f>
        <v>1.0685846758121054</v>
      </c>
      <c r="H52" s="49">
        <f t="shared" si="38"/>
        <v>1.0003903623322035</v>
      </c>
      <c r="I52" s="49">
        <f t="shared" si="38"/>
        <v>1.0337672071650212</v>
      </c>
      <c r="J52" s="49">
        <f t="shared" si="38"/>
        <v>0.98287445933287465</v>
      </c>
      <c r="K52" s="49">
        <f t="shared" si="38"/>
        <v>1.0382736524955467</v>
      </c>
      <c r="L52" s="49">
        <f t="shared" si="38"/>
        <v>1.0907366225316764</v>
      </c>
      <c r="M52" s="49">
        <f t="shared" si="38"/>
        <v>1.0837961845821777</v>
      </c>
      <c r="N52" s="49">
        <f t="shared" si="38"/>
        <v>1.1084954592923937</v>
      </c>
      <c r="O52" s="49">
        <f t="shared" si="38"/>
        <v>1.13236959268631</v>
      </c>
      <c r="P52" s="49">
        <f t="shared" si="38"/>
        <v>1.2297420044438425</v>
      </c>
      <c r="Q52" s="49">
        <f t="shared" si="38"/>
        <v>1.2207341010549606</v>
      </c>
      <c r="R52" s="49">
        <f t="shared" si="38"/>
        <v>1.2051818533529743</v>
      </c>
      <c r="S52" s="49">
        <f t="shared" si="38"/>
        <v>1.1385184725593864</v>
      </c>
      <c r="T52" s="49">
        <f t="shared" si="38"/>
        <v>1.1297672646750208</v>
      </c>
      <c r="U52" s="49">
        <f t="shared" si="38"/>
        <v>1.1879292118603324</v>
      </c>
      <c r="V52" s="49">
        <f t="shared" si="38"/>
        <v>1.2078917481901044</v>
      </c>
      <c r="W52" s="49">
        <f t="shared" si="38"/>
        <v>1.2372028590963859</v>
      </c>
      <c r="X52" s="49">
        <f t="shared" si="38"/>
        <v>1.3188437134449349</v>
      </c>
      <c r="Y52" s="49">
        <f t="shared" si="38"/>
        <v>1.3100032221273694</v>
      </c>
      <c r="Z52" s="49">
        <f t="shared" si="38"/>
        <v>1.3183066469522684</v>
      </c>
      <c r="AA52" s="49">
        <f t="shared" si="38"/>
        <v>1.3360199738086929</v>
      </c>
      <c r="AB52" s="49">
        <f t="shared" si="38"/>
        <v>1.4214787328732925</v>
      </c>
      <c r="AC52" s="49">
        <f t="shared" si="38"/>
        <v>1.4419401224297652</v>
      </c>
      <c r="AD52" s="49">
        <f t="shared" si="38"/>
        <v>1.4535000140031873</v>
      </c>
      <c r="AE52" s="49">
        <f t="shared" si="38"/>
        <v>1.4557358886011205</v>
      </c>
      <c r="AF52" s="49">
        <f t="shared" si="38"/>
        <v>1.450618605892978</v>
      </c>
      <c r="AG52" s="49">
        <f t="shared" si="38"/>
        <v>1.4525082739206852</v>
      </c>
      <c r="AH52" s="49">
        <f t="shared" si="38"/>
        <v>1.4521203219528465</v>
      </c>
      <c r="AI52" s="49">
        <f t="shared" si="38"/>
        <v>1.44960947880257</v>
      </c>
      <c r="AJ52" s="49">
        <f t="shared" si="38"/>
        <v>1.3114981585008127</v>
      </c>
      <c r="AK52" s="49">
        <f t="shared" si="38"/>
        <v>1.3324388975066939</v>
      </c>
      <c r="AL52" s="49">
        <f t="shared" si="38"/>
        <v>1.3519384257526865</v>
      </c>
      <c r="AM52" s="49">
        <f t="shared" si="38"/>
        <v>1.3716804830917217</v>
      </c>
      <c r="AN52" s="49">
        <f t="shared" si="38"/>
        <v>1.3902070294658673</v>
      </c>
      <c r="AO52" s="49">
        <f t="shared" si="38"/>
        <v>1.4100121041269313</v>
      </c>
      <c r="AP52" s="49">
        <f t="shared" si="38"/>
        <v>1.4363662710363494</v>
      </c>
      <c r="AQ52" s="49">
        <f t="shared" si="38"/>
        <v>1.4621932949568579</v>
      </c>
      <c r="AR52" s="49">
        <f t="shared" si="38"/>
        <v>1.4896790400667044</v>
      </c>
      <c r="AS52" s="49">
        <f t="shared" si="38"/>
        <v>1.5182878048889121</v>
      </c>
      <c r="AT52" s="49">
        <f t="shared" si="38"/>
        <v>1.5481248090553557</v>
      </c>
      <c r="AU52" s="49">
        <f t="shared" si="38"/>
        <v>1.5865954730983123</v>
      </c>
      <c r="AV52" s="49">
        <f t="shared" si="38"/>
        <v>1.6225008042436406</v>
      </c>
      <c r="AW52" s="49">
        <f t="shared" si="38"/>
        <v>1.6633407108074936</v>
      </c>
      <c r="AX52" s="49">
        <f t="shared" si="38"/>
        <v>1.7074714119159005</v>
      </c>
      <c r="AY52" s="49">
        <f t="shared" si="38"/>
        <v>1.7550791416298521</v>
      </c>
      <c r="AZ52" s="49">
        <f t="shared" si="38"/>
        <v>1.8045007251706444</v>
      </c>
      <c r="BA52" s="49">
        <f t="shared" si="38"/>
        <v>1.8561401586248998</v>
      </c>
      <c r="BB52" s="49">
        <f t="shared" si="38"/>
        <v>1.9083834632335401</v>
      </c>
      <c r="BC52" s="49">
        <f t="shared" si="38"/>
        <v>1.9628712448931824</v>
      </c>
      <c r="BD52" s="49">
        <f t="shared" si="38"/>
        <v>2.0209892703097605</v>
      </c>
      <c r="BE52" s="49">
        <f t="shared" si="38"/>
        <v>2.0811331102453257</v>
      </c>
      <c r="BF52" s="49">
        <f t="shared" si="38"/>
        <v>2.1438443073354483</v>
      </c>
      <c r="BG52" s="49">
        <f t="shared" si="38"/>
        <v>2.2089038879913874</v>
      </c>
      <c r="BH52" s="49">
        <f t="shared" si="38"/>
        <v>2.2766987829203833</v>
      </c>
      <c r="BI52" s="49">
        <f t="shared" si="38"/>
        <v>2.3488788286038185</v>
      </c>
      <c r="BJ52" s="49">
        <f t="shared" si="38"/>
        <v>2.4250276473497983</v>
      </c>
      <c r="BK52" s="49">
        <f t="shared" si="38"/>
        <v>2.5047723881305735</v>
      </c>
      <c r="BL52" s="49">
        <f t="shared" si="38"/>
        <v>2.5849818158640137</v>
      </c>
      <c r="BM52" s="49">
        <f t="shared" si="38"/>
        <v>2.6691356182981201</v>
      </c>
      <c r="BN52" s="49">
        <f t="shared" si="38"/>
        <v>2.7575398467251393</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SUM(Emissions!H157:H172)</f>
        <v>0.72989889414692843</v>
      </c>
      <c r="G53" s="22">
        <f>SUM(Emissions!I157:I172)</f>
        <v>0.77445019414672833</v>
      </c>
      <c r="H53" s="22">
        <f>SUM(Emissions!J157:J172)</f>
        <v>0.7214858066568236</v>
      </c>
      <c r="I53" s="22">
        <f>SUM(Emissions!K157:K172)</f>
        <v>0.75037794189075713</v>
      </c>
      <c r="J53" s="22">
        <f>SUM(Emissions!L157:L172)</f>
        <v>0.71296254123892389</v>
      </c>
      <c r="K53" s="22">
        <f>SUM(Emissions!M157:M172)</f>
        <v>0.75663044900328269</v>
      </c>
      <c r="L53" s="22">
        <f>SUM(Emissions!N157:N172)</f>
        <v>0.79691947783937844</v>
      </c>
      <c r="M53" s="22">
        <f>SUM(Emissions!O157:O172)</f>
        <v>0.78993108190643946</v>
      </c>
      <c r="N53" s="22">
        <f>SUM(Emissions!P157:P172)</f>
        <v>0.80839444024700979</v>
      </c>
      <c r="O53" s="22">
        <f>SUM(Emissions!Q157:Q172)</f>
        <v>0.82710018897135684</v>
      </c>
      <c r="P53" s="22">
        <f>SUM(Emissions!R157:R172)</f>
        <v>0.90394547334730635</v>
      </c>
      <c r="Q53" s="22">
        <f>SUM(Emissions!S157:S172)</f>
        <v>0.89744280885011263</v>
      </c>
      <c r="R53" s="22">
        <f>SUM(Emissions!T157:T172)</f>
        <v>0.88578890126749787</v>
      </c>
      <c r="S53" s="22">
        <f>SUM(Emissions!U157:U172)</f>
        <v>0.83281414449783286</v>
      </c>
      <c r="T53" s="22">
        <f>SUM(Emissions!V157:V172)</f>
        <v>0.82678160009435475</v>
      </c>
      <c r="U53" s="22">
        <f>SUM(Emissions!W157:W172)</f>
        <v>0.87306860264727026</v>
      </c>
      <c r="V53" s="22">
        <f>SUM(Emissions!X157:X172)</f>
        <v>0.88877283108549587</v>
      </c>
      <c r="W53" s="22">
        <f>SUM(Emissions!Y157:Y172)</f>
        <v>0.91050880936793743</v>
      </c>
      <c r="X53" s="22">
        <f>SUM(Emissions!Z157:Z172)</f>
        <v>0.9743400855940707</v>
      </c>
      <c r="Y53" s="22">
        <f>SUM(Emissions!AA157:AA172)</f>
        <v>0.96764817346505083</v>
      </c>
      <c r="Z53" s="22">
        <f>SUM(Emissions!AB157:AB172)</f>
        <v>0.97494590253280045</v>
      </c>
      <c r="AA53" s="22">
        <f>SUM(Emissions!AC157:AC172)</f>
        <v>0.98963214384219933</v>
      </c>
      <c r="AB53" s="22">
        <f>SUM(Emissions!AD157:AD172)</f>
        <v>1.0598654334160487</v>
      </c>
      <c r="AC53" s="22">
        <f>SUM(Emissions!AE157:AE172)</f>
        <v>1.0761030514413537</v>
      </c>
      <c r="AD53" s="22">
        <f>SUM(Emissions!AF157:AF172)</f>
        <v>1.0856405034939598</v>
      </c>
      <c r="AE53" s="22">
        <f>SUM(Emissions!AG157:AG172)</f>
        <v>1.0881400132148977</v>
      </c>
      <c r="AF53" s="22">
        <f>SUM(Emissions!AH157:AH172)</f>
        <v>1.0850697068867974</v>
      </c>
      <c r="AG53" s="22">
        <f>SUM(Emissions!AI157:AI172)</f>
        <v>1.0872677816106013</v>
      </c>
      <c r="AH53" s="22">
        <f>SUM(Emissions!AJ157:AJ172)</f>
        <v>1.0877337333737329</v>
      </c>
      <c r="AI53" s="22">
        <f>SUM(Emissions!AK157:AK172)</f>
        <v>1.0865795833873044</v>
      </c>
      <c r="AJ53" s="22">
        <f>SUM(Emissions!AL157:AL172)</f>
        <v>0.98264324624356614</v>
      </c>
      <c r="AK53" s="22">
        <f>SUM(Emissions!AM157:AM172)</f>
        <v>0.99910895581383508</v>
      </c>
      <c r="AL53" s="22">
        <f>SUM(Emissions!AN157:AN172)</f>
        <v>1.0144957451091692</v>
      </c>
      <c r="AM53" s="22">
        <f>SUM(Emissions!AO157:AO172)</f>
        <v>1.0300795516517653</v>
      </c>
      <c r="AN53" s="22">
        <f>SUM(Emissions!AP157:AP172)</f>
        <v>1.0447528811126603</v>
      </c>
      <c r="AO53" s="22">
        <f>SUM(Emissions!AQ157:AQ172)</f>
        <v>1.0604109267244137</v>
      </c>
      <c r="AP53" s="22">
        <f>SUM(Emissions!AR157:AR172)</f>
        <v>1.0810991163910053</v>
      </c>
      <c r="AQ53" s="22">
        <f>SUM(Emissions!AS157:AS172)</f>
        <v>1.1014058875007877</v>
      </c>
      <c r="AR53" s="22">
        <f>SUM(Emissions!AT157:AT172)</f>
        <v>1.122997152567917</v>
      </c>
      <c r="AS53" s="22">
        <f>SUM(Emissions!AU157:AU172)</f>
        <v>1.1454662125845059</v>
      </c>
      <c r="AT53" s="22">
        <f>SUM(Emissions!AV157:AV172)</f>
        <v>1.1688953071382304</v>
      </c>
      <c r="AU53" s="22">
        <f>SUM(Emissions!AW157:AW172)</f>
        <v>1.1991783256860336</v>
      </c>
      <c r="AV53" s="22">
        <f>SUM(Emissions!AX157:AX172)</f>
        <v>1.2275413212572306</v>
      </c>
      <c r="AW53" s="22">
        <f>SUM(Emissions!AY157:AY172)</f>
        <v>1.2597188998198954</v>
      </c>
      <c r="AX53" s="22">
        <f>SUM(Emissions!AZ157:AZ172)</f>
        <v>1.2944606341276441</v>
      </c>
      <c r="AY53" s="22">
        <f>SUM(Emissions!BA157:BA172)</f>
        <v>1.3319156985684115</v>
      </c>
      <c r="AZ53" s="22">
        <f>SUM(Emissions!BB157:BB172)</f>
        <v>1.370835700312468</v>
      </c>
      <c r="BA53" s="22">
        <f>SUM(Emissions!BC157:BC172)</f>
        <v>1.4115119381427144</v>
      </c>
      <c r="BB53" s="22">
        <f>SUM(Emissions!BD157:BD172)</f>
        <v>1.4527071589482978</v>
      </c>
      <c r="BC53" s="22">
        <f>SUM(Emissions!BE157:BE172)</f>
        <v>1.495684202228051</v>
      </c>
      <c r="BD53" s="22">
        <f>SUM(Emissions!BF157:BF172)</f>
        <v>1.5415132477076943</v>
      </c>
      <c r="BE53" s="22">
        <f>SUM(Emissions!BG157:BG172)</f>
        <v>1.5878940930493801</v>
      </c>
      <c r="BF53" s="22">
        <f>SUM(Emissions!BH157:BH172)</f>
        <v>1.6362557303103289</v>
      </c>
      <c r="BG53" s="22">
        <f>SUM(Emissions!BI157:BI172)</f>
        <v>1.6864297228071101</v>
      </c>
      <c r="BH53" s="22">
        <f>SUM(Emissions!BJ157:BJ172)</f>
        <v>1.7387145814270535</v>
      </c>
      <c r="BI53" s="22">
        <f>SUM(Emissions!BK157:BK172)</f>
        <v>1.794380587092542</v>
      </c>
      <c r="BJ53" s="22">
        <f>SUM(Emissions!BL157:BL172)</f>
        <v>1.8531280099630489</v>
      </c>
      <c r="BK53" s="22">
        <f>SUM(Emissions!BM157:BM172)</f>
        <v>1.9146500397105612</v>
      </c>
      <c r="BL53" s="22">
        <f>SUM(Emissions!BN157:BN172)</f>
        <v>1.9765359047834754</v>
      </c>
      <c r="BM53" s="22">
        <f>SUM(Emissions!BO157:BO172)</f>
        <v>2.0414659241461313</v>
      </c>
      <c r="BN53" s="22">
        <f>SUM(Emissions!BP157:BP172)</f>
        <v>2.1096759077177696</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SUM(Emissions!H173:H188)</f>
        <v>0.28221376075519988</v>
      </c>
      <c r="G54" s="22">
        <f>SUM(Emissions!I173:I188)</f>
        <v>0.29413448166537715</v>
      </c>
      <c r="H54" s="22">
        <f>SUM(Emissions!J173:J188)</f>
        <v>0.27890455567537992</v>
      </c>
      <c r="I54" s="22">
        <f>SUM(Emissions!K173:K188)</f>
        <v>0.28338926527426406</v>
      </c>
      <c r="J54" s="22">
        <f>SUM(Emissions!L173:L188)</f>
        <v>0.26991191809395076</v>
      </c>
      <c r="K54" s="22">
        <f>SUM(Emissions!M173:M188)</f>
        <v>0.28164320349226407</v>
      </c>
      <c r="L54" s="22">
        <f>SUM(Emissions!N173:N188)</f>
        <v>0.29381714469229792</v>
      </c>
      <c r="M54" s="22">
        <f>SUM(Emissions!O173:O188)</f>
        <v>0.29386510267573823</v>
      </c>
      <c r="N54" s="22">
        <f>SUM(Emissions!P173:P188)</f>
        <v>0.30010101904538394</v>
      </c>
      <c r="O54" s="22">
        <f>SUM(Emissions!Q173:Q188)</f>
        <v>0.30526940371495309</v>
      </c>
      <c r="P54" s="22">
        <f>SUM(Emissions!R173:R188)</f>
        <v>0.32579653109653606</v>
      </c>
      <c r="Q54" s="22">
        <f>SUM(Emissions!S173:S188)</f>
        <v>0.32329129220484809</v>
      </c>
      <c r="R54" s="22">
        <f>SUM(Emissions!T173:T188)</f>
        <v>0.31939295208547647</v>
      </c>
      <c r="S54" s="22">
        <f>SUM(Emissions!U173:U188)</f>
        <v>0.30570432806155351</v>
      </c>
      <c r="T54" s="22">
        <f>SUM(Emissions!V173:V188)</f>
        <v>0.30298566458066611</v>
      </c>
      <c r="U54" s="22">
        <f>SUM(Emissions!W173:W188)</f>
        <v>0.31486060921306214</v>
      </c>
      <c r="V54" s="22">
        <f>SUM(Emissions!X173:X188)</f>
        <v>0.31911891710460843</v>
      </c>
      <c r="W54" s="22">
        <f>SUM(Emissions!Y173:Y188)</f>
        <v>0.32669404972844845</v>
      </c>
      <c r="X54" s="22">
        <f>SUM(Emissions!Z173:Z188)</f>
        <v>0.34450362785086425</v>
      </c>
      <c r="Y54" s="22">
        <f>SUM(Emissions!AA173:AA188)</f>
        <v>0.34235504866231858</v>
      </c>
      <c r="Z54" s="22">
        <f>SUM(Emissions!AB173:AB188)</f>
        <v>0.3433607444194679</v>
      </c>
      <c r="AA54" s="22">
        <f>SUM(Emissions!AC173:AC188)</f>
        <v>0.34638782996649353</v>
      </c>
      <c r="AB54" s="22">
        <f>SUM(Emissions!AD173:AD188)</f>
        <v>0.36161329945724385</v>
      </c>
      <c r="AC54" s="22">
        <f>SUM(Emissions!AE173:AE188)</f>
        <v>0.36583707098841167</v>
      </c>
      <c r="AD54" s="22">
        <f>SUM(Emissions!AF173:AF188)</f>
        <v>0.36785951050922749</v>
      </c>
      <c r="AE54" s="22">
        <f>SUM(Emissions!AG173:AG188)</f>
        <v>0.36759587538622263</v>
      </c>
      <c r="AF54" s="22">
        <f>SUM(Emissions!AH173:AH188)</f>
        <v>0.36554889900618059</v>
      </c>
      <c r="AG54" s="22">
        <f>SUM(Emissions!AI173:AI188)</f>
        <v>0.36524049231008393</v>
      </c>
      <c r="AH54" s="22">
        <f>SUM(Emissions!AJ173:AJ188)</f>
        <v>0.36438658857911344</v>
      </c>
      <c r="AI54" s="22">
        <f>SUM(Emissions!AK173:AK188)</f>
        <v>0.36302989541526548</v>
      </c>
      <c r="AJ54" s="22">
        <f>SUM(Emissions!AL173:AL188)</f>
        <v>0.32885491225724661</v>
      </c>
      <c r="AK54" s="22">
        <f>SUM(Emissions!AM173:AM188)</f>
        <v>0.33332994169285884</v>
      </c>
      <c r="AL54" s="22">
        <f>SUM(Emissions!AN173:AN188)</f>
        <v>0.3374426806435174</v>
      </c>
      <c r="AM54" s="22">
        <f>SUM(Emissions!AO173:AO188)</f>
        <v>0.34160093143995629</v>
      </c>
      <c r="AN54" s="22">
        <f>SUM(Emissions!AP173:AP188)</f>
        <v>0.34545414835320687</v>
      </c>
      <c r="AO54" s="22">
        <f>SUM(Emissions!AQ173:AQ188)</f>
        <v>0.34960117740251756</v>
      </c>
      <c r="AP54" s="22">
        <f>SUM(Emissions!AR173:AR188)</f>
        <v>0.35526715464534409</v>
      </c>
      <c r="AQ54" s="22">
        <f>SUM(Emissions!AS173:AS188)</f>
        <v>0.36078740745607024</v>
      </c>
      <c r="AR54" s="22">
        <f>SUM(Emissions!AT173:AT188)</f>
        <v>0.36668188749878733</v>
      </c>
      <c r="AS54" s="22">
        <f>SUM(Emissions!AU173:AU188)</f>
        <v>0.37282159230440626</v>
      </c>
      <c r="AT54" s="22">
        <f>SUM(Emissions!AV173:AV188)</f>
        <v>0.37922950191712512</v>
      </c>
      <c r="AU54" s="22">
        <f>SUM(Emissions!AW173:AW188)</f>
        <v>0.38741714741227873</v>
      </c>
      <c r="AV54" s="22">
        <f>SUM(Emissions!AX173:AX188)</f>
        <v>0.39495948298640993</v>
      </c>
      <c r="AW54" s="22">
        <f>SUM(Emissions!AY173:AY188)</f>
        <v>0.4036218109875982</v>
      </c>
      <c r="AX54" s="22">
        <f>SUM(Emissions!AZ173:AZ188)</f>
        <v>0.41301077778825646</v>
      </c>
      <c r="AY54" s="22">
        <f>SUM(Emissions!BA173:BA188)</f>
        <v>0.42316344306144049</v>
      </c>
      <c r="AZ54" s="22">
        <f>SUM(Emissions!BB173:BB188)</f>
        <v>0.43366502485817637</v>
      </c>
      <c r="BA54" s="22">
        <f>SUM(Emissions!BC173:BC188)</f>
        <v>0.44462822048218531</v>
      </c>
      <c r="BB54" s="22">
        <f>SUM(Emissions!BD173:BD188)</f>
        <v>0.45567630428524231</v>
      </c>
      <c r="BC54" s="22">
        <f>SUM(Emissions!BE173:BE188)</f>
        <v>0.4671870426651315</v>
      </c>
      <c r="BD54" s="22">
        <f>SUM(Emissions!BF173:BF188)</f>
        <v>0.47947602260206618</v>
      </c>
      <c r="BE54" s="22">
        <f>SUM(Emissions!BG173:BG188)</f>
        <v>0.49323901719594537</v>
      </c>
      <c r="BF54" s="22">
        <f>SUM(Emissions!BH173:BH188)</f>
        <v>0.50758857702511917</v>
      </c>
      <c r="BG54" s="22">
        <f>SUM(Emissions!BI173:BI188)</f>
        <v>0.52247416518427703</v>
      </c>
      <c r="BH54" s="22">
        <f>SUM(Emissions!BJ173:BJ188)</f>
        <v>0.53798420149332971</v>
      </c>
      <c r="BI54" s="22">
        <f>SUM(Emissions!BK173:BK188)</f>
        <v>0.55449824151127647</v>
      </c>
      <c r="BJ54" s="22">
        <f>SUM(Emissions!BL173:BL188)</f>
        <v>0.57189963738674932</v>
      </c>
      <c r="BK54" s="22">
        <f>SUM(Emissions!BM173:BM188)</f>
        <v>0.59012234842001221</v>
      </c>
      <c r="BL54" s="22">
        <f>SUM(Emissions!BN173:BN188)</f>
        <v>0.60844591108053825</v>
      </c>
      <c r="BM54" s="22">
        <f>SUM(Emissions!BO173:BO188)</f>
        <v>0.62766969415198881</v>
      </c>
      <c r="BN54" s="22">
        <f>SUM(Emissions!BP173:BP188)</f>
        <v>0.64786393900736994</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28002.17914701956</v>
      </c>
      <c r="G58" s="22">
        <f t="shared" si="42"/>
        <v>28154.97828241661</v>
      </c>
      <c r="H58" s="22">
        <f t="shared" si="42"/>
        <v>27548.455924865601</v>
      </c>
      <c r="I58" s="22">
        <f t="shared" si="42"/>
        <v>26678.445414456852</v>
      </c>
      <c r="J58" s="22">
        <f t="shared" si="42"/>
        <v>25853.444152083452</v>
      </c>
      <c r="K58" s="22">
        <f t="shared" si="42"/>
        <v>26150.912335185774</v>
      </c>
      <c r="L58" s="22">
        <f t="shared" si="42"/>
        <v>26813.130923941866</v>
      </c>
      <c r="M58" s="22">
        <f t="shared" si="42"/>
        <v>27242.365661495835</v>
      </c>
      <c r="N58" s="22">
        <f t="shared" si="42"/>
        <v>27590.901743069062</v>
      </c>
      <c r="O58" s="22">
        <f t="shared" si="42"/>
        <v>27590.695184181433</v>
      </c>
      <c r="P58" s="22">
        <f t="shared" si="42"/>
        <v>27629.448280943023</v>
      </c>
      <c r="Q58" s="22">
        <f t="shared" si="42"/>
        <v>27424.096407305718</v>
      </c>
      <c r="R58" s="22">
        <f t="shared" si="42"/>
        <v>26825.229400476012</v>
      </c>
      <c r="S58" s="22">
        <f t="shared" si="42"/>
        <v>26709.579829216844</v>
      </c>
      <c r="T58" s="22">
        <f t="shared" si="42"/>
        <v>26432.464383636714</v>
      </c>
      <c r="U58" s="22">
        <f t="shared" si="42"/>
        <v>26595.350385441219</v>
      </c>
      <c r="V58" s="22">
        <f t="shared" si="42"/>
        <v>26479.412842674486</v>
      </c>
      <c r="W58" s="22">
        <f t="shared" si="42"/>
        <v>27035.11042818617</v>
      </c>
      <c r="X58" s="22">
        <f t="shared" si="42"/>
        <v>27433.818228421755</v>
      </c>
      <c r="Y58" s="22">
        <f t="shared" si="42"/>
        <v>27328.318200449448</v>
      </c>
      <c r="Z58" s="22">
        <f t="shared" si="42"/>
        <v>27113.764127220973</v>
      </c>
      <c r="AA58" s="22">
        <f t="shared" si="42"/>
        <v>26967.422428924667</v>
      </c>
      <c r="AB58" s="22">
        <f t="shared" si="42"/>
        <v>26378.010062499543</v>
      </c>
      <c r="AC58" s="22">
        <f t="shared" si="42"/>
        <v>26418.651162112586</v>
      </c>
      <c r="AD58" s="22">
        <f t="shared" si="42"/>
        <v>26316.093926837064</v>
      </c>
      <c r="AE58" s="22">
        <f t="shared" si="42"/>
        <v>26070.150188527947</v>
      </c>
      <c r="AF58" s="22">
        <f t="shared" si="42"/>
        <v>25717.692524346177</v>
      </c>
      <c r="AG58" s="22">
        <f t="shared" si="42"/>
        <v>25480.216866417566</v>
      </c>
      <c r="AH58" s="22">
        <f t="shared" si="42"/>
        <v>25212.390112603443</v>
      </c>
      <c r="AI58" s="22">
        <f t="shared" si="42"/>
        <v>24918.128819882433</v>
      </c>
      <c r="AJ58" s="22">
        <f t="shared" si="42"/>
        <v>22679.681022866989</v>
      </c>
      <c r="AK58" s="22">
        <f t="shared" si="42"/>
        <v>22775.017761492687</v>
      </c>
      <c r="AL58" s="22">
        <f t="shared" ref="AL58:BN58" si="43">AL4*CH4GWP</f>
        <v>22845.32769283342</v>
      </c>
      <c r="AM58" s="22">
        <f t="shared" si="43"/>
        <v>22914.826045996193</v>
      </c>
      <c r="AN58" s="22">
        <f t="shared" si="43"/>
        <v>22963.402212340661</v>
      </c>
      <c r="AO58" s="22">
        <f t="shared" si="43"/>
        <v>23025.202402929455</v>
      </c>
      <c r="AP58" s="22">
        <f t="shared" si="43"/>
        <v>23159.969931244272</v>
      </c>
      <c r="AQ58" s="22">
        <f t="shared" si="43"/>
        <v>23281.193680867145</v>
      </c>
      <c r="AR58" s="22">
        <f t="shared" si="43"/>
        <v>23417.173691775002</v>
      </c>
      <c r="AS58" s="22">
        <f t="shared" si="43"/>
        <v>23560.425982224046</v>
      </c>
      <c r="AT58" s="22">
        <f t="shared" si="43"/>
        <v>23711.632689876296</v>
      </c>
      <c r="AU58" s="22">
        <f t="shared" si="43"/>
        <v>23887.893450488638</v>
      </c>
      <c r="AV58" s="22">
        <f t="shared" si="43"/>
        <v>24019.461437828464</v>
      </c>
      <c r="AW58" s="22">
        <f t="shared" si="43"/>
        <v>24197.124416053852</v>
      </c>
      <c r="AX58" s="22">
        <f t="shared" si="43"/>
        <v>24398.833006155583</v>
      </c>
      <c r="AY58" s="22">
        <f t="shared" si="43"/>
        <v>24624.615725187239</v>
      </c>
      <c r="AZ58" s="22">
        <f t="shared" si="43"/>
        <v>24847.327887077907</v>
      </c>
      <c r="BA58" s="22">
        <f t="shared" si="43"/>
        <v>25076.983388707726</v>
      </c>
      <c r="BB58" s="22">
        <f t="shared" si="43"/>
        <v>25295.082088703526</v>
      </c>
      <c r="BC58" s="22">
        <f t="shared" si="43"/>
        <v>25518.721207584065</v>
      </c>
      <c r="BD58" s="22">
        <f t="shared" si="43"/>
        <v>25761.170210100623</v>
      </c>
      <c r="BE58" s="22">
        <f t="shared" si="43"/>
        <v>26341.730697728792</v>
      </c>
      <c r="BF58" s="22">
        <f t="shared" si="43"/>
        <v>26946.640387185886</v>
      </c>
      <c r="BG58" s="22">
        <f t="shared" si="43"/>
        <v>27573.526570239654</v>
      </c>
      <c r="BH58" s="22">
        <f t="shared" si="43"/>
        <v>28226.142959093599</v>
      </c>
      <c r="BI58" s="22">
        <f t="shared" si="43"/>
        <v>28921.413320784151</v>
      </c>
      <c r="BJ58" s="22">
        <f t="shared" si="43"/>
        <v>29648.724004603097</v>
      </c>
      <c r="BK58" s="22">
        <f t="shared" si="43"/>
        <v>30410.025012542857</v>
      </c>
      <c r="BL58" s="22">
        <f t="shared" si="43"/>
        <v>31173.040341216103</v>
      </c>
      <c r="BM58" s="22">
        <f t="shared" si="43"/>
        <v>31973.131901207187</v>
      </c>
      <c r="BN58" s="22">
        <f t="shared" si="43"/>
        <v>32813.291883754144</v>
      </c>
    </row>
    <row r="59" spans="1:72" x14ac:dyDescent="0.25">
      <c r="A59" t="str">
        <f>A11</f>
        <v>3A Livestock</v>
      </c>
      <c r="B59" t="str">
        <f t="shared" ref="B59:D59" si="44">B11</f>
        <v>3A2 Manure management (CH4)</v>
      </c>
      <c r="C59" t="s">
        <v>632</v>
      </c>
      <c r="D59" t="str">
        <f t="shared" si="44"/>
        <v>CH4</v>
      </c>
      <c r="E59" t="s">
        <v>630</v>
      </c>
      <c r="F59" s="22">
        <f t="shared" ref="F59:AK59" si="45">F11*CH4GWP</f>
        <v>629.22552481165621</v>
      </c>
      <c r="G59" s="22">
        <f t="shared" si="45"/>
        <v>689.05384960722358</v>
      </c>
      <c r="H59" s="22">
        <f t="shared" si="45"/>
        <v>663.30199161978123</v>
      </c>
      <c r="I59" s="22">
        <f t="shared" si="45"/>
        <v>672.30904438874404</v>
      </c>
      <c r="J59" s="22">
        <f t="shared" si="45"/>
        <v>634.86219694741908</v>
      </c>
      <c r="K59" s="22">
        <f t="shared" si="45"/>
        <v>652.74705472379526</v>
      </c>
      <c r="L59" s="22">
        <f t="shared" si="45"/>
        <v>694.47712965270694</v>
      </c>
      <c r="M59" s="22">
        <f t="shared" si="45"/>
        <v>687.79542401244271</v>
      </c>
      <c r="N59" s="22">
        <f t="shared" si="45"/>
        <v>698.74838252088375</v>
      </c>
      <c r="O59" s="22">
        <f t="shared" si="45"/>
        <v>714.94026552767309</v>
      </c>
      <c r="P59" s="22">
        <f t="shared" si="45"/>
        <v>713.35311300030867</v>
      </c>
      <c r="Q59" s="22">
        <f t="shared" si="45"/>
        <v>720.34418176840609</v>
      </c>
      <c r="R59" s="22">
        <f t="shared" si="45"/>
        <v>714.73228240089168</v>
      </c>
      <c r="S59" s="22">
        <f t="shared" si="45"/>
        <v>681.44891258688676</v>
      </c>
      <c r="T59" s="22">
        <f t="shared" si="45"/>
        <v>676.41197219263938</v>
      </c>
      <c r="U59" s="22">
        <f t="shared" si="45"/>
        <v>687.03406260979614</v>
      </c>
      <c r="V59" s="22">
        <f t="shared" si="45"/>
        <v>679.72518885212241</v>
      </c>
      <c r="W59" s="22">
        <f t="shared" si="45"/>
        <v>691.48982712430336</v>
      </c>
      <c r="X59" s="22">
        <f t="shared" si="45"/>
        <v>710.38932173011779</v>
      </c>
      <c r="Y59" s="22">
        <f t="shared" si="45"/>
        <v>711.75339462820045</v>
      </c>
      <c r="Z59" s="22">
        <f t="shared" si="45"/>
        <v>707.61128356064876</v>
      </c>
      <c r="AA59" s="22">
        <f t="shared" si="45"/>
        <v>700.47515521974833</v>
      </c>
      <c r="AB59" s="22">
        <f t="shared" si="45"/>
        <v>726.83145379435894</v>
      </c>
      <c r="AC59" s="22">
        <f t="shared" si="45"/>
        <v>728.68458702611588</v>
      </c>
      <c r="AD59" s="22">
        <f t="shared" si="45"/>
        <v>726.16023149129785</v>
      </c>
      <c r="AE59" s="22">
        <f t="shared" si="45"/>
        <v>719.19130482743924</v>
      </c>
      <c r="AF59" s="22">
        <f t="shared" si="45"/>
        <v>708.87802889798718</v>
      </c>
      <c r="AG59" s="22">
        <f t="shared" si="45"/>
        <v>702.23182145357532</v>
      </c>
      <c r="AH59" s="22">
        <f t="shared" si="45"/>
        <v>694.70481027285189</v>
      </c>
      <c r="AI59" s="22">
        <f t="shared" si="45"/>
        <v>686.3888053792175</v>
      </c>
      <c r="AJ59" s="22">
        <f t="shared" si="45"/>
        <v>615.18940695491119</v>
      </c>
      <c r="AK59" s="22">
        <f t="shared" si="45"/>
        <v>618.8376268361917</v>
      </c>
      <c r="AL59" s="22">
        <f t="shared" ref="AL59:BN59" si="46">AL11*CH4GWP</f>
        <v>621.773314229883</v>
      </c>
      <c r="AM59" s="22">
        <f t="shared" si="46"/>
        <v>624.77293633933459</v>
      </c>
      <c r="AN59" s="22">
        <f t="shared" si="46"/>
        <v>627.18038339065652</v>
      </c>
      <c r="AO59" s="22">
        <f t="shared" si="46"/>
        <v>630.11108887559192</v>
      </c>
      <c r="AP59" s="22">
        <f t="shared" si="46"/>
        <v>635.86549196396697</v>
      </c>
      <c r="AQ59" s="22">
        <f t="shared" si="46"/>
        <v>641.27624525021133</v>
      </c>
      <c r="AR59" s="22">
        <f t="shared" si="46"/>
        <v>647.28672483592413</v>
      </c>
      <c r="AS59" s="22">
        <f t="shared" si="46"/>
        <v>653.64857628118421</v>
      </c>
      <c r="AT59" s="22">
        <f t="shared" si="46"/>
        <v>660.3926863786495</v>
      </c>
      <c r="AU59" s="22">
        <f t="shared" si="46"/>
        <v>670.55700073548155</v>
      </c>
      <c r="AV59" s="22">
        <f t="shared" si="46"/>
        <v>679.44887084982383</v>
      </c>
      <c r="AW59" s="22">
        <f t="shared" si="46"/>
        <v>690.15872065629731</v>
      </c>
      <c r="AX59" s="22">
        <f t="shared" si="46"/>
        <v>701.96660161549926</v>
      </c>
      <c r="AY59" s="22">
        <f t="shared" si="46"/>
        <v>714.91166131905425</v>
      </c>
      <c r="AZ59" s="22">
        <f t="shared" si="46"/>
        <v>728.30553367918833</v>
      </c>
      <c r="BA59" s="22">
        <f t="shared" si="46"/>
        <v>742.28185036442346</v>
      </c>
      <c r="BB59" s="22">
        <f t="shared" si="46"/>
        <v>756.19269726545735</v>
      </c>
      <c r="BC59" s="22">
        <f t="shared" si="46"/>
        <v>770.66661949307593</v>
      </c>
      <c r="BD59" s="22">
        <f t="shared" si="46"/>
        <v>786.21093643200584</v>
      </c>
      <c r="BE59" s="22">
        <f t="shared" si="46"/>
        <v>802.43106591777712</v>
      </c>
      <c r="BF59" s="22">
        <f t="shared" si="46"/>
        <v>819.28797902913198</v>
      </c>
      <c r="BG59" s="22">
        <f t="shared" si="46"/>
        <v>836.67888086507435</v>
      </c>
      <c r="BH59" s="22">
        <f t="shared" si="46"/>
        <v>854.72698077662255</v>
      </c>
      <c r="BI59" s="22">
        <f t="shared" si="46"/>
        <v>874.01029378193425</v>
      </c>
      <c r="BJ59" s="22">
        <f t="shared" si="46"/>
        <v>894.34134967732803</v>
      </c>
      <c r="BK59" s="22">
        <f t="shared" si="46"/>
        <v>915.55147302476894</v>
      </c>
      <c r="BL59" s="22">
        <f t="shared" si="46"/>
        <v>936.5023271451945</v>
      </c>
      <c r="BM59" s="22">
        <f t="shared" si="46"/>
        <v>958.41668781821045</v>
      </c>
      <c r="BN59" s="22">
        <f t="shared" si="46"/>
        <v>981.3693573636898</v>
      </c>
    </row>
    <row r="60" spans="1:72" x14ac:dyDescent="0.25">
      <c r="A60" t="str">
        <f>A19</f>
        <v>3A Livestock</v>
      </c>
      <c r="B60" t="str">
        <f t="shared" ref="B60:D60" si="47">B19</f>
        <v>3A2 Manure management (N2O)</v>
      </c>
      <c r="C60" t="s">
        <v>633</v>
      </c>
      <c r="D60" t="str">
        <f t="shared" si="47"/>
        <v>N2O</v>
      </c>
      <c r="E60" t="s">
        <v>630</v>
      </c>
      <c r="F60" s="22">
        <f t="shared" ref="F60:AK60" si="48">F19*N2OGWP</f>
        <v>1239.3454796901062</v>
      </c>
      <c r="G60" s="22">
        <f t="shared" si="48"/>
        <v>1240.6671578979647</v>
      </c>
      <c r="H60" s="22">
        <f t="shared" si="48"/>
        <v>1209.0784526047071</v>
      </c>
      <c r="I60" s="22">
        <f t="shared" si="48"/>
        <v>1219.3360657643032</v>
      </c>
      <c r="J60" s="22">
        <f t="shared" si="48"/>
        <v>1179.0684748589758</v>
      </c>
      <c r="K60" s="22">
        <f t="shared" si="48"/>
        <v>1224.14175110879</v>
      </c>
      <c r="L60" s="22">
        <f t="shared" si="48"/>
        <v>1289.2332882414917</v>
      </c>
      <c r="M60" s="22">
        <f t="shared" si="48"/>
        <v>1304.6507971671965</v>
      </c>
      <c r="N60" s="22">
        <f t="shared" si="48"/>
        <v>1354.9726449361399</v>
      </c>
      <c r="O60" s="22">
        <f t="shared" si="48"/>
        <v>1381.706068257675</v>
      </c>
      <c r="P60" s="22">
        <f t="shared" si="48"/>
        <v>1417.7898469087118</v>
      </c>
      <c r="Q60" s="22">
        <f t="shared" si="48"/>
        <v>1401.0728381245563</v>
      </c>
      <c r="R60" s="22">
        <f t="shared" si="48"/>
        <v>1437.2610928109304</v>
      </c>
      <c r="S60" s="22">
        <f t="shared" si="48"/>
        <v>1405.7242795914206</v>
      </c>
      <c r="T60" s="22">
        <f t="shared" si="48"/>
        <v>1408.3889017737956</v>
      </c>
      <c r="U60" s="22">
        <f t="shared" si="48"/>
        <v>1458.5718256713433</v>
      </c>
      <c r="V60" s="22">
        <f t="shared" si="48"/>
        <v>1499.5207039661334</v>
      </c>
      <c r="W60" s="22">
        <f t="shared" si="48"/>
        <v>1546.2448621631374</v>
      </c>
      <c r="X60" s="22">
        <f t="shared" si="48"/>
        <v>1580.5139400675853</v>
      </c>
      <c r="Y60" s="22">
        <f t="shared" si="48"/>
        <v>1549.8433620371968</v>
      </c>
      <c r="Z60" s="22">
        <f t="shared" si="48"/>
        <v>1559.3802865680004</v>
      </c>
      <c r="AA60" s="22">
        <f t="shared" si="48"/>
        <v>1608.5216654632586</v>
      </c>
      <c r="AB60" s="22">
        <f t="shared" si="48"/>
        <v>1720.1468320743586</v>
      </c>
      <c r="AC60" s="22">
        <f t="shared" si="48"/>
        <v>1746.7028781123629</v>
      </c>
      <c r="AD60" s="22">
        <f t="shared" si="48"/>
        <v>1760.5921557091458</v>
      </c>
      <c r="AE60" s="22">
        <f t="shared" si="48"/>
        <v>1761.2962872307128</v>
      </c>
      <c r="AF60" s="22">
        <f t="shared" si="48"/>
        <v>1751.6175112515994</v>
      </c>
      <c r="AG60" s="22">
        <f t="shared" si="48"/>
        <v>1751.5135144508808</v>
      </c>
      <c r="AH60" s="22">
        <f t="shared" si="48"/>
        <v>1748.1408705013175</v>
      </c>
      <c r="AI60" s="22">
        <f t="shared" si="48"/>
        <v>1741.7309037712789</v>
      </c>
      <c r="AJ60" s="22">
        <f t="shared" si="48"/>
        <v>1548.1220792429149</v>
      </c>
      <c r="AK60" s="22">
        <f t="shared" si="48"/>
        <v>1575.3532917791281</v>
      </c>
      <c r="AL60" s="22">
        <f t="shared" ref="AL60:BN60" si="49">AL19*N2OGWP</f>
        <v>1600.4691907429096</v>
      </c>
      <c r="AM60" s="22">
        <f t="shared" si="49"/>
        <v>1625.7938781792802</v>
      </c>
      <c r="AN60" s="22">
        <f t="shared" si="49"/>
        <v>1649.3293959691591</v>
      </c>
      <c r="AO60" s="22">
        <f t="shared" si="49"/>
        <v>1674.5093843788363</v>
      </c>
      <c r="AP60" s="22">
        <f t="shared" si="49"/>
        <v>1708.7600770540228</v>
      </c>
      <c r="AQ60" s="22">
        <f t="shared" si="49"/>
        <v>1742.1667253690769</v>
      </c>
      <c r="AR60" s="22">
        <f t="shared" si="49"/>
        <v>1777.7307295164201</v>
      </c>
      <c r="AS60" s="22">
        <f t="shared" si="49"/>
        <v>1814.7122018124417</v>
      </c>
      <c r="AT60" s="22">
        <f t="shared" si="49"/>
        <v>1853.2552244793544</v>
      </c>
      <c r="AU60" s="22">
        <f t="shared" si="49"/>
        <v>1902.5317115826574</v>
      </c>
      <c r="AV60" s="22">
        <f t="shared" si="49"/>
        <v>1948.1326134465189</v>
      </c>
      <c r="AW60" s="22">
        <f t="shared" si="49"/>
        <v>2000.2772330261382</v>
      </c>
      <c r="AX60" s="22">
        <f t="shared" si="49"/>
        <v>2056.7026655312579</v>
      </c>
      <c r="AY60" s="22">
        <f t="shared" si="49"/>
        <v>2117.648301826744</v>
      </c>
      <c r="AZ60" s="22">
        <f t="shared" si="49"/>
        <v>2181.0041609653317</v>
      </c>
      <c r="BA60" s="22">
        <f t="shared" si="49"/>
        <v>2247.1522410452194</v>
      </c>
      <c r="BB60" s="22">
        <f t="shared" si="49"/>
        <v>2313.900566596265</v>
      </c>
      <c r="BC60" s="22">
        <f t="shared" si="49"/>
        <v>2383.4636371275915</v>
      </c>
      <c r="BD60" s="22">
        <f t="shared" si="49"/>
        <v>2457.6961556707374</v>
      </c>
      <c r="BE60" s="22">
        <f t="shared" si="49"/>
        <v>2540.1680610363583</v>
      </c>
      <c r="BF60" s="22">
        <f t="shared" si="49"/>
        <v>2626.1619307417964</v>
      </c>
      <c r="BG60" s="22">
        <f t="shared" si="49"/>
        <v>2715.3866891101975</v>
      </c>
      <c r="BH60" s="22">
        <f t="shared" si="49"/>
        <v>2808.3716409497251</v>
      </c>
      <c r="BI60" s="22">
        <f t="shared" si="49"/>
        <v>2907.346091012404</v>
      </c>
      <c r="BJ60" s="22">
        <f t="shared" si="49"/>
        <v>3011.9218412761697</v>
      </c>
      <c r="BK60" s="22">
        <f t="shared" si="49"/>
        <v>3121.4417049308008</v>
      </c>
      <c r="BL60" s="22">
        <f t="shared" si="49"/>
        <v>3231.6811712440986</v>
      </c>
      <c r="BM60" s="22">
        <f t="shared" si="49"/>
        <v>3347.3506073625954</v>
      </c>
      <c r="BN60" s="22">
        <f t="shared" si="49"/>
        <v>3468.8688521732952</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1055.8259819961679</v>
      </c>
      <c r="AC61" s="22">
        <f t="shared" si="51"/>
        <v>1101.1056735802656</v>
      </c>
      <c r="AD61" s="22">
        <f t="shared" si="51"/>
        <v>1091.636238284364</v>
      </c>
      <c r="AE61" s="22">
        <f t="shared" si="51"/>
        <v>1083.1185868284617</v>
      </c>
      <c r="AF61" s="22">
        <f t="shared" si="51"/>
        <v>1097.0988502525597</v>
      </c>
      <c r="AG61" s="22">
        <f t="shared" si="51"/>
        <v>1109.9615138366578</v>
      </c>
      <c r="AH61" s="22">
        <f t="shared" si="51"/>
        <v>1116.4468940607558</v>
      </c>
      <c r="AI61" s="22">
        <f t="shared" si="51"/>
        <v>1122.9252457313003</v>
      </c>
      <c r="AJ61" s="22">
        <f t="shared" si="51"/>
        <v>1129.8739572880033</v>
      </c>
      <c r="AK61" s="22">
        <f t="shared" si="51"/>
        <v>1136.8226688447062</v>
      </c>
      <c r="AL61" s="22">
        <f t="shared" ref="AL61:BN61" si="52">AL27*CH4GWP</f>
        <v>1143.7713804014095</v>
      </c>
      <c r="AM61" s="22">
        <f t="shared" si="52"/>
        <v>1150.7200919581123</v>
      </c>
      <c r="AN61" s="22">
        <f t="shared" si="52"/>
        <v>1157.6688035148154</v>
      </c>
      <c r="AO61" s="22">
        <f t="shared" si="52"/>
        <v>1164.6175150715185</v>
      </c>
      <c r="AP61" s="22">
        <f t="shared" si="52"/>
        <v>1171.5662266282213</v>
      </c>
      <c r="AQ61" s="22">
        <f t="shared" si="52"/>
        <v>1178.5149381849244</v>
      </c>
      <c r="AR61" s="22">
        <f t="shared" si="52"/>
        <v>1185.4636497416275</v>
      </c>
      <c r="AS61" s="22">
        <f t="shared" si="52"/>
        <v>1192.4123612983306</v>
      </c>
      <c r="AT61" s="22">
        <f t="shared" si="52"/>
        <v>1198.8907129688751</v>
      </c>
      <c r="AU61" s="22">
        <f t="shared" si="52"/>
        <v>1205.376093192973</v>
      </c>
      <c r="AV61" s="22">
        <f t="shared" si="52"/>
        <v>1211.861473417071</v>
      </c>
      <c r="AW61" s="22">
        <f t="shared" si="52"/>
        <v>1218.3468536411692</v>
      </c>
      <c r="AX61" s="22">
        <f t="shared" si="52"/>
        <v>1224.832233865267</v>
      </c>
      <c r="AY61" s="22">
        <f t="shared" si="52"/>
        <v>1231.317614089365</v>
      </c>
      <c r="AZ61" s="22">
        <f t="shared" si="52"/>
        <v>1237.8029943134632</v>
      </c>
      <c r="BA61" s="22">
        <f t="shared" si="52"/>
        <v>1244.2883745375611</v>
      </c>
      <c r="BB61" s="22">
        <f t="shared" si="52"/>
        <v>1250.7737547616593</v>
      </c>
      <c r="BC61" s="22">
        <f t="shared" si="52"/>
        <v>1257.2591349857573</v>
      </c>
      <c r="BD61" s="22">
        <f t="shared" si="52"/>
        <v>1263.1100053731625</v>
      </c>
      <c r="BE61" s="22">
        <f t="shared" si="52"/>
        <v>1268.9608757605674</v>
      </c>
      <c r="BF61" s="22">
        <f t="shared" si="52"/>
        <v>1274.8117461479726</v>
      </c>
      <c r="BG61" s="22">
        <f t="shared" si="52"/>
        <v>1280.6626165353778</v>
      </c>
      <c r="BH61" s="22">
        <f t="shared" si="52"/>
        <v>1286.5134869227827</v>
      </c>
      <c r="BI61" s="22">
        <f t="shared" si="52"/>
        <v>1292.3643573101876</v>
      </c>
      <c r="BJ61" s="22">
        <f t="shared" si="52"/>
        <v>1298.215227697593</v>
      </c>
      <c r="BK61" s="22">
        <f t="shared" si="52"/>
        <v>1304.066098084998</v>
      </c>
      <c r="BL61" s="22">
        <f t="shared" si="52"/>
        <v>1309.9169684724029</v>
      </c>
      <c r="BM61" s="22">
        <f t="shared" si="52"/>
        <v>1315.7678388598083</v>
      </c>
      <c r="BN61" s="22">
        <f t="shared" si="52"/>
        <v>1322.2532190839061</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1170.3435687097283</v>
      </c>
      <c r="AC62" s="22">
        <f t="shared" si="54"/>
        <v>1211.2977615716325</v>
      </c>
      <c r="AD62" s="22">
        <f t="shared" si="54"/>
        <v>1207.5429409935366</v>
      </c>
      <c r="AE62" s="22">
        <f t="shared" si="54"/>
        <v>1204.5653623354403</v>
      </c>
      <c r="AF62" s="22">
        <f t="shared" si="54"/>
        <v>1219.9599411173447</v>
      </c>
      <c r="AG62" s="22">
        <f t="shared" si="54"/>
        <v>1234.4418699792488</v>
      </c>
      <c r="AH62" s="22">
        <f t="shared" si="54"/>
        <v>1243.7160071611527</v>
      </c>
      <c r="AI62" s="22">
        <f t="shared" si="54"/>
        <v>1252.9691303809789</v>
      </c>
      <c r="AJ62" s="22">
        <f t="shared" si="54"/>
        <v>1262.5191589052458</v>
      </c>
      <c r="AK62" s="22">
        <f t="shared" si="54"/>
        <v>1272.0691874295126</v>
      </c>
      <c r="AL62" s="22">
        <f t="shared" ref="AL62:BN62" si="55">AL34*N2OGWP</f>
        <v>1281.6192159537795</v>
      </c>
      <c r="AM62" s="22">
        <f t="shared" si="55"/>
        <v>1291.169244478046</v>
      </c>
      <c r="AN62" s="22">
        <f t="shared" si="55"/>
        <v>1300.719273002313</v>
      </c>
      <c r="AO62" s="22">
        <f t="shared" si="55"/>
        <v>1310.2693015265797</v>
      </c>
      <c r="AP62" s="22">
        <f t="shared" si="55"/>
        <v>1319.8193300508465</v>
      </c>
      <c r="AQ62" s="22">
        <f t="shared" si="55"/>
        <v>1329.3693585751132</v>
      </c>
      <c r="AR62" s="22">
        <f t="shared" si="55"/>
        <v>1338.9193870993802</v>
      </c>
      <c r="AS62" s="22">
        <f t="shared" si="55"/>
        <v>1348.4694156236471</v>
      </c>
      <c r="AT62" s="22">
        <f t="shared" si="55"/>
        <v>1357.7225388434731</v>
      </c>
      <c r="AU62" s="22">
        <f t="shared" si="55"/>
        <v>1366.9966760253772</v>
      </c>
      <c r="AV62" s="22">
        <f t="shared" si="55"/>
        <v>1376.2708132072817</v>
      </c>
      <c r="AW62" s="22">
        <f t="shared" si="55"/>
        <v>1385.5449503891855</v>
      </c>
      <c r="AX62" s="22">
        <f t="shared" si="55"/>
        <v>1394.8190875710895</v>
      </c>
      <c r="AY62" s="22">
        <f t="shared" si="55"/>
        <v>1404.0932247529934</v>
      </c>
      <c r="AZ62" s="22">
        <f t="shared" si="55"/>
        <v>1413.3673619348976</v>
      </c>
      <c r="BA62" s="22">
        <f t="shared" si="55"/>
        <v>1422.6414991168017</v>
      </c>
      <c r="BB62" s="22">
        <f t="shared" si="55"/>
        <v>1431.915636298706</v>
      </c>
      <c r="BC62" s="22">
        <f t="shared" si="55"/>
        <v>1441.1897734806103</v>
      </c>
      <c r="BD62" s="22">
        <f t="shared" si="55"/>
        <v>1449.9457597725705</v>
      </c>
      <c r="BE62" s="22">
        <f t="shared" si="55"/>
        <v>1458.7017460645311</v>
      </c>
      <c r="BF62" s="22">
        <f t="shared" si="55"/>
        <v>1467.4577323564915</v>
      </c>
      <c r="BG62" s="22">
        <f t="shared" si="55"/>
        <v>1476.2137186484517</v>
      </c>
      <c r="BH62" s="22">
        <f t="shared" si="55"/>
        <v>1484.9697049404124</v>
      </c>
      <c r="BI62" s="22">
        <f t="shared" si="55"/>
        <v>1493.7256912323724</v>
      </c>
      <c r="BJ62" s="22">
        <f t="shared" si="55"/>
        <v>1502.4816775243326</v>
      </c>
      <c r="BK62" s="22">
        <f t="shared" si="55"/>
        <v>1511.237663816293</v>
      </c>
      <c r="BL62" s="22">
        <f t="shared" si="55"/>
        <v>1519.9936501082534</v>
      </c>
      <c r="BM62" s="22">
        <f t="shared" si="55"/>
        <v>1528.7496364002136</v>
      </c>
      <c r="BN62" s="22">
        <f t="shared" si="55"/>
        <v>1538.0237735821179</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1759.9198894099782</v>
      </c>
      <c r="AC63" s="22">
        <f t="shared" si="57"/>
        <v>1769.2112251132455</v>
      </c>
      <c r="AD63" s="22">
        <f t="shared" si="57"/>
        <v>1774.9413029242692</v>
      </c>
      <c r="AE63" s="22">
        <f t="shared" si="57"/>
        <v>1779.2307812323552</v>
      </c>
      <c r="AF63" s="22">
        <f t="shared" si="57"/>
        <v>1782.0363309044251</v>
      </c>
      <c r="AG63" s="22">
        <f t="shared" si="57"/>
        <v>1783.656098603544</v>
      </c>
      <c r="AH63" s="22">
        <f t="shared" si="57"/>
        <v>1786.2429333544746</v>
      </c>
      <c r="AI63" s="22">
        <f t="shared" si="57"/>
        <v>1788.4066687130251</v>
      </c>
      <c r="AJ63" s="22">
        <f t="shared" si="57"/>
        <v>1790.1760508797067</v>
      </c>
      <c r="AK63" s="22">
        <f t="shared" si="57"/>
        <v>1770.6769053688936</v>
      </c>
      <c r="AL63" s="22">
        <f t="shared" si="57"/>
        <v>1775.9024113880384</v>
      </c>
      <c r="AM63" s="22">
        <f t="shared" si="57"/>
        <v>1780.822814630726</v>
      </c>
      <c r="AN63" s="22">
        <f t="shared" si="57"/>
        <v>1785.7129920388593</v>
      </c>
      <c r="AO63" s="22">
        <f t="shared" si="57"/>
        <v>1790.3457078227352</v>
      </c>
      <c r="AP63" s="22">
        <f t="shared" si="57"/>
        <v>1795.1155688797844</v>
      </c>
      <c r="AQ63" s="22">
        <f t="shared" si="57"/>
        <v>1800.788514638065</v>
      </c>
      <c r="AR63" s="22">
        <f t="shared" si="57"/>
        <v>1806.3035115041425</v>
      </c>
      <c r="AS63" s="22">
        <f t="shared" si="57"/>
        <v>1811.9935942383029</v>
      </c>
      <c r="AT63" s="22">
        <f t="shared" si="57"/>
        <v>1817.7734547696191</v>
      </c>
      <c r="AU63" s="22">
        <f t="shared" si="57"/>
        <v>1823.6543155637701</v>
      </c>
      <c r="AV63" s="22">
        <f t="shared" si="57"/>
        <v>1830.6572468205061</v>
      </c>
      <c r="AW63" s="22">
        <f t="shared" si="57"/>
        <v>1837.1800765978503</v>
      </c>
      <c r="AX63" s="22">
        <f t="shared" si="57"/>
        <v>1844.2944025137833</v>
      </c>
      <c r="AY63" s="22">
        <f t="shared" si="57"/>
        <v>1851.7433543836214</v>
      </c>
      <c r="AZ63" s="22">
        <f t="shared" si="57"/>
        <v>1859.5310538826882</v>
      </c>
      <c r="BA63" s="22">
        <f t="shared" si="57"/>
        <v>1867.3893437980246</v>
      </c>
      <c r="BB63" s="22">
        <f t="shared" si="57"/>
        <v>1875.3885849221897</v>
      </c>
      <c r="BC63" s="22">
        <f t="shared" si="57"/>
        <v>1883.3119266944134</v>
      </c>
      <c r="BD63" s="22">
        <f t="shared" si="57"/>
        <v>1891.3642116114574</v>
      </c>
      <c r="BE63" s="22">
        <f t="shared" si="57"/>
        <v>1899.7031527992056</v>
      </c>
      <c r="BF63" s="22">
        <f t="shared" si="57"/>
        <v>1908.1901641166214</v>
      </c>
      <c r="BG63" s="22">
        <f t="shared" si="57"/>
        <v>1916.8117380404462</v>
      </c>
      <c r="BH63" s="22">
        <f t="shared" si="57"/>
        <v>1925.5301265839119</v>
      </c>
      <c r="BI63" s="22">
        <f t="shared" si="57"/>
        <v>1934.3774895333661</v>
      </c>
      <c r="BJ63" s="22">
        <f t="shared" si="57"/>
        <v>1943.5209926507084</v>
      </c>
      <c r="BK63" s="22">
        <f t="shared" si="57"/>
        <v>1952.8716922977223</v>
      </c>
      <c r="BL63" s="22">
        <f t="shared" si="57"/>
        <v>1962.3889758468481</v>
      </c>
      <c r="BM63" s="22">
        <f t="shared" si="57"/>
        <v>1971.7376085749563</v>
      </c>
      <c r="BN63" s="22">
        <f t="shared" si="57"/>
        <v>1981.2673710505451</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469.95350236924179</v>
      </c>
      <c r="AD64" s="22">
        <f t="shared" si="58"/>
        <v>469.8659250537674</v>
      </c>
      <c r="AE64" s="22">
        <f t="shared" si="58"/>
        <v>469.80036556096525</v>
      </c>
      <c r="AF64" s="22">
        <f t="shared" si="58"/>
        <v>469.75748612427816</v>
      </c>
      <c r="AG64" s="22">
        <f t="shared" si="58"/>
        <v>469.73272993222292</v>
      </c>
      <c r="AH64" s="22">
        <f t="shared" si="58"/>
        <v>469.69319328882415</v>
      </c>
      <c r="AI64" s="22">
        <f t="shared" si="58"/>
        <v>469.66012320839093</v>
      </c>
      <c r="AJ64" s="22">
        <f t="shared" si="58"/>
        <v>469.63308033998368</v>
      </c>
      <c r="AK64" s="22">
        <f t="shared" si="58"/>
        <v>469.93110121757047</v>
      </c>
      <c r="AL64" s="22">
        <f t="shared" si="58"/>
        <v>469.8512356722419</v>
      </c>
      <c r="AM64" s="22">
        <f t="shared" si="58"/>
        <v>469.7760332541846</v>
      </c>
      <c r="AN64" s="22">
        <f t="shared" si="58"/>
        <v>469.70129280148535</v>
      </c>
      <c r="AO64" s="22">
        <f t="shared" si="58"/>
        <v>469.63048733861234</v>
      </c>
      <c r="AP64" s="22">
        <f t="shared" si="58"/>
        <v>469.55758577595662</v>
      </c>
      <c r="AQ64" s="22">
        <f t="shared" si="58"/>
        <v>469.47088165487366</v>
      </c>
      <c r="AR64" s="22">
        <f t="shared" si="58"/>
        <v>469.38659159175251</v>
      </c>
      <c r="AS64" s="22">
        <f t="shared" si="58"/>
        <v>469.29962555270038</v>
      </c>
      <c r="AT64" s="22">
        <f t="shared" si="58"/>
        <v>469.21128736850062</v>
      </c>
      <c r="AU64" s="22">
        <f t="shared" si="58"/>
        <v>469.12140551732591</v>
      </c>
      <c r="AV64" s="22">
        <f t="shared" si="58"/>
        <v>469.01437417497016</v>
      </c>
      <c r="AW64" s="22">
        <f t="shared" si="58"/>
        <v>468.91468060360245</v>
      </c>
      <c r="AX64" s="22">
        <f t="shared" si="58"/>
        <v>468.80594672848309</v>
      </c>
      <c r="AY64" s="22">
        <f t="shared" si="58"/>
        <v>468.69209849999953</v>
      </c>
      <c r="AZ64" s="22">
        <f t="shared" si="58"/>
        <v>468.57307292332462</v>
      </c>
      <c r="BA64" s="22">
        <f t="shared" si="58"/>
        <v>468.452968457434</v>
      </c>
      <c r="BB64" s="22">
        <f t="shared" si="58"/>
        <v>468.330709722633</v>
      </c>
      <c r="BC64" s="22">
        <f t="shared" si="58"/>
        <v>468.20961101771445</v>
      </c>
      <c r="BD64" s="22">
        <f t="shared" si="58"/>
        <v>468.08654157263413</v>
      </c>
      <c r="BE64" s="22">
        <f t="shared" si="58"/>
        <v>467.95909093283365</v>
      </c>
      <c r="BF64" s="22">
        <f t="shared" si="58"/>
        <v>467.82937722001981</v>
      </c>
      <c r="BG64" s="22">
        <f t="shared" si="58"/>
        <v>467.69760688036416</v>
      </c>
      <c r="BH64" s="22">
        <f t="shared" si="58"/>
        <v>467.56435684623182</v>
      </c>
      <c r="BI64" s="22">
        <f t="shared" si="58"/>
        <v>467.42913559414859</v>
      </c>
      <c r="BJ64" s="22">
        <f t="shared" si="58"/>
        <v>467.28938819743655</v>
      </c>
      <c r="BK64" s="22">
        <f t="shared" si="58"/>
        <v>467.14647405213157</v>
      </c>
      <c r="BL64" s="22">
        <f t="shared" si="58"/>
        <v>467.00101387317255</v>
      </c>
      <c r="BM64" s="22">
        <f t="shared" si="58"/>
        <v>466.85813131822573</v>
      </c>
      <c r="BN64" s="22">
        <f t="shared" si="58"/>
        <v>466.71248041395432</v>
      </c>
    </row>
    <row r="65" spans="1:72" x14ac:dyDescent="0.25">
      <c r="A65" t="str">
        <f>A43</f>
        <v>3C Aggregated and non-CO2 emissions on land</v>
      </c>
      <c r="B65" t="str">
        <f>B43</f>
        <v>3C4 Direct N2O from managed soils (N2O)</v>
      </c>
      <c r="C65" t="s">
        <v>637</v>
      </c>
      <c r="D65" t="str">
        <f>D43</f>
        <v>N2O</v>
      </c>
      <c r="E65" t="s">
        <v>630</v>
      </c>
      <c r="F65" s="22">
        <f t="shared" ref="F65:AK65" si="59">F43*N2OGWP</f>
        <v>18180.725775497292</v>
      </c>
      <c r="G65" s="22">
        <f t="shared" si="59"/>
        <v>18143.604553670804</v>
      </c>
      <c r="H65" s="22">
        <f t="shared" si="59"/>
        <v>17825.280087625044</v>
      </c>
      <c r="I65" s="22">
        <f t="shared" si="59"/>
        <v>17716.880210745927</v>
      </c>
      <c r="J65" s="22">
        <f t="shared" si="59"/>
        <v>17226.531057851942</v>
      </c>
      <c r="K65" s="22">
        <f t="shared" si="59"/>
        <v>16988.148087686957</v>
      </c>
      <c r="L65" s="22">
        <f t="shared" si="59"/>
        <v>17690.977864778946</v>
      </c>
      <c r="M65" s="22">
        <f t="shared" si="59"/>
        <v>17949.714245464853</v>
      </c>
      <c r="N65" s="22">
        <f t="shared" si="59"/>
        <v>18033.141404840295</v>
      </c>
      <c r="O65" s="22">
        <f t="shared" si="59"/>
        <v>18013.115704607346</v>
      </c>
      <c r="P65" s="22">
        <f t="shared" si="59"/>
        <v>18113.190451598559</v>
      </c>
      <c r="Q65" s="22">
        <f t="shared" si="59"/>
        <v>17640.8378689036</v>
      </c>
      <c r="R65" s="22">
        <f t="shared" si="59"/>
        <v>17922.508491689736</v>
      </c>
      <c r="S65" s="22">
        <f t="shared" si="59"/>
        <v>17612.787822932667</v>
      </c>
      <c r="T65" s="22">
        <f t="shared" si="59"/>
        <v>17383.837388146709</v>
      </c>
      <c r="U65" s="22">
        <f t="shared" si="59"/>
        <v>17067.609685579024</v>
      </c>
      <c r="V65" s="22">
        <f t="shared" si="59"/>
        <v>17080.135744037285</v>
      </c>
      <c r="W65" s="22">
        <f t="shared" si="59"/>
        <v>17699.440726172412</v>
      </c>
      <c r="X65" s="22">
        <f t="shared" si="59"/>
        <v>17918.363271714075</v>
      </c>
      <c r="Y65" s="22">
        <f t="shared" si="59"/>
        <v>17838.804809917405</v>
      </c>
      <c r="Z65" s="22">
        <f t="shared" si="59"/>
        <v>17525.299292932283</v>
      </c>
      <c r="AA65" s="22">
        <f t="shared" si="59"/>
        <v>17482.401238950326</v>
      </c>
      <c r="AB65" s="22">
        <f t="shared" si="59"/>
        <v>17012.538674358872</v>
      </c>
      <c r="AC65" s="22">
        <f t="shared" si="59"/>
        <v>17030.004675252003</v>
      </c>
      <c r="AD65" s="22">
        <f t="shared" si="59"/>
        <v>16971.397033758149</v>
      </c>
      <c r="AE65" s="22">
        <f t="shared" si="59"/>
        <v>16837.665804268203</v>
      </c>
      <c r="AF65" s="22">
        <f t="shared" si="59"/>
        <v>16648.10919303706</v>
      </c>
      <c r="AG65" s="22">
        <f t="shared" si="59"/>
        <v>16518.068800513029</v>
      </c>
      <c r="AH65" s="22">
        <f t="shared" si="59"/>
        <v>16372.830072462828</v>
      </c>
      <c r="AI65" s="22">
        <f t="shared" si="59"/>
        <v>16213.855369738902</v>
      </c>
      <c r="AJ65" s="22">
        <f t="shared" si="59"/>
        <v>15046.733095837497</v>
      </c>
      <c r="AK65" s="22">
        <f t="shared" si="59"/>
        <v>15081.538187070486</v>
      </c>
      <c r="AL65" s="22">
        <f t="shared" ref="AL65:BN65" si="60">AL43*N2OGWP</f>
        <v>15113.963891021371</v>
      </c>
      <c r="AM65" s="22">
        <f t="shared" si="60"/>
        <v>15145.757931521997</v>
      </c>
      <c r="AN65" s="22">
        <f t="shared" si="60"/>
        <v>15166.630431756803</v>
      </c>
      <c r="AO65" s="22">
        <f t="shared" si="60"/>
        <v>15194.1422826005</v>
      </c>
      <c r="AP65" s="22">
        <f t="shared" si="60"/>
        <v>15259.101059869521</v>
      </c>
      <c r="AQ65" s="22">
        <f t="shared" si="60"/>
        <v>15317.291318241656</v>
      </c>
      <c r="AR65" s="22">
        <f t="shared" si="60"/>
        <v>15382.847876543985</v>
      </c>
      <c r="AS65" s="22">
        <f t="shared" si="60"/>
        <v>15452.035821114918</v>
      </c>
      <c r="AT65" s="22">
        <f t="shared" si="60"/>
        <v>15525.149156513946</v>
      </c>
      <c r="AU65" s="22">
        <f t="shared" si="60"/>
        <v>15609.539790775114</v>
      </c>
      <c r="AV65" s="22">
        <f t="shared" si="60"/>
        <v>15671.067276282813</v>
      </c>
      <c r="AW65" s="22">
        <f t="shared" si="60"/>
        <v>15755.680049013812</v>
      </c>
      <c r="AX65" s="22">
        <f t="shared" si="60"/>
        <v>15852.448071554023</v>
      </c>
      <c r="AY65" s="22">
        <f t="shared" si="60"/>
        <v>15961.209850622885</v>
      </c>
      <c r="AZ65" s="22">
        <f t="shared" si="60"/>
        <v>16067.853411466012</v>
      </c>
      <c r="BA65" s="22">
        <f t="shared" si="60"/>
        <v>16177.515235711122</v>
      </c>
      <c r="BB65" s="22">
        <f t="shared" si="60"/>
        <v>16280.747555537646</v>
      </c>
      <c r="BC65" s="22">
        <f t="shared" si="60"/>
        <v>16386.159283681623</v>
      </c>
      <c r="BD65" s="22">
        <f t="shared" si="60"/>
        <v>16500.552340677099</v>
      </c>
      <c r="BE65" s="22">
        <f t="shared" si="60"/>
        <v>16794.868877681271</v>
      </c>
      <c r="BF65" s="22">
        <f t="shared" si="60"/>
        <v>17101.419894237861</v>
      </c>
      <c r="BG65" s="22">
        <f t="shared" si="60"/>
        <v>17418.9794215611</v>
      </c>
      <c r="BH65" s="22">
        <f t="shared" si="60"/>
        <v>17749.422324575142</v>
      </c>
      <c r="BI65" s="22">
        <f t="shared" si="60"/>
        <v>18101.346100279919</v>
      </c>
      <c r="BJ65" s="22">
        <f t="shared" si="60"/>
        <v>18469.226509599554</v>
      </c>
      <c r="BK65" s="22">
        <f t="shared" si="60"/>
        <v>18854.171084476362</v>
      </c>
      <c r="BL65" s="22">
        <f t="shared" si="60"/>
        <v>19239.766821997146</v>
      </c>
      <c r="BM65" s="22">
        <f t="shared" si="60"/>
        <v>19643.796327335611</v>
      </c>
      <c r="BN65" s="22">
        <f t="shared" si="60"/>
        <v>20067.908001853022</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2336.2050207359689</v>
      </c>
      <c r="G66" s="22">
        <f t="shared" si="62"/>
        <v>2334.9824674116503</v>
      </c>
      <c r="H66" s="22">
        <f t="shared" si="62"/>
        <v>2276.4001502362562</v>
      </c>
      <c r="I66" s="22">
        <f t="shared" si="62"/>
        <v>2238.692628868419</v>
      </c>
      <c r="J66" s="22">
        <f t="shared" si="62"/>
        <v>2172.6251819287604</v>
      </c>
      <c r="K66" s="22">
        <f t="shared" si="62"/>
        <v>2172.4515322975421</v>
      </c>
      <c r="L66" s="22">
        <f t="shared" si="62"/>
        <v>2244.1001147345587</v>
      </c>
      <c r="M66" s="22">
        <f t="shared" si="62"/>
        <v>2262.3133911433883</v>
      </c>
      <c r="N66" s="22">
        <f t="shared" si="62"/>
        <v>2289.121325785939</v>
      </c>
      <c r="O66" s="22">
        <f t="shared" si="62"/>
        <v>2285.8712359648307</v>
      </c>
      <c r="P66" s="22">
        <f t="shared" si="62"/>
        <v>2288.4906741052469</v>
      </c>
      <c r="Q66" s="22">
        <f t="shared" si="62"/>
        <v>2250.2484757843149</v>
      </c>
      <c r="R66" s="22">
        <f t="shared" si="62"/>
        <v>2267.9829681920751</v>
      </c>
      <c r="S66" s="22">
        <f t="shared" si="62"/>
        <v>2231.0158009221354</v>
      </c>
      <c r="T66" s="22">
        <f t="shared" si="62"/>
        <v>2208.7007119224099</v>
      </c>
      <c r="U66" s="22">
        <f t="shared" si="62"/>
        <v>2178.1923037072047</v>
      </c>
      <c r="V66" s="22">
        <f t="shared" si="62"/>
        <v>2206.3116504424297</v>
      </c>
      <c r="W66" s="22">
        <f t="shared" si="62"/>
        <v>2256.0859310530518</v>
      </c>
      <c r="X66" s="22">
        <f t="shared" si="62"/>
        <v>2280.5546770006667</v>
      </c>
      <c r="Y66" s="22">
        <f t="shared" si="62"/>
        <v>2277.8360050272963</v>
      </c>
      <c r="Z66" s="22">
        <f t="shared" si="62"/>
        <v>2234.0255413999621</v>
      </c>
      <c r="AA66" s="22">
        <f t="shared" si="62"/>
        <v>2232.3177708144603</v>
      </c>
      <c r="AB66" s="22">
        <f t="shared" si="62"/>
        <v>2176.8521895686163</v>
      </c>
      <c r="AC66" s="22">
        <f t="shared" si="62"/>
        <v>2180.21305928026</v>
      </c>
      <c r="AD66" s="22">
        <f t="shared" si="62"/>
        <v>2174.5928164105194</v>
      </c>
      <c r="AE66" s="22">
        <f t="shared" si="62"/>
        <v>2159.9749547882657</v>
      </c>
      <c r="AF66" s="22">
        <f t="shared" si="62"/>
        <v>2138.6918933372231</v>
      </c>
      <c r="AG66" s="22">
        <f t="shared" si="62"/>
        <v>2124.8736266172223</v>
      </c>
      <c r="AH66" s="22">
        <f t="shared" si="62"/>
        <v>2109.2038204926203</v>
      </c>
      <c r="AI66" s="22">
        <f t="shared" si="62"/>
        <v>2091.9171307299516</v>
      </c>
      <c r="AJ66" s="22">
        <f t="shared" si="62"/>
        <v>1950.2974815926871</v>
      </c>
      <c r="AK66" s="22">
        <f t="shared" si="62"/>
        <v>1956.9530391035339</v>
      </c>
      <c r="AL66" s="22">
        <f t="shared" ref="AL66:BN66" si="63">AL49*N2OGWP</f>
        <v>1962.3223686427082</v>
      </c>
      <c r="AM66" s="22">
        <f t="shared" si="63"/>
        <v>1967.7078744562043</v>
      </c>
      <c r="AN66" s="22">
        <f t="shared" si="63"/>
        <v>1971.8170649724968</v>
      </c>
      <c r="AO66" s="22">
        <f t="shared" si="63"/>
        <v>1976.8328168276889</v>
      </c>
      <c r="AP66" s="22">
        <f t="shared" si="63"/>
        <v>1986.330973488426</v>
      </c>
      <c r="AQ66" s="22">
        <f t="shared" si="63"/>
        <v>1995.0308413281557</v>
      </c>
      <c r="AR66" s="22">
        <f t="shared" si="63"/>
        <v>2004.7314789216152</v>
      </c>
      <c r="AS66" s="22">
        <f t="shared" si="63"/>
        <v>2014.9598338318722</v>
      </c>
      <c r="AT66" s="22">
        <f t="shared" si="63"/>
        <v>2025.7556740096618</v>
      </c>
      <c r="AU66" s="22">
        <f t="shared" si="63"/>
        <v>2038.2467636870367</v>
      </c>
      <c r="AV66" s="22">
        <f t="shared" si="63"/>
        <v>2047.9404252659181</v>
      </c>
      <c r="AW66" s="22">
        <f t="shared" si="63"/>
        <v>2060.6627310289973</v>
      </c>
      <c r="AX66" s="22">
        <f t="shared" si="63"/>
        <v>2075.0138584768861</v>
      </c>
      <c r="AY66" s="22">
        <f t="shared" si="63"/>
        <v>2090.9924055905872</v>
      </c>
      <c r="AZ66" s="22">
        <f t="shared" si="63"/>
        <v>2106.6576822979655</v>
      </c>
      <c r="BA66" s="22">
        <f t="shared" si="63"/>
        <v>2122.8463126172146</v>
      </c>
      <c r="BB66" s="22">
        <f t="shared" si="63"/>
        <v>2138.3685395928665</v>
      </c>
      <c r="BC66" s="22">
        <f t="shared" si="63"/>
        <v>2154.3243335989673</v>
      </c>
      <c r="BD66" s="22">
        <f t="shared" si="63"/>
        <v>2171.5785349178454</v>
      </c>
      <c r="BE66" s="22">
        <f t="shared" si="63"/>
        <v>2209.3086671162969</v>
      </c>
      <c r="BF66" s="22">
        <f t="shared" si="63"/>
        <v>2248.6308522115814</v>
      </c>
      <c r="BG66" s="22">
        <f t="shared" si="63"/>
        <v>2289.3923292281675</v>
      </c>
      <c r="BH66" s="22">
        <f t="shared" si="63"/>
        <v>2331.8327636477861</v>
      </c>
      <c r="BI66" s="22">
        <f t="shared" si="63"/>
        <v>2377.0527834908721</v>
      </c>
      <c r="BJ66" s="22">
        <f t="shared" si="63"/>
        <v>2424.1779104310522</v>
      </c>
      <c r="BK66" s="22">
        <f t="shared" si="63"/>
        <v>2473.5188216250081</v>
      </c>
      <c r="BL66" s="22">
        <f t="shared" si="63"/>
        <v>2522.9804956758667</v>
      </c>
      <c r="BM66" s="22">
        <f t="shared" si="63"/>
        <v>2574.8480035955286</v>
      </c>
      <c r="BN66" s="22">
        <f t="shared" si="63"/>
        <v>2629.3220469644925</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313.75492301965977</v>
      </c>
      <c r="G67" s="22">
        <f t="shared" si="65"/>
        <v>331.26124950175267</v>
      </c>
      <c r="H67" s="22">
        <f t="shared" si="65"/>
        <v>310.12101232298306</v>
      </c>
      <c r="I67" s="22">
        <f t="shared" si="65"/>
        <v>320.46783422115658</v>
      </c>
      <c r="J67" s="22">
        <f t="shared" si="65"/>
        <v>304.69108239319115</v>
      </c>
      <c r="K67" s="22">
        <f t="shared" si="65"/>
        <v>321.86483227361947</v>
      </c>
      <c r="L67" s="22">
        <f t="shared" si="65"/>
        <v>338.12835298481968</v>
      </c>
      <c r="M67" s="22">
        <f t="shared" si="65"/>
        <v>335.97681722047508</v>
      </c>
      <c r="N67" s="22">
        <f t="shared" si="65"/>
        <v>343.63359238064203</v>
      </c>
      <c r="O67" s="22">
        <f t="shared" si="65"/>
        <v>351.03457373275609</v>
      </c>
      <c r="P67" s="22">
        <f t="shared" si="65"/>
        <v>381.22002137759119</v>
      </c>
      <c r="Q67" s="22">
        <f t="shared" si="65"/>
        <v>378.42757132703781</v>
      </c>
      <c r="R67" s="22">
        <f t="shared" si="65"/>
        <v>373.60637453942206</v>
      </c>
      <c r="S67" s="22">
        <f t="shared" si="65"/>
        <v>352.94072649340978</v>
      </c>
      <c r="T67" s="22">
        <f t="shared" si="65"/>
        <v>350.22785204925646</v>
      </c>
      <c r="U67" s="22">
        <f t="shared" si="65"/>
        <v>368.25805567670307</v>
      </c>
      <c r="V67" s="22">
        <f t="shared" si="65"/>
        <v>374.44644193893237</v>
      </c>
      <c r="W67" s="22">
        <f t="shared" si="65"/>
        <v>383.53288631987965</v>
      </c>
      <c r="X67" s="22">
        <f t="shared" si="65"/>
        <v>408.84155116792982</v>
      </c>
      <c r="Y67" s="22">
        <f t="shared" si="65"/>
        <v>406.10099885948449</v>
      </c>
      <c r="Z67" s="22">
        <f t="shared" si="65"/>
        <v>408.67506055520323</v>
      </c>
      <c r="AA67" s="22">
        <f t="shared" si="65"/>
        <v>414.16619188069478</v>
      </c>
      <c r="AB67" s="22">
        <f t="shared" si="65"/>
        <v>440.65840719072065</v>
      </c>
      <c r="AC67" s="22">
        <f t="shared" si="65"/>
        <v>447.0014379532272</v>
      </c>
      <c r="AD67" s="22">
        <f t="shared" si="65"/>
        <v>450.58500434098806</v>
      </c>
      <c r="AE67" s="22">
        <f t="shared" si="65"/>
        <v>451.27812546634732</v>
      </c>
      <c r="AF67" s="22">
        <f t="shared" si="65"/>
        <v>449.6917678268232</v>
      </c>
      <c r="AG67" s="22">
        <f t="shared" si="65"/>
        <v>450.27756491541243</v>
      </c>
      <c r="AH67" s="22">
        <f t="shared" si="65"/>
        <v>450.15729980538242</v>
      </c>
      <c r="AI67" s="22">
        <f t="shared" si="65"/>
        <v>449.37893842879669</v>
      </c>
      <c r="AJ67" s="22">
        <f t="shared" si="65"/>
        <v>406.56442913525194</v>
      </c>
      <c r="AK67" s="22">
        <f t="shared" si="65"/>
        <v>413.05605822707508</v>
      </c>
      <c r="AL67" s="22">
        <f t="shared" ref="AL67:BN67" si="66">AL52*N2OGWP</f>
        <v>419.10091198333282</v>
      </c>
      <c r="AM67" s="22">
        <f t="shared" si="66"/>
        <v>425.22094975843373</v>
      </c>
      <c r="AN67" s="22">
        <f t="shared" si="66"/>
        <v>430.96417913441883</v>
      </c>
      <c r="AO67" s="22">
        <f t="shared" si="66"/>
        <v>437.10375227934873</v>
      </c>
      <c r="AP67" s="22">
        <f t="shared" si="66"/>
        <v>445.27354402126832</v>
      </c>
      <c r="AQ67" s="22">
        <f t="shared" si="66"/>
        <v>453.27992143662595</v>
      </c>
      <c r="AR67" s="22">
        <f t="shared" si="66"/>
        <v>461.80050242067836</v>
      </c>
      <c r="AS67" s="22">
        <f t="shared" si="66"/>
        <v>470.66921951556276</v>
      </c>
      <c r="AT67" s="22">
        <f t="shared" si="66"/>
        <v>479.91869080716026</v>
      </c>
      <c r="AU67" s="22">
        <f t="shared" si="66"/>
        <v>491.84459666047678</v>
      </c>
      <c r="AV67" s="22">
        <f t="shared" si="66"/>
        <v>502.97524931552857</v>
      </c>
      <c r="AW67" s="22">
        <f t="shared" si="66"/>
        <v>515.63562035032305</v>
      </c>
      <c r="AX67" s="22">
        <f t="shared" si="66"/>
        <v>529.31613769392914</v>
      </c>
      <c r="AY67" s="22">
        <f t="shared" si="66"/>
        <v>544.07453390525416</v>
      </c>
      <c r="AZ67" s="22">
        <f t="shared" si="66"/>
        <v>559.39522480289975</v>
      </c>
      <c r="BA67" s="22">
        <f t="shared" si="66"/>
        <v>575.40344917371897</v>
      </c>
      <c r="BB67" s="22">
        <f t="shared" si="66"/>
        <v>591.59887360239748</v>
      </c>
      <c r="BC67" s="22">
        <f t="shared" si="66"/>
        <v>608.49008591688653</v>
      </c>
      <c r="BD67" s="22">
        <f t="shared" si="66"/>
        <v>626.50667379602578</v>
      </c>
      <c r="BE67" s="22">
        <f t="shared" si="66"/>
        <v>645.15126417605097</v>
      </c>
      <c r="BF67" s="22">
        <f t="shared" si="66"/>
        <v>664.591735273989</v>
      </c>
      <c r="BG67" s="22">
        <f t="shared" si="66"/>
        <v>684.7602052773301</v>
      </c>
      <c r="BH67" s="22">
        <f t="shared" si="66"/>
        <v>705.7766227053188</v>
      </c>
      <c r="BI67" s="22">
        <f t="shared" si="66"/>
        <v>728.15243686718372</v>
      </c>
      <c r="BJ67" s="22">
        <f t="shared" si="66"/>
        <v>751.75857067843742</v>
      </c>
      <c r="BK67" s="22">
        <f t="shared" si="66"/>
        <v>776.47944032047781</v>
      </c>
      <c r="BL67" s="22">
        <f t="shared" si="66"/>
        <v>801.34436291784425</v>
      </c>
      <c r="BM67" s="22">
        <f t="shared" si="66"/>
        <v>827.4320416724172</v>
      </c>
      <c r="BN67" s="22">
        <f t="shared" si="66"/>
        <v>854.8373524847932</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738</v>
      </c>
      <c r="F71" s="22">
        <f>SUM(F58:F60)</f>
        <v>29870.750151521323</v>
      </c>
      <c r="G71" s="22">
        <f t="shared" ref="G71:AG71" si="67">SUM(G58:G60)</f>
        <v>30084.699289921798</v>
      </c>
      <c r="H71" s="22">
        <f t="shared" si="67"/>
        <v>29420.836369090088</v>
      </c>
      <c r="I71" s="22">
        <f t="shared" si="67"/>
        <v>28570.090524609899</v>
      </c>
      <c r="J71" s="22">
        <f t="shared" si="67"/>
        <v>27667.374823889848</v>
      </c>
      <c r="K71" s="22">
        <f t="shared" si="67"/>
        <v>28027.801141018357</v>
      </c>
      <c r="L71" s="22">
        <f t="shared" si="67"/>
        <v>28796.841341836065</v>
      </c>
      <c r="M71" s="22">
        <f t="shared" si="67"/>
        <v>29234.811882675473</v>
      </c>
      <c r="N71" s="22">
        <f t="shared" si="67"/>
        <v>29644.622770526086</v>
      </c>
      <c r="O71" s="22">
        <f t="shared" si="67"/>
        <v>29687.341517966779</v>
      </c>
      <c r="P71" s="22">
        <f t="shared" si="67"/>
        <v>29760.591240852045</v>
      </c>
      <c r="Q71" s="22">
        <f t="shared" si="67"/>
        <v>29545.513427198683</v>
      </c>
      <c r="R71" s="22">
        <f t="shared" si="67"/>
        <v>28977.222775687835</v>
      </c>
      <c r="S71" s="22">
        <f t="shared" si="67"/>
        <v>28796.75302139515</v>
      </c>
      <c r="T71" s="22">
        <f t="shared" si="67"/>
        <v>28517.265257603151</v>
      </c>
      <c r="U71" s="22">
        <f t="shared" si="67"/>
        <v>28740.95627372236</v>
      </c>
      <c r="V71" s="22">
        <f t="shared" si="67"/>
        <v>28658.658735492743</v>
      </c>
      <c r="W71" s="22">
        <f t="shared" si="67"/>
        <v>29272.845117473611</v>
      </c>
      <c r="X71" s="22">
        <f t="shared" si="67"/>
        <v>29724.721490219461</v>
      </c>
      <c r="Y71" s="22">
        <f t="shared" si="67"/>
        <v>29589.914957114848</v>
      </c>
      <c r="Z71" s="22">
        <f t="shared" si="67"/>
        <v>29380.755697349621</v>
      </c>
      <c r="AA71" s="22">
        <f t="shared" si="67"/>
        <v>29276.419249607672</v>
      </c>
      <c r="AB71" s="22">
        <f t="shared" si="67"/>
        <v>28824.988348368261</v>
      </c>
      <c r="AC71" s="22">
        <f t="shared" si="67"/>
        <v>28894.038627251066</v>
      </c>
      <c r="AD71" s="22">
        <f t="shared" si="67"/>
        <v>28802.846314037506</v>
      </c>
      <c r="AE71" s="22">
        <f t="shared" si="67"/>
        <v>28550.637780586101</v>
      </c>
      <c r="AF71" s="22">
        <f t="shared" si="67"/>
        <v>28178.188064495764</v>
      </c>
      <c r="AG71" s="22">
        <f t="shared" si="67"/>
        <v>27933.962202322022</v>
      </c>
    </row>
    <row r="72" spans="1:72" x14ac:dyDescent="0.25">
      <c r="E72" t="s">
        <v>740</v>
      </c>
      <c r="F72" s="22">
        <f>SUM(F61:F67)</f>
        <v>23542.484880392047</v>
      </c>
      <c r="G72" s="22">
        <f t="shared" ref="G72:AG72" si="68">SUM(G61:G67)</f>
        <v>23562.904766228228</v>
      </c>
      <c r="H72" s="22">
        <f t="shared" si="68"/>
        <v>23068.615080333198</v>
      </c>
      <c r="I72" s="22">
        <f t="shared" si="68"/>
        <v>23104.736838489305</v>
      </c>
      <c r="J72" s="22">
        <f t="shared" si="68"/>
        <v>22736.257529665927</v>
      </c>
      <c r="K72" s="22">
        <f t="shared" si="68"/>
        <v>22413.266744255045</v>
      </c>
      <c r="L72" s="22">
        <f t="shared" si="68"/>
        <v>23330.435750666813</v>
      </c>
      <c r="M72" s="22">
        <f t="shared" si="68"/>
        <v>23593.973081502099</v>
      </c>
      <c r="N72" s="22">
        <f t="shared" si="68"/>
        <v>23755.567951851823</v>
      </c>
      <c r="O72" s="22">
        <f t="shared" si="68"/>
        <v>23757.049769321438</v>
      </c>
      <c r="P72" s="22">
        <f t="shared" si="68"/>
        <v>23700.225451333354</v>
      </c>
      <c r="Q72" s="22">
        <f t="shared" si="68"/>
        <v>23707.542068891464</v>
      </c>
      <c r="R72" s="22">
        <f t="shared" si="68"/>
        <v>24192.761406700985</v>
      </c>
      <c r="S72" s="22">
        <f t="shared" si="68"/>
        <v>23165.090710731423</v>
      </c>
      <c r="T72" s="22">
        <f t="shared" si="68"/>
        <v>22756.461237764208</v>
      </c>
      <c r="U72" s="22">
        <f t="shared" si="68"/>
        <v>23095.429024457284</v>
      </c>
      <c r="V72" s="22">
        <f t="shared" si="68"/>
        <v>22995.694540256092</v>
      </c>
      <c r="W72" s="22">
        <f t="shared" si="68"/>
        <v>23781.047205628318</v>
      </c>
      <c r="X72" s="22">
        <f t="shared" si="68"/>
        <v>24063.324796229965</v>
      </c>
      <c r="Y72" s="22">
        <f t="shared" si="68"/>
        <v>23785.864792950735</v>
      </c>
      <c r="Z72" s="22">
        <f t="shared" si="68"/>
        <v>23551.529565130637</v>
      </c>
      <c r="AA72" s="22">
        <f t="shared" si="68"/>
        <v>23627.166113625077</v>
      </c>
      <c r="AB72" s="22">
        <f t="shared" si="68"/>
        <v>24086.234220442482</v>
      </c>
      <c r="AC72" s="22">
        <f t="shared" si="68"/>
        <v>24208.787335119872</v>
      </c>
      <c r="AD72" s="22">
        <f t="shared" si="68"/>
        <v>24140.561261765593</v>
      </c>
      <c r="AE72" s="22">
        <f t="shared" si="68"/>
        <v>23985.633980480041</v>
      </c>
      <c r="AF72" s="22">
        <f t="shared" si="68"/>
        <v>23805.345462599711</v>
      </c>
      <c r="AG72" s="22">
        <f t="shared" si="68"/>
        <v>23691.012204397339</v>
      </c>
    </row>
    <row r="73" spans="1:72" x14ac:dyDescent="0.25">
      <c r="E73" t="s">
        <v>726</v>
      </c>
      <c r="F73" s="22">
        <f>SUM(F71:F72)</f>
        <v>53413.235031913369</v>
      </c>
      <c r="G73" s="22">
        <f t="shared" ref="G73:AG73" si="69">SUM(G71:G72)</f>
        <v>53647.604056150027</v>
      </c>
      <c r="H73" s="22">
        <f t="shared" si="69"/>
        <v>52489.451449423286</v>
      </c>
      <c r="I73" s="22">
        <f t="shared" si="69"/>
        <v>51674.827363099204</v>
      </c>
      <c r="J73" s="22">
        <f t="shared" si="69"/>
        <v>50403.632353555775</v>
      </c>
      <c r="K73" s="22">
        <f t="shared" si="69"/>
        <v>50441.067885273398</v>
      </c>
      <c r="L73" s="22">
        <f t="shared" si="69"/>
        <v>52127.277092502874</v>
      </c>
      <c r="M73" s="22">
        <f t="shared" si="69"/>
        <v>52828.784964177568</v>
      </c>
      <c r="N73" s="22">
        <f t="shared" si="69"/>
        <v>53400.190722377913</v>
      </c>
      <c r="O73" s="22">
        <f t="shared" si="69"/>
        <v>53444.391287288221</v>
      </c>
      <c r="P73" s="22">
        <f t="shared" si="69"/>
        <v>53460.816692185399</v>
      </c>
      <c r="Q73" s="22">
        <f t="shared" si="69"/>
        <v>53253.05549609015</v>
      </c>
      <c r="R73" s="22">
        <f t="shared" si="69"/>
        <v>53169.98418238882</v>
      </c>
      <c r="S73" s="22">
        <f t="shared" si="69"/>
        <v>51961.843732126574</v>
      </c>
      <c r="T73" s="22">
        <f t="shared" si="69"/>
        <v>51273.726495367358</v>
      </c>
      <c r="U73" s="22">
        <f t="shared" si="69"/>
        <v>51836.385298179644</v>
      </c>
      <c r="V73" s="22">
        <f t="shared" si="69"/>
        <v>51654.353275748836</v>
      </c>
      <c r="W73" s="22">
        <f t="shared" si="69"/>
        <v>53053.892323101929</v>
      </c>
      <c r="X73" s="22">
        <f t="shared" si="69"/>
        <v>53788.046286449426</v>
      </c>
      <c r="Y73" s="22">
        <f t="shared" si="69"/>
        <v>53375.779750065587</v>
      </c>
      <c r="Z73" s="22">
        <f t="shared" si="69"/>
        <v>52932.285262480262</v>
      </c>
      <c r="AA73" s="22">
        <f t="shared" si="69"/>
        <v>52903.585363232749</v>
      </c>
      <c r="AB73" s="22">
        <f t="shared" si="69"/>
        <v>52911.222568810743</v>
      </c>
      <c r="AC73" s="22">
        <f t="shared" si="69"/>
        <v>53102.825962370938</v>
      </c>
      <c r="AD73" s="22">
        <f t="shared" si="69"/>
        <v>52943.407575803096</v>
      </c>
      <c r="AE73" s="22">
        <f t="shared" si="69"/>
        <v>52536.271761066142</v>
      </c>
      <c r="AF73" s="22">
        <f t="shared" si="69"/>
        <v>51983.533527095475</v>
      </c>
      <c r="AG73" s="22">
        <f t="shared" si="69"/>
        <v>51624.974406719361</v>
      </c>
    </row>
    <row r="74" spans="1:72" x14ac:dyDescent="0.25">
      <c r="E74" t="s">
        <v>739</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E75" t="s">
        <v>741</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E76" t="s">
        <v>727</v>
      </c>
      <c r="F76" s="21">
        <f>SUM(F74:F75)</f>
        <v>54330.214734850117</v>
      </c>
      <c r="G76" s="21">
        <f t="shared" ref="G76:AG76" si="70">SUM(G74:G75)</f>
        <v>56108.25699056351</v>
      </c>
      <c r="H76" s="21">
        <f t="shared" si="70"/>
        <v>54937.684568753597</v>
      </c>
      <c r="I76" s="21">
        <f t="shared" si="70"/>
        <v>53975.16003226491</v>
      </c>
      <c r="J76" s="21">
        <f t="shared" si="70"/>
        <v>52726.320881267267</v>
      </c>
      <c r="K76" s="21">
        <f t="shared" si="70"/>
        <v>53090.482237606382</v>
      </c>
      <c r="L76" s="21">
        <f t="shared" si="70"/>
        <v>54419.74098206887</v>
      </c>
      <c r="M76" s="21">
        <f t="shared" si="70"/>
        <v>55190.91340759836</v>
      </c>
      <c r="N76" s="21">
        <f t="shared" si="70"/>
        <v>56249.307677880242</v>
      </c>
      <c r="O76" s="21">
        <f t="shared" si="70"/>
        <v>56536.327610997498</v>
      </c>
      <c r="P76" s="21">
        <f t="shared" si="70"/>
        <v>56383.850582609288</v>
      </c>
      <c r="Q76" s="21">
        <f t="shared" si="70"/>
        <v>56342.669429682785</v>
      </c>
      <c r="R76" s="21">
        <f t="shared" si="70"/>
        <v>56393.354615468306</v>
      </c>
      <c r="S76" s="21">
        <f t="shared" si="70"/>
        <v>53763.757103364638</v>
      </c>
      <c r="T76" s="21">
        <f t="shared" si="70"/>
        <v>53152.73847890021</v>
      </c>
      <c r="U76" s="21">
        <f t="shared" si="70"/>
        <v>53413.216568302334</v>
      </c>
      <c r="V76" s="21">
        <f t="shared" si="70"/>
        <v>53392.214654849973</v>
      </c>
      <c r="W76" s="21">
        <f t="shared" si="70"/>
        <v>52324.451038408151</v>
      </c>
      <c r="X76" s="21">
        <f t="shared" si="70"/>
        <v>54488.726977188009</v>
      </c>
      <c r="Y76" s="21">
        <f t="shared" si="70"/>
        <v>53146.931477511214</v>
      </c>
      <c r="Z76" s="21">
        <f t="shared" si="70"/>
        <v>54596.80824805492</v>
      </c>
      <c r="AA76" s="21">
        <f t="shared" si="70"/>
        <v>54845.242915735187</v>
      </c>
      <c r="AB76" s="21">
        <f t="shared" si="70"/>
        <v>53172.760661087043</v>
      </c>
      <c r="AC76" s="21">
        <f t="shared" si="70"/>
        <v>55655.965915258603</v>
      </c>
      <c r="AD76" s="21">
        <f t="shared" si="70"/>
        <v>55789.405718230722</v>
      </c>
      <c r="AE76" s="21">
        <f t="shared" si="70"/>
        <v>54709.070976560521</v>
      </c>
      <c r="AF76" s="21">
        <f t="shared" si="70"/>
        <v>51743.269376184406</v>
      </c>
      <c r="AG76" s="21">
        <f t="shared" si="70"/>
        <v>51677.153378152754</v>
      </c>
    </row>
    <row r="77" spans="1:72" x14ac:dyDescent="0.25">
      <c r="E77" t="s">
        <v>728</v>
      </c>
      <c r="F77" s="57">
        <f>(F73-F76)/F76</f>
        <v>-1.6877895797245041E-2</v>
      </c>
      <c r="G77" s="57">
        <f t="shared" ref="G77:AG77" si="71">(G73-G76)/G76</f>
        <v>-4.3855451343415015E-2</v>
      </c>
      <c r="H77" s="57">
        <f t="shared" si="71"/>
        <v>-4.4563820600527639E-2</v>
      </c>
      <c r="I77" s="57">
        <f t="shared" si="71"/>
        <v>-4.261835755170764E-2</v>
      </c>
      <c r="J77" s="57">
        <f t="shared" si="71"/>
        <v>-4.4051784552574441E-2</v>
      </c>
      <c r="K77" s="57">
        <f t="shared" si="71"/>
        <v>-4.9903753755250017E-2</v>
      </c>
      <c r="L77" s="57">
        <f t="shared" si="71"/>
        <v>-4.2125593547410578E-2</v>
      </c>
      <c r="M77" s="57">
        <f t="shared" si="71"/>
        <v>-4.2799227220174763E-2</v>
      </c>
      <c r="N77" s="57">
        <f t="shared" si="71"/>
        <v>-5.0651591515013986E-2</v>
      </c>
      <c r="O77" s="57">
        <f t="shared" si="71"/>
        <v>-5.4689373264276725E-2</v>
      </c>
      <c r="P77" s="57">
        <f t="shared" si="71"/>
        <v>-5.1841686231437561E-2</v>
      </c>
      <c r="Q77" s="57">
        <f t="shared" si="71"/>
        <v>-5.4836129790558796E-2</v>
      </c>
      <c r="R77" s="57">
        <f t="shared" si="71"/>
        <v>-5.7158692811570003E-2</v>
      </c>
      <c r="S77" s="57">
        <f t="shared" si="71"/>
        <v>-3.3515391563386426E-2</v>
      </c>
      <c r="T77" s="57">
        <f t="shared" si="71"/>
        <v>-3.5351179211185024E-2</v>
      </c>
      <c r="U77" s="57">
        <f t="shared" si="71"/>
        <v>-2.9521368893901216E-2</v>
      </c>
      <c r="V77" s="57">
        <f t="shared" si="71"/>
        <v>-3.2548965993177359E-2</v>
      </c>
      <c r="W77" s="57">
        <f t="shared" si="71"/>
        <v>1.3940734593820005E-2</v>
      </c>
      <c r="X77" s="57">
        <f t="shared" si="71"/>
        <v>-1.2859186286953027E-2</v>
      </c>
      <c r="Y77" s="57">
        <f t="shared" si="71"/>
        <v>4.3059545714545788E-3</v>
      </c>
      <c r="Z77" s="57">
        <f t="shared" si="71"/>
        <v>-3.0487551177205658E-2</v>
      </c>
      <c r="AA77" s="57">
        <f t="shared" si="71"/>
        <v>-3.5402478852826332E-2</v>
      </c>
      <c r="AB77" s="57">
        <f t="shared" si="71"/>
        <v>-4.9186479886439089E-3</v>
      </c>
      <c r="AC77" s="57">
        <f t="shared" si="71"/>
        <v>-4.5873607813671911E-2</v>
      </c>
      <c r="AD77" s="57">
        <f t="shared" si="71"/>
        <v>-5.101323639835114E-2</v>
      </c>
      <c r="AE77" s="57">
        <f t="shared" si="71"/>
        <v>-3.9715520236585443E-2</v>
      </c>
      <c r="AF77" s="57">
        <f t="shared" si="71"/>
        <v>4.6433894457711651E-3</v>
      </c>
      <c r="AG77" s="57">
        <f t="shared" si="71"/>
        <v>-1.0097106365663901E-3</v>
      </c>
    </row>
    <row r="99" spans="1:72" x14ac:dyDescent="0.25">
      <c r="R99" t="s">
        <v>729</v>
      </c>
    </row>
    <row r="110" spans="1:72" s="19" customFormat="1" ht="15.75" x14ac:dyDescent="0.25">
      <c r="A110" s="17" t="s">
        <v>716</v>
      </c>
      <c r="B110" s="17"/>
      <c r="C110" s="17"/>
      <c r="D110" s="17"/>
      <c r="E110" s="17"/>
      <c r="F110" s="17">
        <v>1990</v>
      </c>
      <c r="G110" s="17">
        <v>1991</v>
      </c>
      <c r="H110" s="17">
        <v>1992</v>
      </c>
      <c r="I110" s="17">
        <v>1993</v>
      </c>
      <c r="J110" s="17">
        <v>1994</v>
      </c>
      <c r="K110" s="17">
        <v>1995</v>
      </c>
      <c r="L110" s="17">
        <v>1996</v>
      </c>
      <c r="M110" s="17">
        <v>1997</v>
      </c>
      <c r="N110" s="17">
        <v>1998</v>
      </c>
      <c r="O110" s="17">
        <v>1999</v>
      </c>
      <c r="P110" s="17">
        <v>2000</v>
      </c>
      <c r="Q110" s="17">
        <v>2001</v>
      </c>
      <c r="R110" s="17">
        <v>2002</v>
      </c>
      <c r="S110" s="17">
        <v>2003</v>
      </c>
      <c r="T110" s="17">
        <v>2004</v>
      </c>
      <c r="U110" s="17">
        <v>2005</v>
      </c>
      <c r="V110" s="17">
        <v>2006</v>
      </c>
      <c r="W110" s="17">
        <v>2007</v>
      </c>
      <c r="X110" s="17">
        <v>2008</v>
      </c>
      <c r="Y110" s="17">
        <v>2009</v>
      </c>
      <c r="Z110" s="17">
        <v>2010</v>
      </c>
      <c r="AA110" s="17">
        <v>2011</v>
      </c>
      <c r="AB110" s="17">
        <v>2012</v>
      </c>
      <c r="AC110" s="17">
        <v>2013</v>
      </c>
      <c r="AD110" s="17">
        <v>2014</v>
      </c>
      <c r="AE110" s="17">
        <v>2015</v>
      </c>
      <c r="AF110" s="17">
        <v>2016</v>
      </c>
      <c r="AG110" s="17">
        <v>2017</v>
      </c>
      <c r="AH110" s="17">
        <v>2018</v>
      </c>
      <c r="AI110" s="17">
        <v>2019</v>
      </c>
      <c r="AJ110" s="17">
        <v>2020</v>
      </c>
      <c r="AK110" s="17">
        <v>2021</v>
      </c>
      <c r="AL110" s="17">
        <v>2022</v>
      </c>
      <c r="AM110" s="17">
        <v>2023</v>
      </c>
      <c r="AN110" s="17">
        <v>2024</v>
      </c>
      <c r="AO110" s="17">
        <v>2025</v>
      </c>
      <c r="AP110" s="17">
        <v>2026</v>
      </c>
      <c r="AQ110" s="17">
        <v>2027</v>
      </c>
      <c r="AR110" s="17">
        <v>2028</v>
      </c>
      <c r="AS110" s="17">
        <v>2029</v>
      </c>
      <c r="AT110" s="17">
        <v>2030</v>
      </c>
      <c r="AU110" s="17">
        <v>2031</v>
      </c>
      <c r="AV110" s="17">
        <v>2032</v>
      </c>
      <c r="AW110" s="17">
        <v>2033</v>
      </c>
      <c r="AX110" s="17">
        <v>2034</v>
      </c>
      <c r="AY110" s="17">
        <v>2035</v>
      </c>
      <c r="AZ110" s="17">
        <v>2036</v>
      </c>
      <c r="BA110" s="17">
        <v>2037</v>
      </c>
      <c r="BB110" s="17">
        <v>2038</v>
      </c>
      <c r="BC110" s="17">
        <v>2039</v>
      </c>
      <c r="BD110" s="17">
        <v>2040</v>
      </c>
      <c r="BE110" s="17">
        <v>2041</v>
      </c>
      <c r="BF110" s="17">
        <v>2042</v>
      </c>
      <c r="BG110" s="17">
        <v>2043</v>
      </c>
      <c r="BH110" s="17">
        <v>2044</v>
      </c>
      <c r="BI110" s="17">
        <v>2045</v>
      </c>
      <c r="BJ110" s="17">
        <v>2046</v>
      </c>
      <c r="BK110" s="17">
        <v>2047</v>
      </c>
      <c r="BL110" s="17">
        <v>2048</v>
      </c>
      <c r="BM110" s="17">
        <v>2049</v>
      </c>
      <c r="BN110" s="17">
        <v>2050</v>
      </c>
      <c r="BO110" s="17"/>
      <c r="BP110" s="17"/>
      <c r="BQ110" s="17"/>
      <c r="BR110" s="17"/>
      <c r="BS110" s="17"/>
      <c r="BT110" s="17"/>
    </row>
    <row r="111" spans="1:72" x14ac:dyDescent="0.25">
      <c r="E111" t="s">
        <v>634</v>
      </c>
      <c r="F111" s="22">
        <v>1113.9523335609101</v>
      </c>
      <c r="G111" s="22">
        <v>1113.9523335609101</v>
      </c>
      <c r="H111" s="22">
        <v>1113.9523335609101</v>
      </c>
      <c r="I111" s="22">
        <v>1113.9523335609101</v>
      </c>
      <c r="J111" s="22">
        <v>1113.9523335609101</v>
      </c>
      <c r="K111" s="22">
        <v>1113.9523335609101</v>
      </c>
      <c r="L111" s="22">
        <v>1113.9523335609101</v>
      </c>
      <c r="M111" s="22">
        <v>1113.9523335609101</v>
      </c>
      <c r="N111" s="22">
        <v>1113.9523335609101</v>
      </c>
      <c r="O111" s="22">
        <v>1113.9523335609101</v>
      </c>
      <c r="P111" s="22">
        <v>1103.4776992955053</v>
      </c>
      <c r="Q111" s="22">
        <v>1282.5517441798665</v>
      </c>
      <c r="R111" s="22">
        <v>1288.9176046937982</v>
      </c>
      <c r="S111" s="22">
        <v>1011.4345809085878</v>
      </c>
      <c r="T111" s="22">
        <v>883.38003872679235</v>
      </c>
      <c r="U111" s="22">
        <v>1412.334298727088</v>
      </c>
      <c r="V111" s="22">
        <v>1236.8838978672777</v>
      </c>
      <c r="W111" s="22">
        <v>1218.5771221263838</v>
      </c>
      <c r="X111" s="22">
        <v>1139.8644942847</v>
      </c>
      <c r="Y111" s="22">
        <v>1078.8713756473658</v>
      </c>
      <c r="Z111" s="22">
        <v>1107.055106514</v>
      </c>
      <c r="AA111" s="22">
        <v>1093.3943713178221</v>
      </c>
      <c r="AB111" s="22">
        <v>1003.5637069444559</v>
      </c>
      <c r="AC111" s="22">
        <v>949.58031288518987</v>
      </c>
      <c r="AD111" s="22">
        <v>1016.956735075512</v>
      </c>
      <c r="AE111" s="22">
        <v>737.86776841461585</v>
      </c>
      <c r="AF111" s="22">
        <v>446.18919850209591</v>
      </c>
      <c r="AG111" s="22">
        <v>416.70692080806589</v>
      </c>
      <c r="AH111" s="22">
        <v>953.41633153144642</v>
      </c>
      <c r="AI111" s="22">
        <v>949.15511278249028</v>
      </c>
      <c r="AJ111" s="22">
        <v>936.84581085219077</v>
      </c>
      <c r="AK111" s="22">
        <v>923.04801254060374</v>
      </c>
      <c r="AL111" s="22">
        <v>923.83086633988489</v>
      </c>
      <c r="AM111" s="22">
        <v>927.35133953171032</v>
      </c>
      <c r="AN111" s="22">
        <v>905.10328771083891</v>
      </c>
      <c r="AO111" s="22">
        <v>888.09961309554592</v>
      </c>
      <c r="AP111" s="22">
        <v>872.75163677437502</v>
      </c>
      <c r="AQ111" s="22">
        <v>857.75800408852626</v>
      </c>
      <c r="AR111" s="22">
        <v>850.61092272546864</v>
      </c>
      <c r="AS111" s="22">
        <v>840.04010457174638</v>
      </c>
      <c r="AT111" s="22">
        <v>828.99691103493274</v>
      </c>
      <c r="AU111" s="22">
        <v>823.86011211605364</v>
      </c>
      <c r="AV111" s="22">
        <v>820.57662159257097</v>
      </c>
      <c r="AW111" s="22">
        <v>817.40761700308474</v>
      </c>
      <c r="AX111" s="22">
        <v>825.66666083675238</v>
      </c>
      <c r="AY111" s="22">
        <v>847.83925712437895</v>
      </c>
      <c r="AZ111" s="22">
        <v>872.92498755693396</v>
      </c>
      <c r="BA111" s="22">
        <v>868.57139706063037</v>
      </c>
      <c r="BB111" s="22">
        <v>864.20568430768526</v>
      </c>
      <c r="BC111" s="22">
        <v>860.27723737280223</v>
      </c>
      <c r="BD111" s="22">
        <v>856.87697424917883</v>
      </c>
      <c r="BE111" s="22">
        <v>853.2172938983382</v>
      </c>
      <c r="BF111" s="22">
        <v>849.16257657644303</v>
      </c>
      <c r="BG111" s="22">
        <v>846.10063420939923</v>
      </c>
      <c r="BH111" s="22">
        <v>843.78828540199515</v>
      </c>
      <c r="BI111" s="22">
        <v>842.18087202380002</v>
      </c>
      <c r="BJ111" s="22">
        <v>841.31426607401693</v>
      </c>
      <c r="BK111" s="22">
        <v>840.76910455168797</v>
      </c>
      <c r="BL111" s="22">
        <v>840.78400975380032</v>
      </c>
      <c r="BM111" s="22">
        <v>841.40450616562623</v>
      </c>
      <c r="BN111" s="22">
        <v>842.3577371508793</v>
      </c>
    </row>
    <row r="112" spans="1:72" x14ac:dyDescent="0.25">
      <c r="E112" t="s">
        <v>635</v>
      </c>
      <c r="F112" s="22">
        <v>1149.3522600947301</v>
      </c>
      <c r="G112" s="22">
        <v>1149.3522600947301</v>
      </c>
      <c r="H112" s="22">
        <v>1149.3522600947301</v>
      </c>
      <c r="I112" s="22">
        <v>1149.3522600947301</v>
      </c>
      <c r="J112" s="22">
        <v>1149.3522600947301</v>
      </c>
      <c r="K112" s="22">
        <v>1149.3522600947301</v>
      </c>
      <c r="L112" s="22">
        <v>1149.3522600947301</v>
      </c>
      <c r="M112" s="22">
        <v>1149.3522600947301</v>
      </c>
      <c r="N112" s="22">
        <v>1149.3522600947301</v>
      </c>
      <c r="O112" s="22">
        <v>1149.3522600947301</v>
      </c>
      <c r="P112" s="22">
        <v>1138.2881924240246</v>
      </c>
      <c r="Q112" s="22">
        <v>1347.8625366593228</v>
      </c>
      <c r="R112" s="22">
        <v>1328.3690110437451</v>
      </c>
      <c r="S112" s="22">
        <v>1017.5651134275211</v>
      </c>
      <c r="T112" s="22">
        <v>914.67644691903695</v>
      </c>
      <c r="U112" s="22">
        <v>1447.9112474339306</v>
      </c>
      <c r="V112" s="22">
        <v>1263.4019893034997</v>
      </c>
      <c r="W112" s="22">
        <v>1217.4357899565925</v>
      </c>
      <c r="X112" s="22">
        <v>1180.1818937292605</v>
      </c>
      <c r="Y112" s="22">
        <v>1108.1395844539597</v>
      </c>
      <c r="Z112" s="22">
        <v>1121.7567904983002</v>
      </c>
      <c r="AA112" s="22">
        <v>1111.0832034573957</v>
      </c>
      <c r="AB112" s="22">
        <v>1002.2217969563279</v>
      </c>
      <c r="AC112" s="22">
        <v>980.55948658247996</v>
      </c>
      <c r="AD112" s="22">
        <v>1029.1314860411758</v>
      </c>
      <c r="AE112" s="22">
        <v>747.9095108761079</v>
      </c>
      <c r="AF112" s="22">
        <v>434.96704823788798</v>
      </c>
      <c r="AG112" s="22">
        <v>408.31943255002801</v>
      </c>
      <c r="AH112" s="22">
        <v>989.03967398644897</v>
      </c>
      <c r="AI112" s="22">
        <v>983.28512705702065</v>
      </c>
      <c r="AJ112" s="22">
        <v>967.27577435076694</v>
      </c>
      <c r="AK112" s="22">
        <v>951.32589869564811</v>
      </c>
      <c r="AL112" s="22">
        <v>951.82222399409432</v>
      </c>
      <c r="AM112" s="22">
        <v>954.41954409596531</v>
      </c>
      <c r="AN112" s="22">
        <v>930.44926853734853</v>
      </c>
      <c r="AO112" s="22">
        <v>912.78960790996337</v>
      </c>
      <c r="AP112" s="22">
        <v>898.22919868546933</v>
      </c>
      <c r="AQ112" s="22">
        <v>882.09325874190063</v>
      </c>
      <c r="AR112" s="22">
        <v>873.40235457932522</v>
      </c>
      <c r="AS112" s="22">
        <v>862.31073006877352</v>
      </c>
      <c r="AT112" s="22">
        <v>850.85907023504603</v>
      </c>
      <c r="AU112" s="22">
        <v>845.85323510737715</v>
      </c>
      <c r="AV112" s="22">
        <v>841.5016547924979</v>
      </c>
      <c r="AW112" s="22">
        <v>837.08693229819619</v>
      </c>
      <c r="AX112" s="22">
        <v>844.96547356760379</v>
      </c>
      <c r="AY112" s="22">
        <v>868.20013695114835</v>
      </c>
      <c r="AZ112" s="22">
        <v>894.24675120583186</v>
      </c>
      <c r="BA112" s="22">
        <v>889.12106883561182</v>
      </c>
      <c r="BB112" s="22">
        <v>884.02389968930368</v>
      </c>
      <c r="BC112" s="22">
        <v>879.52937488119107</v>
      </c>
      <c r="BD112" s="22">
        <v>875.64808458729772</v>
      </c>
      <c r="BE112" s="22">
        <v>871.49158854939481</v>
      </c>
      <c r="BF112" s="22">
        <v>866.96291161788429</v>
      </c>
      <c r="BG112" s="22">
        <v>863.4900838991623</v>
      </c>
      <c r="BH112" s="22">
        <v>860.78270440740164</v>
      </c>
      <c r="BI112" s="22">
        <v>858.70396634124506</v>
      </c>
      <c r="BJ112" s="22">
        <v>857.40507988521222</v>
      </c>
      <c r="BK112" s="22">
        <v>856.48577373147191</v>
      </c>
      <c r="BL112" s="22">
        <v>856.13590414360988</v>
      </c>
      <c r="BM112" s="22">
        <v>856.39584520938138</v>
      </c>
      <c r="BN112" s="22">
        <v>856.95995783585226</v>
      </c>
    </row>
    <row r="113" spans="5:66" x14ac:dyDescent="0.25">
      <c r="E113" t="s">
        <v>113</v>
      </c>
      <c r="F113" s="22">
        <v>357.5</v>
      </c>
      <c r="G113" s="22">
        <v>378.125</v>
      </c>
      <c r="H113" s="22">
        <v>261.25</v>
      </c>
      <c r="I113" s="22">
        <v>412.5</v>
      </c>
      <c r="J113" s="22">
        <v>595.58170833333327</v>
      </c>
      <c r="K113" s="22">
        <v>473.34145833333332</v>
      </c>
      <c r="L113" s="22">
        <v>579.13625000000002</v>
      </c>
      <c r="M113" s="22">
        <v>547.24312499999996</v>
      </c>
      <c r="N113" s="22">
        <v>570.31379166666659</v>
      </c>
      <c r="O113" s="22">
        <v>567.03808333333325</v>
      </c>
      <c r="P113" s="22">
        <v>378.2405</v>
      </c>
      <c r="Q113" s="22">
        <v>489.66362500000002</v>
      </c>
      <c r="R113" s="22">
        <v>672.79437500000006</v>
      </c>
      <c r="S113" s="22">
        <v>580.13175000000001</v>
      </c>
      <c r="T113" s="22">
        <v>579.7403333333333</v>
      </c>
      <c r="U113" s="22">
        <v>266.03683333333333</v>
      </c>
      <c r="V113" s="22">
        <v>441.42908333333332</v>
      </c>
      <c r="W113" s="22">
        <v>521.42108333333329</v>
      </c>
      <c r="X113" s="22">
        <v>655.32637499999998</v>
      </c>
      <c r="Y113" s="22">
        <v>695.56775237855516</v>
      </c>
      <c r="Z113" s="22">
        <v>653.23730656422072</v>
      </c>
      <c r="AA113" s="22">
        <v>722.61220387104663</v>
      </c>
      <c r="AB113" s="22">
        <v>829.6141641239476</v>
      </c>
      <c r="AC113" s="22">
        <v>749.65665536353811</v>
      </c>
      <c r="AD113" s="22">
        <v>773.17356970483502</v>
      </c>
      <c r="AE113" s="22">
        <v>780.22864400722403</v>
      </c>
      <c r="AF113" s="22">
        <v>982.47410734237747</v>
      </c>
      <c r="AG113" s="22">
        <v>1218.2311736138793</v>
      </c>
      <c r="AH113" s="22">
        <v>811.87988683203434</v>
      </c>
      <c r="AI113" s="22">
        <v>828.16067939806783</v>
      </c>
      <c r="AJ113" s="22">
        <v>843.63256429682531</v>
      </c>
      <c r="AK113" s="22">
        <v>859.17385233712901</v>
      </c>
      <c r="AL113" s="22">
        <v>874.71514028200966</v>
      </c>
      <c r="AM113" s="22">
        <v>890.25642822689031</v>
      </c>
      <c r="AN113" s="22">
        <v>905.79771617177096</v>
      </c>
      <c r="AO113" s="22">
        <v>921.33900421207466</v>
      </c>
      <c r="AP113" s="22">
        <v>937.31140020964233</v>
      </c>
      <c r="AQ113" s="22">
        <v>953.28379620720989</v>
      </c>
      <c r="AR113" s="22">
        <v>969.25619220477756</v>
      </c>
      <c r="AS113" s="22">
        <v>985.22858820234535</v>
      </c>
      <c r="AT113" s="22">
        <v>1001.2009841999131</v>
      </c>
      <c r="AU113" s="22">
        <v>1016.9832349872023</v>
      </c>
      <c r="AV113" s="22">
        <v>1032.7654856790691</v>
      </c>
      <c r="AW113" s="22">
        <v>1048.5477364663586</v>
      </c>
      <c r="AX113" s="22">
        <v>1064.3299871582253</v>
      </c>
      <c r="AY113" s="22">
        <v>1080.1122378500922</v>
      </c>
      <c r="AZ113" s="22">
        <v>1096.1072036429516</v>
      </c>
      <c r="BA113" s="22">
        <v>1112.1021694358108</v>
      </c>
      <c r="BB113" s="22">
        <v>1128.0971351332469</v>
      </c>
      <c r="BC113" s="22">
        <v>1144.092100926106</v>
      </c>
      <c r="BD113" s="22">
        <v>1160.0870667189654</v>
      </c>
      <c r="BE113" s="22">
        <v>1176.8778874608386</v>
      </c>
      <c r="BF113" s="22">
        <v>1193.6687081072885</v>
      </c>
      <c r="BG113" s="22">
        <v>1210.4595288491616</v>
      </c>
      <c r="BH113" s="22">
        <v>1227.2503495910348</v>
      </c>
      <c r="BI113" s="22">
        <v>1244.0411703329078</v>
      </c>
      <c r="BJ113" s="22">
        <v>1260.6054327894071</v>
      </c>
      <c r="BK113" s="22">
        <v>1277.169695245907</v>
      </c>
      <c r="BL113" s="22">
        <v>1293.7339577978294</v>
      </c>
      <c r="BM113" s="22">
        <v>1310.2982202543287</v>
      </c>
      <c r="BN113" s="22">
        <v>1326.8624827108285</v>
      </c>
    </row>
    <row r="114" spans="5:66" x14ac:dyDescent="0.25">
      <c r="E114" t="s">
        <v>636</v>
      </c>
      <c r="F114" s="22">
        <v>90.994567483487728</v>
      </c>
      <c r="G114" s="22">
        <v>111.62690198838213</v>
      </c>
      <c r="H114" s="22">
        <v>132.25923649327655</v>
      </c>
      <c r="I114" s="22">
        <v>152.89157099816552</v>
      </c>
      <c r="J114" s="22">
        <v>173.52390550305992</v>
      </c>
      <c r="K114" s="22">
        <v>194.15624000795432</v>
      </c>
      <c r="L114" s="22">
        <v>214.78857451284878</v>
      </c>
      <c r="M114" s="22">
        <v>235.42090901774316</v>
      </c>
      <c r="N114" s="22">
        <v>256.05324352263762</v>
      </c>
      <c r="O114" s="22">
        <v>276.68557802753202</v>
      </c>
      <c r="P114" s="22">
        <v>297.31791253242642</v>
      </c>
      <c r="Q114" s="22">
        <v>317.95024703732088</v>
      </c>
      <c r="R114" s="22">
        <v>338.58258154220977</v>
      </c>
      <c r="S114" s="22">
        <v>359.21491604710423</v>
      </c>
      <c r="T114" s="22">
        <v>435.89846666666671</v>
      </c>
      <c r="U114" s="22">
        <v>355.08659999999998</v>
      </c>
      <c r="V114" s="22">
        <v>393.08573333333334</v>
      </c>
      <c r="W114" s="22">
        <v>484.55366666666663</v>
      </c>
      <c r="X114" s="22">
        <v>480.19253333333336</v>
      </c>
      <c r="Y114" s="22">
        <v>380.54426666666666</v>
      </c>
      <c r="Z114" s="22">
        <v>501.48046666666664</v>
      </c>
      <c r="AA114" s="22">
        <v>571.19113333333337</v>
      </c>
      <c r="AB114" s="22">
        <v>587.22106666666662</v>
      </c>
      <c r="AC114" s="22">
        <v>533.06336966666674</v>
      </c>
      <c r="AD114" s="22">
        <v>663.77159200000006</v>
      </c>
      <c r="AE114" s="22">
        <v>486.09938600666663</v>
      </c>
      <c r="AF114" s="22">
        <v>643.60119999999995</v>
      </c>
      <c r="AG114" s="22">
        <v>679.61446666666666</v>
      </c>
      <c r="AH114" s="22">
        <v>581.01044193354528</v>
      </c>
      <c r="AI114" s="22">
        <v>596.09913131599728</v>
      </c>
      <c r="AJ114" s="22">
        <v>610.43814242074211</v>
      </c>
      <c r="AK114" s="22">
        <v>624.84147486861002</v>
      </c>
      <c r="AL114" s="22">
        <v>639.24480722804208</v>
      </c>
      <c r="AM114" s="22">
        <v>653.64813958747379</v>
      </c>
      <c r="AN114" s="22">
        <v>668.05147194690596</v>
      </c>
      <c r="AO114" s="22">
        <v>682.45480439477376</v>
      </c>
      <c r="AP114" s="22">
        <v>697.25767845163148</v>
      </c>
      <c r="AQ114" s="22">
        <v>712.06055250848885</v>
      </c>
      <c r="AR114" s="22">
        <v>726.86342656534669</v>
      </c>
      <c r="AS114" s="22">
        <v>741.66630062220418</v>
      </c>
      <c r="AT114" s="22">
        <v>756.46917467906189</v>
      </c>
      <c r="AU114" s="22">
        <v>771.09582623300321</v>
      </c>
      <c r="AV114" s="22">
        <v>785.72247769850878</v>
      </c>
      <c r="AW114" s="22">
        <v>800.34912925244987</v>
      </c>
      <c r="AX114" s="22">
        <v>814.97578071795544</v>
      </c>
      <c r="AY114" s="22">
        <v>829.60243218346091</v>
      </c>
      <c r="AZ114" s="22">
        <v>844.42622344254914</v>
      </c>
      <c r="BA114" s="22">
        <v>859.2500147016375</v>
      </c>
      <c r="BB114" s="22">
        <v>874.07380587229011</v>
      </c>
      <c r="BC114" s="22">
        <v>888.89759713137823</v>
      </c>
      <c r="BD114" s="22">
        <v>903.72138839046647</v>
      </c>
      <c r="BE114" s="22">
        <v>919.28276094791306</v>
      </c>
      <c r="BF114" s="22">
        <v>934.8441334169238</v>
      </c>
      <c r="BG114" s="22">
        <v>950.40550597437027</v>
      </c>
      <c r="BH114" s="22">
        <v>965.96687853181686</v>
      </c>
      <c r="BI114" s="22">
        <v>981.52825108926322</v>
      </c>
      <c r="BJ114" s="22">
        <v>996.87965428673249</v>
      </c>
      <c r="BK114" s="22">
        <v>1012.231057484201</v>
      </c>
      <c r="BL114" s="22">
        <v>1027.5824607701059</v>
      </c>
      <c r="BM114" s="22">
        <v>1042.9338639675743</v>
      </c>
      <c r="BN114" s="22">
        <v>1058.2852671650435</v>
      </c>
    </row>
    <row r="115" spans="5:66" x14ac:dyDescent="0.25">
      <c r="E115" t="s">
        <v>637</v>
      </c>
      <c r="F115" s="22">
        <v>19504.904423790304</v>
      </c>
      <c r="G115" s="22">
        <v>20660.917389673377</v>
      </c>
      <c r="H115" s="22">
        <v>20413.635505827424</v>
      </c>
      <c r="I115" s="22">
        <v>20401.840953256564</v>
      </c>
      <c r="J115" s="22">
        <v>20005.189321068094</v>
      </c>
      <c r="K115" s="22">
        <v>19413.178172066404</v>
      </c>
      <c r="L115" s="22">
        <v>20236.165839433314</v>
      </c>
      <c r="M115" s="22">
        <v>20567.076909773743</v>
      </c>
      <c r="N115" s="22">
        <v>20477.475675482336</v>
      </c>
      <c r="O115" s="22">
        <v>20440.765105122711</v>
      </c>
      <c r="P115" s="22">
        <v>20694.986539568359</v>
      </c>
      <c r="Q115" s="22">
        <v>19970.885013290266</v>
      </c>
      <c r="R115" s="22">
        <v>20364.171552574975</v>
      </c>
      <c r="S115" s="22">
        <v>20058.54412967978</v>
      </c>
      <c r="T115" s="22">
        <v>19708.290781864089</v>
      </c>
      <c r="U115" s="22">
        <v>19400.216324542769</v>
      </c>
      <c r="V115" s="22">
        <v>19051.161605532838</v>
      </c>
      <c r="W115" s="22">
        <v>19933.38774514115</v>
      </c>
      <c r="X115" s="22">
        <v>20282.655015129261</v>
      </c>
      <c r="Y115" s="22">
        <v>20068.349414068991</v>
      </c>
      <c r="Z115" s="22">
        <v>19848.964864156231</v>
      </c>
      <c r="AA115" s="22">
        <v>19725.318772611696</v>
      </c>
      <c r="AB115" s="22">
        <v>20225.965895215482</v>
      </c>
      <c r="AC115" s="22">
        <v>20168.260387452727</v>
      </c>
      <c r="AD115" s="22">
        <v>20134.219305294246</v>
      </c>
      <c r="AE115" s="22">
        <v>19667.183224832243</v>
      </c>
      <c r="AF115" s="22">
        <v>18969.40439195502</v>
      </c>
      <c r="AG115" s="22">
        <v>19186.386775060691</v>
      </c>
      <c r="AH115" s="22">
        <v>19753.029018517012</v>
      </c>
      <c r="AI115" s="22">
        <v>19783.906857628604</v>
      </c>
      <c r="AJ115" s="22">
        <v>19779.701574173283</v>
      </c>
      <c r="AK115" s="22">
        <v>19778.904215576487</v>
      </c>
      <c r="AL115" s="22">
        <v>19777.995181996146</v>
      </c>
      <c r="AM115" s="22">
        <v>19776.984421077901</v>
      </c>
      <c r="AN115" s="22">
        <v>19775.880594293696</v>
      </c>
      <c r="AO115" s="22">
        <v>19774.691289095183</v>
      </c>
      <c r="AP115" s="22">
        <v>19775.119562820179</v>
      </c>
      <c r="AQ115" s="22">
        <v>19775.477408932729</v>
      </c>
      <c r="AR115" s="22">
        <v>19775.769943136052</v>
      </c>
      <c r="AS115" s="22">
        <v>19776.001736032402</v>
      </c>
      <c r="AT115" s="22">
        <v>19776.176888033733</v>
      </c>
      <c r="AU115" s="22">
        <v>19775.548399840234</v>
      </c>
      <c r="AV115" s="22">
        <v>19774.869408512444</v>
      </c>
      <c r="AW115" s="22">
        <v>19774.142986120893</v>
      </c>
      <c r="AX115" s="22">
        <v>19773.371926377677</v>
      </c>
      <c r="AY115" s="22">
        <v>19772.558779923431</v>
      </c>
      <c r="AZ115" s="22">
        <v>19772.548026839973</v>
      </c>
      <c r="BA115" s="22">
        <v>19772.500515214859</v>
      </c>
      <c r="BB115" s="22">
        <v>19772.418179134187</v>
      </c>
      <c r="BC115" s="22">
        <v>19772.302803273826</v>
      </c>
      <c r="BD115" s="22">
        <v>19772.156036103148</v>
      </c>
      <c r="BE115" s="22">
        <v>19775.137703889606</v>
      </c>
      <c r="BF115" s="22">
        <v>19778.093650274055</v>
      </c>
      <c r="BG115" s="22">
        <v>19781.025091887313</v>
      </c>
      <c r="BH115" s="22">
        <v>19783.933160775436</v>
      </c>
      <c r="BI115" s="22">
        <v>19786.818913472423</v>
      </c>
      <c r="BJ115" s="22">
        <v>19788.782445242443</v>
      </c>
      <c r="BK115" s="22">
        <v>19790.724893801369</v>
      </c>
      <c r="BL115" s="22">
        <v>19792.647148841716</v>
      </c>
      <c r="BM115" s="22">
        <v>19794.550044580425</v>
      </c>
      <c r="BN115" s="22">
        <v>19796.434366442383</v>
      </c>
    </row>
    <row r="116" spans="5:66" x14ac:dyDescent="0.25">
      <c r="E116" t="s">
        <v>639</v>
      </c>
      <c r="F116" s="22">
        <v>2388.0102035123605</v>
      </c>
      <c r="G116" s="22">
        <v>2422.3649563517615</v>
      </c>
      <c r="H116" s="22">
        <v>2366.0160295258652</v>
      </c>
      <c r="I116" s="22">
        <v>2332.024314033295</v>
      </c>
      <c r="J116" s="22">
        <v>2269.8856393890724</v>
      </c>
      <c r="K116" s="22">
        <v>2257.3551747657566</v>
      </c>
      <c r="L116" s="22">
        <v>2332.8794219128258</v>
      </c>
      <c r="M116" s="22">
        <v>2353.4608848045295</v>
      </c>
      <c r="N116" s="22">
        <v>2375.1086873788704</v>
      </c>
      <c r="O116" s="22">
        <v>2369.8122167060246</v>
      </c>
      <c r="P116" s="22">
        <v>2379.1334621159244</v>
      </c>
      <c r="Q116" s="22">
        <v>2332.4757077458062</v>
      </c>
      <c r="R116" s="22">
        <v>2352.5031586422174</v>
      </c>
      <c r="S116" s="22">
        <v>2317.0522227606916</v>
      </c>
      <c r="T116" s="22">
        <v>2291.1004488983099</v>
      </c>
      <c r="U116" s="22">
        <v>2260.716684821874</v>
      </c>
      <c r="V116" s="22">
        <v>2276.1004128580194</v>
      </c>
      <c r="W116" s="22">
        <v>2334.5451499588221</v>
      </c>
      <c r="X116" s="22">
        <v>2364.8401504898161</v>
      </c>
      <c r="Y116" s="22">
        <v>2357.3087175615215</v>
      </c>
      <c r="Z116" s="22">
        <v>2316.7336232801035</v>
      </c>
      <c r="AA116" s="22">
        <v>2313.3914976011652</v>
      </c>
      <c r="AB116" s="22">
        <v>2334.0985551108756</v>
      </c>
      <c r="AC116" s="22">
        <v>2348.8400209329502</v>
      </c>
      <c r="AD116" s="22">
        <v>2344.4692750460258</v>
      </c>
      <c r="AE116" s="22">
        <v>2299.7650755104332</v>
      </c>
      <c r="AF116" s="22">
        <v>2252.6390591444524</v>
      </c>
      <c r="AG116" s="22">
        <v>2235.452591217253</v>
      </c>
      <c r="AH116" s="22">
        <v>2318.6708655488487</v>
      </c>
      <c r="AI116" s="22">
        <v>2326.0988391477244</v>
      </c>
      <c r="AJ116" s="22">
        <v>2329.177625426456</v>
      </c>
      <c r="AK116" s="22">
        <v>2333.0242915983672</v>
      </c>
      <c r="AL116" s="22">
        <v>2336.8440320658519</v>
      </c>
      <c r="AM116" s="22">
        <v>2340.639256805041</v>
      </c>
      <c r="AN116" s="22">
        <v>2344.4120677609794</v>
      </c>
      <c r="AO116" s="22">
        <v>2348.1643090770926</v>
      </c>
      <c r="AP116" s="22">
        <v>2352.2228962152631</v>
      </c>
      <c r="AQ116" s="22">
        <v>2356.2646437004828</v>
      </c>
      <c r="AR116" s="22">
        <v>2360.2907919866634</v>
      </c>
      <c r="AS116" s="22">
        <v>2364.3024503005117</v>
      </c>
      <c r="AT116" s="22">
        <v>2368.3006144703381</v>
      </c>
      <c r="AU116" s="22">
        <v>2372.1420454436102</v>
      </c>
      <c r="AV116" s="22">
        <v>2375.9714551742882</v>
      </c>
      <c r="AW116" s="22">
        <v>2379.7895929910815</v>
      </c>
      <c r="AX116" s="22">
        <v>2383.5971404881425</v>
      </c>
      <c r="AY116" s="22">
        <v>2387.3947198876349</v>
      </c>
      <c r="AZ116" s="22">
        <v>2391.3447618385985</v>
      </c>
      <c r="BA116" s="22">
        <v>2395.2861478850841</v>
      </c>
      <c r="BB116" s="22">
        <v>2399.2193476668131</v>
      </c>
      <c r="BC116" s="22">
        <v>2403.1447942638629</v>
      </c>
      <c r="BD116" s="22">
        <v>2407.0628875054431</v>
      </c>
      <c r="BE116" s="22">
        <v>2411.5815060623418</v>
      </c>
      <c r="BF116" s="22">
        <v>2416.0941731688263</v>
      </c>
      <c r="BG116" s="22">
        <v>2420.6011787744819</v>
      </c>
      <c r="BH116" s="22">
        <v>2425.1027925074882</v>
      </c>
      <c r="BI116" s="22">
        <v>2429.5992657799802</v>
      </c>
      <c r="BJ116" s="22">
        <v>2433.9174402150056</v>
      </c>
      <c r="BK116" s="22">
        <v>2438.2307601014945</v>
      </c>
      <c r="BL116" s="22">
        <v>2442.5394374527291</v>
      </c>
      <c r="BM116" s="22">
        <v>2446.8436708840272</v>
      </c>
      <c r="BN116" s="22">
        <v>2451.1436471198567</v>
      </c>
    </row>
    <row r="117" spans="5:66" x14ac:dyDescent="0.25">
      <c r="E117" t="s">
        <v>638</v>
      </c>
      <c r="F117" s="22">
        <v>343.10330161578099</v>
      </c>
      <c r="G117" s="22">
        <v>365.58614133033353</v>
      </c>
      <c r="H117" s="22">
        <v>339.91114682728761</v>
      </c>
      <c r="I117" s="22">
        <v>352.62601984444137</v>
      </c>
      <c r="J117" s="22">
        <v>336.24824053022888</v>
      </c>
      <c r="K117" s="22">
        <v>354.90652971327108</v>
      </c>
      <c r="L117" s="22">
        <v>370.7282945162878</v>
      </c>
      <c r="M117" s="22">
        <v>367.33263044382841</v>
      </c>
      <c r="N117" s="22">
        <v>376.31467332854538</v>
      </c>
      <c r="O117" s="22">
        <v>380.26274683162796</v>
      </c>
      <c r="P117" s="22">
        <v>420.72277135231604</v>
      </c>
      <c r="Q117" s="22">
        <v>418.37207720994593</v>
      </c>
      <c r="R117" s="22">
        <v>406.12517665445523</v>
      </c>
      <c r="S117" s="22">
        <v>385.62180744131297</v>
      </c>
      <c r="T117" s="22">
        <v>383.11027791084422</v>
      </c>
      <c r="U117" s="22">
        <v>402.62502084090437</v>
      </c>
      <c r="V117" s="22">
        <v>407.68948429226828</v>
      </c>
      <c r="W117" s="22">
        <v>415.77221135959962</v>
      </c>
      <c r="X117" s="22">
        <v>450.38785912632164</v>
      </c>
      <c r="Y117" s="22">
        <v>447.90280780802436</v>
      </c>
      <c r="Z117" s="22">
        <v>450.47531382738657</v>
      </c>
      <c r="AA117" s="22">
        <v>455.70252815125627</v>
      </c>
      <c r="AB117" s="22">
        <v>454.2990120208886</v>
      </c>
      <c r="AC117" s="22">
        <v>467.1027930484243</v>
      </c>
      <c r="AD117" s="22">
        <v>463.97224881283108</v>
      </c>
      <c r="AE117" s="22">
        <v>471.70799949786652</v>
      </c>
      <c r="AF117" s="22">
        <v>471.14622162385422</v>
      </c>
      <c r="AG117" s="22">
        <v>483.13167606001025</v>
      </c>
      <c r="AH117" s="22">
        <v>468.97422378872818</v>
      </c>
      <c r="AI117" s="22">
        <v>475.2249218374152</v>
      </c>
      <c r="AJ117" s="22">
        <v>478.65003949368145</v>
      </c>
      <c r="AK117" s="22">
        <v>483.65498664992003</v>
      </c>
      <c r="AL117" s="22">
        <v>488.60759728253828</v>
      </c>
      <c r="AM117" s="22">
        <v>493.5128571299885</v>
      </c>
      <c r="AN117" s="22">
        <v>498.37510389742414</v>
      </c>
      <c r="AO117" s="22">
        <v>503.19813309399137</v>
      </c>
      <c r="AP117" s="22">
        <v>508.15424956126054</v>
      </c>
      <c r="AQ117" s="22">
        <v>513.07909238907621</v>
      </c>
      <c r="AR117" s="22">
        <v>517.97517053522256</v>
      </c>
      <c r="AS117" s="22">
        <v>522.84471928557002</v>
      </c>
      <c r="AT117" s="22">
        <v>527.6897377871494</v>
      </c>
      <c r="AU117" s="22">
        <v>532.43584846049509</v>
      </c>
      <c r="AV117" s="22">
        <v>537.16025527304782</v>
      </c>
      <c r="AW117" s="22">
        <v>541.86445238147269</v>
      </c>
      <c r="AX117" s="22">
        <v>546.54979385461331</v>
      </c>
      <c r="AY117" s="22">
        <v>551.21751045982899</v>
      </c>
      <c r="AZ117" s="22">
        <v>555.95546154582189</v>
      </c>
      <c r="BA117" s="22">
        <v>560.67847366596118</v>
      </c>
      <c r="BB117" s="22">
        <v>565.38745674669474</v>
      </c>
      <c r="BC117" s="22">
        <v>570.0832456614994</v>
      </c>
      <c r="BD117" s="22">
        <v>574.76660781803753</v>
      </c>
      <c r="BE117" s="22">
        <v>579.76740432819008</v>
      </c>
      <c r="BF117" s="22">
        <v>584.75875710576554</v>
      </c>
      <c r="BG117" s="22">
        <v>589.74119153472066</v>
      </c>
      <c r="BH117" s="22">
        <v>594.71519356554461</v>
      </c>
      <c r="BI117" s="22">
        <v>599.68121356374206</v>
      </c>
      <c r="BJ117" s="22">
        <v>604.54493484405009</v>
      </c>
      <c r="BK117" s="22">
        <v>609.40109743030723</v>
      </c>
      <c r="BL117" s="22">
        <v>614.25008012470573</v>
      </c>
      <c r="BM117" s="22">
        <v>619.09223605574277</v>
      </c>
      <c r="BN117" s="22">
        <v>623.92789508309704</v>
      </c>
    </row>
    <row r="118" spans="5:66" x14ac:dyDescent="0.25">
      <c r="E118" t="s">
        <v>742</v>
      </c>
      <c r="F118">
        <v>1114.2730572677472</v>
      </c>
      <c r="G118">
        <v>1114.2730572677472</v>
      </c>
      <c r="H118">
        <v>1114.2730572677472</v>
      </c>
      <c r="I118">
        <v>1114.2730572677472</v>
      </c>
      <c r="J118">
        <v>1114.2730572677472</v>
      </c>
      <c r="K118">
        <v>1114.2730572677472</v>
      </c>
      <c r="L118">
        <v>1114.2730572677472</v>
      </c>
      <c r="M118">
        <v>1114.2730572677472</v>
      </c>
      <c r="N118">
        <v>1114.2730572677472</v>
      </c>
      <c r="O118">
        <v>1114.2730572677472</v>
      </c>
      <c r="P118">
        <v>1103.7473247333526</v>
      </c>
      <c r="Q118">
        <v>1295.1615779672622</v>
      </c>
      <c r="R118">
        <v>1300.4179901779976</v>
      </c>
      <c r="S118">
        <v>1021.2239026078485</v>
      </c>
      <c r="T118">
        <v>890.95637702591955</v>
      </c>
      <c r="U118">
        <v>1429.3697355873492</v>
      </c>
      <c r="V118">
        <v>1251.7694565972624</v>
      </c>
      <c r="W118">
        <v>1234.9730242836924</v>
      </c>
      <c r="X118">
        <v>1150.1284038185643</v>
      </c>
      <c r="Y118">
        <v>1091.261696265384</v>
      </c>
      <c r="Z118">
        <v>1116.957250242162</v>
      </c>
      <c r="AA118">
        <v>1100.5811063069254</v>
      </c>
      <c r="AB118">
        <v>1010.9312887182766</v>
      </c>
      <c r="AC118">
        <v>956.65662263461502</v>
      </c>
      <c r="AD118">
        <v>1024.1532025090505</v>
      </c>
      <c r="AE118">
        <v>742.78507159014475</v>
      </c>
      <c r="AF118">
        <v>448.47103409650083</v>
      </c>
      <c r="AG118">
        <v>418.78097085765791</v>
      </c>
    </row>
    <row r="119" spans="5:66" x14ac:dyDescent="0.25">
      <c r="E119" t="s">
        <v>743</v>
      </c>
      <c r="F119">
        <v>1149.6141682079121</v>
      </c>
      <c r="G119">
        <v>1149.6141682079121</v>
      </c>
      <c r="H119">
        <v>1149.6141682079121</v>
      </c>
      <c r="I119">
        <v>1149.6141682079121</v>
      </c>
      <c r="J119">
        <v>1149.6141682079121</v>
      </c>
      <c r="K119">
        <v>1149.6141682079121</v>
      </c>
      <c r="L119">
        <v>1149.6141682079121</v>
      </c>
      <c r="M119">
        <v>1149.6141682079121</v>
      </c>
      <c r="N119">
        <v>1149.6141682079121</v>
      </c>
      <c r="O119">
        <v>1149.6141682079121</v>
      </c>
      <c r="P119">
        <v>1138.5083728727629</v>
      </c>
      <c r="Q119">
        <v>1348.0477860975932</v>
      </c>
      <c r="R119">
        <v>1328.8199324792706</v>
      </c>
      <c r="S119">
        <v>1017.846389296701</v>
      </c>
      <c r="T119">
        <v>914.84836029323264</v>
      </c>
      <c r="U119">
        <v>1448.2029822975244</v>
      </c>
      <c r="V119">
        <v>1263.6284316097351</v>
      </c>
      <c r="W119">
        <v>1217.6306521923173</v>
      </c>
      <c r="X119">
        <v>1180.4178811371937</v>
      </c>
      <c r="Y119">
        <v>1108.455283615433</v>
      </c>
      <c r="Z119">
        <v>1122.512590663056</v>
      </c>
      <c r="AA119">
        <v>1111.8425729905728</v>
      </c>
      <c r="AB119">
        <v>1003.2623700366383</v>
      </c>
      <c r="AC119">
        <v>980.98785105992999</v>
      </c>
      <c r="AD119">
        <v>1029.413853897383</v>
      </c>
      <c r="AE119">
        <v>748.29527463252236</v>
      </c>
      <c r="AF119">
        <v>435.50232253439043</v>
      </c>
      <c r="AG119">
        <v>408.72643283393637</v>
      </c>
    </row>
    <row r="120" spans="5:66" x14ac:dyDescent="0.25">
      <c r="E120" t="s">
        <v>744</v>
      </c>
      <c r="F120">
        <v>363.73333333333335</v>
      </c>
      <c r="G120">
        <v>386.1</v>
      </c>
      <c r="H120">
        <v>266.2</v>
      </c>
      <c r="I120">
        <v>413.6</v>
      </c>
      <c r="J120">
        <v>603.75919999999996</v>
      </c>
      <c r="K120">
        <v>481.52980333333335</v>
      </c>
      <c r="L120">
        <v>588.48859666666669</v>
      </c>
      <c r="M120">
        <v>556.65125999999998</v>
      </c>
      <c r="N120">
        <v>581.37815999999998</v>
      </c>
      <c r="O120">
        <v>577.08170666666672</v>
      </c>
      <c r="P120">
        <v>384.05253333333332</v>
      </c>
      <c r="Q120">
        <v>497.15031666666664</v>
      </c>
      <c r="R120">
        <v>683.69223999999997</v>
      </c>
      <c r="S120">
        <v>585.99346666666668</v>
      </c>
      <c r="T120">
        <v>585.5420633333332</v>
      </c>
      <c r="U120">
        <v>267.37941999999998</v>
      </c>
      <c r="V120">
        <v>445.96068000000002</v>
      </c>
      <c r="W120">
        <v>524.87031666666667</v>
      </c>
      <c r="X120">
        <v>658.9218166666667</v>
      </c>
      <c r="Y120">
        <v>701.39039489690549</v>
      </c>
      <c r="Z120">
        <v>659.21936851962221</v>
      </c>
      <c r="AA120">
        <v>728.33299508239213</v>
      </c>
      <c r="AB120">
        <v>834.93197842496943</v>
      </c>
      <c r="AC120">
        <v>755.27559526787866</v>
      </c>
      <c r="AD120">
        <v>778.70394325525831</v>
      </c>
      <c r="AE120">
        <v>785.73244765147194</v>
      </c>
      <c r="AF120">
        <v>987.21624034293666</v>
      </c>
      <c r="AG120">
        <v>1222.085428916417</v>
      </c>
    </row>
    <row r="121" spans="5:66" x14ac:dyDescent="0.25">
      <c r="E121" t="s">
        <v>745</v>
      </c>
      <c r="F121">
        <v>90.994567483487728</v>
      </c>
      <c r="G121">
        <v>111.62690198838213</v>
      </c>
      <c r="H121">
        <v>132.25923649327655</v>
      </c>
      <c r="I121">
        <v>152.89157099816552</v>
      </c>
      <c r="J121">
        <v>173.52390550305992</v>
      </c>
      <c r="K121">
        <v>194.15624000795432</v>
      </c>
      <c r="L121">
        <v>214.78857451284878</v>
      </c>
      <c r="M121">
        <v>235.42090901774316</v>
      </c>
      <c r="N121">
        <v>256.05324352263756</v>
      </c>
      <c r="O121">
        <v>276.68557802753202</v>
      </c>
      <c r="P121">
        <v>297.31791253242642</v>
      </c>
      <c r="Q121">
        <v>317.95024703732088</v>
      </c>
      <c r="R121">
        <v>338.58258154220977</v>
      </c>
      <c r="S121">
        <v>359.21491604710423</v>
      </c>
      <c r="T121">
        <v>435.89846666666665</v>
      </c>
      <c r="U121">
        <v>355.08659999999998</v>
      </c>
      <c r="V121">
        <v>393.08573333333334</v>
      </c>
      <c r="W121">
        <v>484.55366666666663</v>
      </c>
      <c r="X121">
        <v>480.1925333333333</v>
      </c>
      <c r="Y121">
        <v>380.54426666666666</v>
      </c>
      <c r="Z121">
        <v>501.48046666666664</v>
      </c>
      <c r="AA121">
        <v>571.19113333333325</v>
      </c>
      <c r="AB121">
        <v>587.22106666666662</v>
      </c>
      <c r="AC121">
        <v>533.06336966666674</v>
      </c>
      <c r="AD121">
        <v>663.77159200000006</v>
      </c>
      <c r="AE121">
        <v>486.09938600666663</v>
      </c>
      <c r="AF121">
        <v>643.60119999999995</v>
      </c>
      <c r="AG121">
        <v>679.61446666666666</v>
      </c>
    </row>
    <row r="122" spans="5:66" x14ac:dyDescent="0.25">
      <c r="E122" t="s">
        <v>746</v>
      </c>
      <c r="F122">
        <v>18467.2344176074</v>
      </c>
      <c r="G122">
        <v>19894.379979012047</v>
      </c>
      <c r="H122">
        <v>19508.057170250366</v>
      </c>
      <c r="I122">
        <v>19296.286149483876</v>
      </c>
      <c r="J122">
        <v>18829.799299341739</v>
      </c>
      <c r="K122">
        <v>18816.693751205934</v>
      </c>
      <c r="L122">
        <v>19386.372113208152</v>
      </c>
      <c r="M122">
        <v>19675.368284891847</v>
      </c>
      <c r="N122">
        <v>19967.155293555603</v>
      </c>
      <c r="O122">
        <v>20038.391547786159</v>
      </c>
      <c r="P122">
        <v>20072.524975980316</v>
      </c>
      <c r="Q122">
        <v>19701.088061992123</v>
      </c>
      <c r="R122">
        <v>20023.216099759749</v>
      </c>
      <c r="S122">
        <v>19072.340993484708</v>
      </c>
      <c r="T122">
        <v>18849.389549512067</v>
      </c>
      <c r="U122">
        <v>18446.259485586925</v>
      </c>
      <c r="V122">
        <v>18589.571736189206</v>
      </c>
      <c r="W122">
        <v>18224.734436942501</v>
      </c>
      <c r="X122">
        <v>19088.198147813157</v>
      </c>
      <c r="Y122">
        <v>18553.028011451712</v>
      </c>
      <c r="Z122">
        <v>18939.805460502525</v>
      </c>
      <c r="AA122">
        <v>18994.993526805851</v>
      </c>
      <c r="AB122">
        <v>18278.302953548075</v>
      </c>
      <c r="AC122">
        <v>19582.342769355033</v>
      </c>
      <c r="AD122">
        <v>19570.475186144038</v>
      </c>
      <c r="AE122">
        <v>19327.673861761683</v>
      </c>
      <c r="AF122">
        <v>18029.075027657447</v>
      </c>
      <c r="AG122">
        <v>18081.049004423898</v>
      </c>
    </row>
    <row r="123" spans="5:66" x14ac:dyDescent="0.25">
      <c r="E123" t="s">
        <v>747</v>
      </c>
      <c r="F123">
        <v>2447.8863951470803</v>
      </c>
      <c r="G123">
        <v>2496.9018451868697</v>
      </c>
      <c r="H123">
        <v>2435.3630625952328</v>
      </c>
      <c r="I123">
        <v>2396.995208451192</v>
      </c>
      <c r="J123">
        <v>2325.2582722477832</v>
      </c>
      <c r="K123">
        <v>2349.1668279124592</v>
      </c>
      <c r="L123">
        <v>2406.4403578126485</v>
      </c>
      <c r="M123">
        <v>2433.097951693017</v>
      </c>
      <c r="N123">
        <v>2471.2628832175142</v>
      </c>
      <c r="O123">
        <v>2472.2132034057472</v>
      </c>
      <c r="P123">
        <v>2480.4922407158388</v>
      </c>
      <c r="Q123">
        <v>2454.0922943343203</v>
      </c>
      <c r="R123">
        <v>2476.3439129367157</v>
      </c>
      <c r="S123">
        <v>2359.3324950161041</v>
      </c>
      <c r="T123">
        <v>2347.4845744803165</v>
      </c>
      <c r="U123">
        <v>2284.6952992295182</v>
      </c>
      <c r="V123">
        <v>2357.5665947783837</v>
      </c>
      <c r="W123">
        <v>2297.5662221729922</v>
      </c>
      <c r="X123">
        <v>2380.9463845396517</v>
      </c>
      <c r="Y123">
        <v>2329.35287655092</v>
      </c>
      <c r="Z123">
        <v>2369.3465541862302</v>
      </c>
      <c r="AA123">
        <v>2370.4305491547971</v>
      </c>
      <c r="AB123">
        <v>2269.153208313021</v>
      </c>
      <c r="AC123">
        <v>2431.7524623901409</v>
      </c>
      <c r="AD123">
        <v>2430.5768400701409</v>
      </c>
      <c r="AE123">
        <v>2407.0023766672321</v>
      </c>
      <c r="AF123">
        <v>2265.174978621726</v>
      </c>
      <c r="AG123">
        <v>2253.2585636522972</v>
      </c>
    </row>
    <row r="124" spans="5:66" x14ac:dyDescent="0.25">
      <c r="E124" t="s">
        <v>748</v>
      </c>
      <c r="F124">
        <v>332.77730613860399</v>
      </c>
      <c r="G124">
        <v>353.03457691007083</v>
      </c>
      <c r="H124">
        <v>329.75336223257443</v>
      </c>
      <c r="I124">
        <v>341.70939722274608</v>
      </c>
      <c r="J124">
        <v>326.52853902593881</v>
      </c>
      <c r="K124">
        <v>344.58323593662567</v>
      </c>
      <c r="L124">
        <v>360.27670046049241</v>
      </c>
      <c r="M124">
        <v>357.64284080532752</v>
      </c>
      <c r="N124">
        <v>367.73848791261435</v>
      </c>
      <c r="O124">
        <v>372.0452384281258</v>
      </c>
      <c r="P124">
        <v>408.94308689508148</v>
      </c>
      <c r="Q124">
        <v>406.68937516322404</v>
      </c>
      <c r="R124">
        <v>397.06973777083419</v>
      </c>
      <c r="S124">
        <v>376.09010924780205</v>
      </c>
      <c r="T124">
        <v>374.09743931517124</v>
      </c>
      <c r="U124">
        <v>392.69820864834276</v>
      </c>
      <c r="V124">
        <v>398.35557315486267</v>
      </c>
      <c r="W124">
        <v>404.14478384272525</v>
      </c>
      <c r="X124">
        <v>438.4751035531649</v>
      </c>
      <c r="Y124">
        <v>433.26067452840772</v>
      </c>
      <c r="Z124">
        <v>438.54251424027257</v>
      </c>
      <c r="AA124">
        <v>444.74604882624305</v>
      </c>
      <c r="AB124">
        <v>440.60780254144959</v>
      </c>
      <c r="AC124">
        <v>456.58226294187887</v>
      </c>
      <c r="AD124">
        <v>454.87268271519412</v>
      </c>
      <c r="AE124">
        <v>463.54275866618883</v>
      </c>
      <c r="AF124">
        <v>458.22071963845576</v>
      </c>
      <c r="AG124">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F9"/>
  <sheetViews>
    <sheetView workbookViewId="0">
      <selection activeCell="D17" sqref="D17"/>
    </sheetView>
  </sheetViews>
  <sheetFormatPr defaultRowHeight="15" x14ac:dyDescent="0.25"/>
  <cols>
    <col min="3" max="3" width="14.7109375" customWidth="1"/>
  </cols>
  <sheetData>
    <row r="6" spans="1:6" x14ac:dyDescent="0.25">
      <c r="D6" t="s">
        <v>888</v>
      </c>
      <c r="E6" t="s">
        <v>889</v>
      </c>
      <c r="F6" t="s">
        <v>890</v>
      </c>
    </row>
    <row r="7" spans="1:6" x14ac:dyDescent="0.25">
      <c r="A7" t="s">
        <v>891</v>
      </c>
      <c r="B7" t="s">
        <v>892</v>
      </c>
      <c r="C7" t="str">
        <f>"DriversCGE!"&amp;ADDRESS(ROW(DriversCGE!A7),COLUMN(DriversCGE!A7),4)</f>
        <v>DriversCGE!A7</v>
      </c>
      <c r="D7">
        <v>1</v>
      </c>
      <c r="E7">
        <v>1</v>
      </c>
    </row>
    <row r="8" spans="1:6" x14ac:dyDescent="0.25">
      <c r="A8" t="s">
        <v>891</v>
      </c>
      <c r="B8" t="s">
        <v>893</v>
      </c>
      <c r="C8" t="str">
        <f>"DriversCGE!"&amp;ADDRESS(ROW(DriversCGE!A46),COLUMN(DriversCGE!A46),4)</f>
        <v>DriversCGE!A46</v>
      </c>
      <c r="D8">
        <v>1</v>
      </c>
      <c r="E8">
        <v>1</v>
      </c>
    </row>
    <row r="9" spans="1:6" x14ac:dyDescent="0.25">
      <c r="A9" t="s">
        <v>891</v>
      </c>
      <c r="B9" t="s">
        <v>922</v>
      </c>
      <c r="C9" t="str">
        <f>"DriversCGE!"&amp;ADDRESS(ROW(DriversCGE!A34),COLUMN(DriversCGE!A34),4)</f>
        <v>DriversCGE!A34</v>
      </c>
      <c r="E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888</v>
      </c>
      <c r="E6" t="s">
        <v>889</v>
      </c>
      <c r="F6" t="s">
        <v>890</v>
      </c>
    </row>
    <row r="7" spans="1:6" x14ac:dyDescent="0.25">
      <c r="A7" t="s">
        <v>891</v>
      </c>
      <c r="B7" t="s">
        <v>923</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7:AN56"/>
  <sheetViews>
    <sheetView workbookViewId="0">
      <selection activeCell="A33" sqref="A33:XFD35"/>
    </sheetView>
  </sheetViews>
  <sheetFormatPr defaultRowHeight="15" x14ac:dyDescent="0.25"/>
  <sheetData>
    <row r="7" spans="1:40" x14ac:dyDescent="0.25">
      <c r="B7">
        <v>2012</v>
      </c>
      <c r="C7">
        <v>2013</v>
      </c>
      <c r="D7">
        <v>2014</v>
      </c>
      <c r="E7">
        <v>2015</v>
      </c>
      <c r="F7">
        <v>2016</v>
      </c>
      <c r="G7">
        <v>2017</v>
      </c>
      <c r="H7">
        <v>2018</v>
      </c>
      <c r="I7">
        <v>2019</v>
      </c>
      <c r="J7">
        <v>2020</v>
      </c>
      <c r="K7">
        <v>2021</v>
      </c>
      <c r="L7">
        <v>2022</v>
      </c>
      <c r="M7">
        <v>2023</v>
      </c>
      <c r="N7">
        <v>2024</v>
      </c>
      <c r="O7">
        <v>2025</v>
      </c>
      <c r="P7">
        <v>2026</v>
      </c>
      <c r="Q7">
        <v>2027</v>
      </c>
      <c r="R7">
        <v>2028</v>
      </c>
      <c r="S7">
        <v>2029</v>
      </c>
      <c r="T7">
        <v>2030</v>
      </c>
      <c r="U7">
        <v>2031</v>
      </c>
      <c r="V7">
        <v>2032</v>
      </c>
      <c r="W7">
        <v>2033</v>
      </c>
      <c r="X7">
        <v>2034</v>
      </c>
      <c r="Y7">
        <v>2035</v>
      </c>
      <c r="Z7">
        <v>2036</v>
      </c>
      <c r="AA7">
        <v>2037</v>
      </c>
      <c r="AB7">
        <v>2038</v>
      </c>
      <c r="AC7">
        <v>2039</v>
      </c>
      <c r="AD7">
        <v>2040</v>
      </c>
      <c r="AE7">
        <v>2041</v>
      </c>
      <c r="AF7">
        <v>2042</v>
      </c>
      <c r="AG7">
        <v>2043</v>
      </c>
      <c r="AH7">
        <v>2044</v>
      </c>
      <c r="AI7">
        <v>2045</v>
      </c>
      <c r="AJ7">
        <v>2046</v>
      </c>
      <c r="AK7">
        <v>2047</v>
      </c>
      <c r="AL7">
        <v>2048</v>
      </c>
      <c r="AM7">
        <v>2049</v>
      </c>
      <c r="AN7">
        <v>2050</v>
      </c>
    </row>
    <row r="8" spans="1:40" x14ac:dyDescent="0.25">
      <c r="A8" t="s">
        <v>894</v>
      </c>
      <c r="B8">
        <v>69.819999999999993</v>
      </c>
      <c r="C8">
        <v>72.77</v>
      </c>
      <c r="D8">
        <v>75.510000000000005</v>
      </c>
      <c r="E8">
        <v>74.36</v>
      </c>
      <c r="F8">
        <v>73.55</v>
      </c>
      <c r="G8">
        <v>76</v>
      </c>
      <c r="H8">
        <v>74.78</v>
      </c>
      <c r="I8">
        <v>73.53</v>
      </c>
      <c r="J8">
        <v>70.959999999999994</v>
      </c>
      <c r="K8">
        <v>72.959999999999994</v>
      </c>
      <c r="L8">
        <v>75</v>
      </c>
      <c r="M8">
        <v>76.52</v>
      </c>
      <c r="N8">
        <v>77.900000000000006</v>
      </c>
      <c r="O8">
        <v>79.13</v>
      </c>
      <c r="P8">
        <v>81.150000000000006</v>
      </c>
      <c r="Q8">
        <v>83.06</v>
      </c>
      <c r="R8">
        <v>85</v>
      </c>
      <c r="S8">
        <v>86.79</v>
      </c>
      <c r="T8">
        <v>88.61</v>
      </c>
      <c r="U8">
        <v>90.52</v>
      </c>
      <c r="V8">
        <v>92.22</v>
      </c>
      <c r="W8">
        <v>94</v>
      </c>
      <c r="X8">
        <v>95.83</v>
      </c>
      <c r="Y8">
        <v>97.69</v>
      </c>
      <c r="Z8">
        <v>99.72</v>
      </c>
      <c r="AA8">
        <v>101.85</v>
      </c>
      <c r="AB8">
        <v>104.02</v>
      </c>
      <c r="AC8">
        <v>106.26</v>
      </c>
      <c r="AD8">
        <v>108.6</v>
      </c>
      <c r="AE8">
        <v>110.85</v>
      </c>
      <c r="AF8">
        <v>113.14</v>
      </c>
      <c r="AG8">
        <v>115.46</v>
      </c>
      <c r="AH8">
        <v>117.97</v>
      </c>
      <c r="AI8">
        <v>120.7</v>
      </c>
      <c r="AJ8">
        <v>123.56</v>
      </c>
      <c r="AK8">
        <v>126.62</v>
      </c>
      <c r="AL8">
        <v>129.62</v>
      </c>
      <c r="AM8">
        <v>132.85</v>
      </c>
      <c r="AN8">
        <v>136.25</v>
      </c>
    </row>
    <row r="9" spans="1:40" x14ac:dyDescent="0.25">
      <c r="A9" t="s">
        <v>895</v>
      </c>
      <c r="B9">
        <v>66.42</v>
      </c>
      <c r="C9">
        <v>65.98</v>
      </c>
      <c r="D9">
        <v>65.72</v>
      </c>
      <c r="E9">
        <v>65.459999999999994</v>
      </c>
      <c r="F9">
        <v>64.28</v>
      </c>
      <c r="G9">
        <v>63.85</v>
      </c>
      <c r="H9">
        <v>63.13</v>
      </c>
      <c r="I9">
        <v>62.24</v>
      </c>
      <c r="J9">
        <v>61.58</v>
      </c>
      <c r="K9">
        <v>60.37</v>
      </c>
      <c r="L9">
        <v>60.1</v>
      </c>
      <c r="M9">
        <v>59.84</v>
      </c>
      <c r="N9">
        <v>59.34</v>
      </c>
      <c r="O9">
        <v>58.75</v>
      </c>
      <c r="P9">
        <v>56.4</v>
      </c>
      <c r="Q9">
        <v>53.36</v>
      </c>
      <c r="R9">
        <v>50.36</v>
      </c>
      <c r="S9">
        <v>46.96</v>
      </c>
      <c r="T9">
        <v>43.51</v>
      </c>
      <c r="U9">
        <v>43.76</v>
      </c>
      <c r="V9">
        <v>42.68</v>
      </c>
      <c r="W9">
        <v>42.31</v>
      </c>
      <c r="X9">
        <v>41.94</v>
      </c>
      <c r="Y9">
        <v>41.15</v>
      </c>
      <c r="Z9">
        <v>39.86</v>
      </c>
      <c r="AA9">
        <v>38.57</v>
      </c>
      <c r="AB9">
        <v>37.28</v>
      </c>
      <c r="AC9">
        <v>36</v>
      </c>
      <c r="AD9">
        <v>34.71</v>
      </c>
      <c r="AE9">
        <v>34.86</v>
      </c>
      <c r="AF9">
        <v>35.01</v>
      </c>
      <c r="AG9">
        <v>35.15</v>
      </c>
      <c r="AH9">
        <v>35.299999999999997</v>
      </c>
      <c r="AI9">
        <v>35.450000000000003</v>
      </c>
      <c r="AJ9">
        <v>35.75</v>
      </c>
      <c r="AK9">
        <v>36.04</v>
      </c>
      <c r="AL9">
        <v>36.340000000000003</v>
      </c>
      <c r="AM9">
        <v>36.64</v>
      </c>
      <c r="AN9">
        <v>36.93</v>
      </c>
    </row>
    <row r="10" spans="1:40" x14ac:dyDescent="0.25">
      <c r="A10" t="s">
        <v>896</v>
      </c>
      <c r="B10">
        <v>1833.85</v>
      </c>
      <c r="C10">
        <v>1884.55</v>
      </c>
      <c r="D10">
        <v>1927.88</v>
      </c>
      <c r="E10">
        <v>1957.41</v>
      </c>
      <c r="F10">
        <v>1982.72</v>
      </c>
      <c r="G10">
        <v>2007.4</v>
      </c>
      <c r="H10">
        <v>2036.6</v>
      </c>
      <c r="I10">
        <v>2071.14</v>
      </c>
      <c r="J10">
        <v>1915.6</v>
      </c>
      <c r="K10">
        <v>1960.19</v>
      </c>
      <c r="L10">
        <v>2004.23</v>
      </c>
      <c r="M10">
        <v>2048.11</v>
      </c>
      <c r="N10">
        <v>2091.16</v>
      </c>
      <c r="O10">
        <v>2135.91</v>
      </c>
      <c r="P10">
        <v>2188.48</v>
      </c>
      <c r="Q10">
        <v>2240.58</v>
      </c>
      <c r="R10">
        <v>2295.15</v>
      </c>
      <c r="S10">
        <v>2351.59</v>
      </c>
      <c r="T10">
        <v>2409.79</v>
      </c>
      <c r="U10">
        <v>2477.56</v>
      </c>
      <c r="V10">
        <v>2544.31</v>
      </c>
      <c r="W10">
        <v>2617.34</v>
      </c>
      <c r="X10">
        <v>2695.68</v>
      </c>
      <c r="Y10">
        <v>2779.08</v>
      </c>
      <c r="Z10">
        <v>2866.42</v>
      </c>
      <c r="AA10">
        <v>2957.38</v>
      </c>
      <c r="AB10">
        <v>3050.01</v>
      </c>
      <c r="AC10">
        <v>3146.53</v>
      </c>
      <c r="AD10">
        <v>3249.04</v>
      </c>
      <c r="AE10">
        <v>3355.38</v>
      </c>
      <c r="AF10">
        <v>3466.6</v>
      </c>
      <c r="AG10">
        <v>3582.52</v>
      </c>
      <c r="AH10">
        <v>3703.15</v>
      </c>
      <c r="AI10">
        <v>3831.42</v>
      </c>
      <c r="AJ10">
        <v>3966.01</v>
      </c>
      <c r="AK10">
        <v>4107.3999999999996</v>
      </c>
      <c r="AL10">
        <v>4251</v>
      </c>
      <c r="AM10">
        <v>4401.6400000000003</v>
      </c>
      <c r="AN10">
        <v>4560.04</v>
      </c>
    </row>
    <row r="11" spans="1:40" x14ac:dyDescent="0.25">
      <c r="A11" t="s">
        <v>897</v>
      </c>
      <c r="B11">
        <v>52.81</v>
      </c>
      <c r="C11">
        <v>54.31</v>
      </c>
      <c r="D11">
        <v>55.26</v>
      </c>
      <c r="E11">
        <v>55.73</v>
      </c>
      <c r="F11">
        <v>56.3</v>
      </c>
      <c r="G11">
        <v>56.6</v>
      </c>
      <c r="H11">
        <v>57.09</v>
      </c>
      <c r="I11">
        <v>56.96</v>
      </c>
      <c r="J11">
        <v>52.37</v>
      </c>
      <c r="K11">
        <v>53.76</v>
      </c>
      <c r="L11">
        <v>55.02</v>
      </c>
      <c r="M11">
        <v>56.21</v>
      </c>
      <c r="N11">
        <v>57.35</v>
      </c>
      <c r="O11">
        <v>58.59</v>
      </c>
      <c r="P11">
        <v>60.17</v>
      </c>
      <c r="Q11">
        <v>61.72</v>
      </c>
      <c r="R11">
        <v>63.31</v>
      </c>
      <c r="S11">
        <v>65.09</v>
      </c>
      <c r="T11">
        <v>66.930000000000007</v>
      </c>
      <c r="U11">
        <v>68.83</v>
      </c>
      <c r="V11">
        <v>70.67</v>
      </c>
      <c r="W11">
        <v>72.69</v>
      </c>
      <c r="X11">
        <v>74.849999999999994</v>
      </c>
      <c r="Y11">
        <v>77.23</v>
      </c>
      <c r="Z11">
        <v>79.680000000000007</v>
      </c>
      <c r="AA11">
        <v>82.2</v>
      </c>
      <c r="AB11">
        <v>84.75</v>
      </c>
      <c r="AC11">
        <v>87.38</v>
      </c>
      <c r="AD11">
        <v>90.15</v>
      </c>
      <c r="AE11">
        <v>92.83</v>
      </c>
      <c r="AF11">
        <v>95.65</v>
      </c>
      <c r="AG11">
        <v>98.6</v>
      </c>
      <c r="AH11">
        <v>101.7</v>
      </c>
      <c r="AI11">
        <v>105</v>
      </c>
      <c r="AJ11">
        <v>108.37</v>
      </c>
      <c r="AK11">
        <v>111.9</v>
      </c>
      <c r="AL11">
        <v>115.47</v>
      </c>
      <c r="AM11">
        <v>119.23</v>
      </c>
      <c r="AN11">
        <v>123.19</v>
      </c>
    </row>
    <row r="12" spans="1:40" x14ac:dyDescent="0.25">
      <c r="A12" t="s">
        <v>898</v>
      </c>
      <c r="B12">
        <v>84.25</v>
      </c>
      <c r="C12">
        <v>83.73</v>
      </c>
      <c r="D12">
        <v>83.25</v>
      </c>
      <c r="E12">
        <v>82.69</v>
      </c>
      <c r="F12">
        <v>81.209999999999994</v>
      </c>
      <c r="G12">
        <v>80.83</v>
      </c>
      <c r="H12">
        <v>80.180000000000007</v>
      </c>
      <c r="I12">
        <v>78.209999999999994</v>
      </c>
      <c r="J12">
        <v>76.040000000000006</v>
      </c>
      <c r="K12">
        <v>77.260000000000005</v>
      </c>
      <c r="L12">
        <v>76.540000000000006</v>
      </c>
      <c r="M12">
        <v>77.84</v>
      </c>
      <c r="N12">
        <v>78.83</v>
      </c>
      <c r="O12">
        <v>79.89</v>
      </c>
      <c r="P12">
        <v>81.33</v>
      </c>
      <c r="Q12">
        <v>83.16</v>
      </c>
      <c r="R12">
        <v>84.74</v>
      </c>
      <c r="S12">
        <v>87.09</v>
      </c>
      <c r="T12">
        <v>89.18</v>
      </c>
      <c r="U12">
        <v>91.58</v>
      </c>
      <c r="V12">
        <v>93.3</v>
      </c>
      <c r="W12">
        <v>95.88</v>
      </c>
      <c r="X12">
        <v>98.58</v>
      </c>
      <c r="Y12">
        <v>102.12</v>
      </c>
      <c r="Z12">
        <v>104.15</v>
      </c>
      <c r="AA12">
        <v>106.44</v>
      </c>
      <c r="AB12">
        <v>108.7</v>
      </c>
      <c r="AC12">
        <v>110.96</v>
      </c>
      <c r="AD12">
        <v>113.25</v>
      </c>
      <c r="AE12">
        <v>116.13</v>
      </c>
      <c r="AF12">
        <v>119.11</v>
      </c>
      <c r="AG12">
        <v>122.09</v>
      </c>
      <c r="AH12">
        <v>125.09</v>
      </c>
      <c r="AI12">
        <v>128.13</v>
      </c>
      <c r="AJ12">
        <v>131.97</v>
      </c>
      <c r="AK12">
        <v>135.72</v>
      </c>
      <c r="AL12">
        <v>139.46</v>
      </c>
      <c r="AM12">
        <v>143.13999999999999</v>
      </c>
      <c r="AN12">
        <v>146.85</v>
      </c>
    </row>
    <row r="13" spans="1:40" x14ac:dyDescent="0.25">
      <c r="A13" t="s">
        <v>899</v>
      </c>
      <c r="B13">
        <v>93.1</v>
      </c>
      <c r="C13">
        <v>94.81</v>
      </c>
      <c r="D13">
        <v>96.04</v>
      </c>
      <c r="E13">
        <v>96.13</v>
      </c>
      <c r="F13">
        <v>97.44</v>
      </c>
      <c r="G13">
        <v>97.81</v>
      </c>
      <c r="H13">
        <v>98.48</v>
      </c>
      <c r="I13">
        <v>97.71</v>
      </c>
      <c r="J13">
        <v>92.79</v>
      </c>
      <c r="K13">
        <v>95.58</v>
      </c>
      <c r="L13">
        <v>98.13</v>
      </c>
      <c r="M13">
        <v>100.22</v>
      </c>
      <c r="N13">
        <v>102.18</v>
      </c>
      <c r="O13">
        <v>104.28</v>
      </c>
      <c r="P13">
        <v>107.16</v>
      </c>
      <c r="Q13">
        <v>109.9</v>
      </c>
      <c r="R13">
        <v>112.65</v>
      </c>
      <c r="S13">
        <v>115.22</v>
      </c>
      <c r="T13">
        <v>117.84</v>
      </c>
      <c r="U13">
        <v>120.44</v>
      </c>
      <c r="V13">
        <v>122.85</v>
      </c>
      <c r="W13">
        <v>125.47</v>
      </c>
      <c r="X13">
        <v>128.21</v>
      </c>
      <c r="Y13">
        <v>131.01</v>
      </c>
      <c r="Z13">
        <v>134.12</v>
      </c>
      <c r="AA13">
        <v>137.33000000000001</v>
      </c>
      <c r="AB13">
        <v>140.49</v>
      </c>
      <c r="AC13">
        <v>143.72</v>
      </c>
      <c r="AD13">
        <v>147.09</v>
      </c>
      <c r="AE13">
        <v>150.19</v>
      </c>
      <c r="AF13">
        <v>153.37</v>
      </c>
      <c r="AG13">
        <v>156.65</v>
      </c>
      <c r="AH13">
        <v>160.22</v>
      </c>
      <c r="AI13">
        <v>164.01</v>
      </c>
      <c r="AJ13">
        <v>167.91</v>
      </c>
      <c r="AK13">
        <v>171.93</v>
      </c>
      <c r="AL13">
        <v>175.86</v>
      </c>
      <c r="AM13">
        <v>180.05</v>
      </c>
      <c r="AN13">
        <v>184.39</v>
      </c>
    </row>
    <row r="14" spans="1:40" x14ac:dyDescent="0.25">
      <c r="A14" t="s">
        <v>900</v>
      </c>
      <c r="B14">
        <v>0</v>
      </c>
      <c r="C14">
        <v>0</v>
      </c>
      <c r="D14">
        <v>0</v>
      </c>
      <c r="E14">
        <v>0</v>
      </c>
      <c r="F14">
        <v>0</v>
      </c>
      <c r="G14">
        <v>0</v>
      </c>
      <c r="H14">
        <v>0</v>
      </c>
      <c r="I14">
        <v>0</v>
      </c>
      <c r="J14">
        <v>0</v>
      </c>
      <c r="K14">
        <v>0</v>
      </c>
      <c r="L14">
        <v>0</v>
      </c>
      <c r="M14">
        <v>0</v>
      </c>
      <c r="N14">
        <v>0</v>
      </c>
      <c r="O14">
        <v>0</v>
      </c>
      <c r="P14">
        <v>0</v>
      </c>
      <c r="Q14">
        <v>0</v>
      </c>
      <c r="R14">
        <v>0</v>
      </c>
      <c r="S14">
        <v>0.63</v>
      </c>
      <c r="T14">
        <v>1.1000000000000001</v>
      </c>
      <c r="U14">
        <v>1.62</v>
      </c>
      <c r="V14">
        <v>2.14</v>
      </c>
      <c r="W14">
        <v>2.65</v>
      </c>
      <c r="X14">
        <v>3.15</v>
      </c>
      <c r="Y14">
        <v>3.95</v>
      </c>
      <c r="Z14">
        <v>4.43</v>
      </c>
      <c r="AA14">
        <v>4.9000000000000004</v>
      </c>
      <c r="AB14">
        <v>5.38</v>
      </c>
      <c r="AC14">
        <v>5.86</v>
      </c>
      <c r="AD14">
        <v>6.34</v>
      </c>
      <c r="AE14">
        <v>6.79</v>
      </c>
      <c r="AF14">
        <v>7.25</v>
      </c>
      <c r="AG14">
        <v>7.7</v>
      </c>
      <c r="AH14">
        <v>8.15</v>
      </c>
      <c r="AI14">
        <v>8.6</v>
      </c>
      <c r="AJ14">
        <v>8.86</v>
      </c>
      <c r="AK14">
        <v>9.1199999999999992</v>
      </c>
      <c r="AL14">
        <v>9.3800000000000008</v>
      </c>
      <c r="AM14">
        <v>9.64</v>
      </c>
      <c r="AN14">
        <v>9.9</v>
      </c>
    </row>
    <row r="15" spans="1:40" x14ac:dyDescent="0.25">
      <c r="A15" t="s">
        <v>901</v>
      </c>
      <c r="B15">
        <v>13.35</v>
      </c>
      <c r="C15">
        <v>13.74</v>
      </c>
      <c r="D15">
        <v>13.91</v>
      </c>
      <c r="E15">
        <v>14.13</v>
      </c>
      <c r="F15">
        <v>14.15</v>
      </c>
      <c r="G15">
        <v>14.18</v>
      </c>
      <c r="H15">
        <v>14.21</v>
      </c>
      <c r="I15">
        <v>14.08</v>
      </c>
      <c r="J15">
        <v>12.26</v>
      </c>
      <c r="K15">
        <v>12.65</v>
      </c>
      <c r="L15">
        <v>12.9</v>
      </c>
      <c r="M15">
        <v>13.13</v>
      </c>
      <c r="N15">
        <v>13.34</v>
      </c>
      <c r="O15">
        <v>13.63</v>
      </c>
      <c r="P15">
        <v>14.12</v>
      </c>
      <c r="Q15">
        <v>14.6</v>
      </c>
      <c r="R15">
        <v>15.08</v>
      </c>
      <c r="S15">
        <v>15.43</v>
      </c>
      <c r="T15">
        <v>15.88</v>
      </c>
      <c r="U15">
        <v>16.239999999999998</v>
      </c>
      <c r="V15">
        <v>16.559999999999999</v>
      </c>
      <c r="W15">
        <v>16.93</v>
      </c>
      <c r="X15">
        <v>17.34</v>
      </c>
      <c r="Y15">
        <v>17.73</v>
      </c>
      <c r="Z15">
        <v>18.190000000000001</v>
      </c>
      <c r="AA15">
        <v>18.670000000000002</v>
      </c>
      <c r="AB15">
        <v>19.14</v>
      </c>
      <c r="AC15">
        <v>19.63</v>
      </c>
      <c r="AD15">
        <v>20.14</v>
      </c>
      <c r="AE15">
        <v>20.57</v>
      </c>
      <c r="AF15">
        <v>21.03</v>
      </c>
      <c r="AG15">
        <v>21.51</v>
      </c>
      <c r="AH15">
        <v>22.03</v>
      </c>
      <c r="AI15">
        <v>22.59</v>
      </c>
      <c r="AJ15">
        <v>23.19</v>
      </c>
      <c r="AK15">
        <v>23.82</v>
      </c>
      <c r="AL15">
        <v>24.47</v>
      </c>
      <c r="AM15">
        <v>25.16</v>
      </c>
      <c r="AN15">
        <v>25.89</v>
      </c>
    </row>
    <row r="16" spans="1:40" x14ac:dyDescent="0.25">
      <c r="A16" t="s">
        <v>902</v>
      </c>
      <c r="B16">
        <v>205.45</v>
      </c>
      <c r="C16">
        <v>210.29</v>
      </c>
      <c r="D16">
        <v>210.09</v>
      </c>
      <c r="E16">
        <v>214.84</v>
      </c>
      <c r="F16">
        <v>210.99</v>
      </c>
      <c r="G16">
        <v>215.85</v>
      </c>
      <c r="H16">
        <v>213.65</v>
      </c>
      <c r="I16">
        <v>210.07</v>
      </c>
      <c r="J16">
        <v>193.07</v>
      </c>
      <c r="K16">
        <v>196.38</v>
      </c>
      <c r="L16">
        <v>199.05</v>
      </c>
      <c r="M16">
        <v>201.54</v>
      </c>
      <c r="N16">
        <v>203.91</v>
      </c>
      <c r="O16">
        <v>207.14</v>
      </c>
      <c r="P16">
        <v>212.19</v>
      </c>
      <c r="Q16">
        <v>217.65</v>
      </c>
      <c r="R16">
        <v>223.52</v>
      </c>
      <c r="S16">
        <v>228.69</v>
      </c>
      <c r="T16">
        <v>234.66</v>
      </c>
      <c r="U16">
        <v>240.3</v>
      </c>
      <c r="V16">
        <v>245.53</v>
      </c>
      <c r="W16">
        <v>251.1</v>
      </c>
      <c r="X16">
        <v>256.91000000000003</v>
      </c>
      <c r="Y16">
        <v>262.83</v>
      </c>
      <c r="Z16">
        <v>269.37</v>
      </c>
      <c r="AA16">
        <v>276.17</v>
      </c>
      <c r="AB16">
        <v>282.98</v>
      </c>
      <c r="AC16">
        <v>290.05</v>
      </c>
      <c r="AD16">
        <v>297.62</v>
      </c>
      <c r="AE16">
        <v>304.49</v>
      </c>
      <c r="AF16">
        <v>311.5</v>
      </c>
      <c r="AG16">
        <v>318.7</v>
      </c>
      <c r="AH16">
        <v>326.24</v>
      </c>
      <c r="AI16">
        <v>334.31</v>
      </c>
      <c r="AJ16">
        <v>342.67</v>
      </c>
      <c r="AK16">
        <v>351.49</v>
      </c>
      <c r="AL16">
        <v>360.41</v>
      </c>
      <c r="AM16">
        <v>369.89</v>
      </c>
      <c r="AN16">
        <v>380</v>
      </c>
    </row>
    <row r="17" spans="1:40" x14ac:dyDescent="0.25">
      <c r="A17" t="s">
        <v>903</v>
      </c>
      <c r="B17">
        <v>10.11</v>
      </c>
      <c r="C17">
        <v>8.43</v>
      </c>
      <c r="D17">
        <v>7.26</v>
      </c>
      <c r="E17">
        <v>6.85</v>
      </c>
      <c r="F17">
        <v>6.43</v>
      </c>
      <c r="G17">
        <v>5.96</v>
      </c>
      <c r="H17">
        <v>5.84</v>
      </c>
      <c r="I17">
        <v>5.52</v>
      </c>
      <c r="J17">
        <v>4.53</v>
      </c>
      <c r="K17">
        <v>4.6900000000000004</v>
      </c>
      <c r="L17">
        <v>4.71</v>
      </c>
      <c r="M17">
        <v>4.74</v>
      </c>
      <c r="N17">
        <v>4.7699999999999996</v>
      </c>
      <c r="O17">
        <v>4.84</v>
      </c>
      <c r="P17">
        <v>5.01</v>
      </c>
      <c r="Q17">
        <v>5.21</v>
      </c>
      <c r="R17">
        <v>5.45</v>
      </c>
      <c r="S17">
        <v>5.64</v>
      </c>
      <c r="T17">
        <v>5.88</v>
      </c>
      <c r="U17">
        <v>6.08</v>
      </c>
      <c r="V17">
        <v>6.21</v>
      </c>
      <c r="W17">
        <v>6.36</v>
      </c>
      <c r="X17">
        <v>6.52</v>
      </c>
      <c r="Y17">
        <v>6.66</v>
      </c>
      <c r="Z17">
        <v>6.83</v>
      </c>
      <c r="AA17">
        <v>7</v>
      </c>
      <c r="AB17">
        <v>7.17</v>
      </c>
      <c r="AC17">
        <v>7.34</v>
      </c>
      <c r="AD17">
        <v>7.52</v>
      </c>
      <c r="AE17">
        <v>7.63</v>
      </c>
      <c r="AF17">
        <v>7.74</v>
      </c>
      <c r="AG17">
        <v>7.85</v>
      </c>
      <c r="AH17">
        <v>7.96</v>
      </c>
      <c r="AI17">
        <v>8.08</v>
      </c>
      <c r="AJ17">
        <v>8.2100000000000009</v>
      </c>
      <c r="AK17">
        <v>8.35</v>
      </c>
      <c r="AL17">
        <v>8.49</v>
      </c>
      <c r="AM17">
        <v>8.65</v>
      </c>
      <c r="AN17">
        <v>8.82</v>
      </c>
    </row>
    <row r="18" spans="1:40" x14ac:dyDescent="0.25">
      <c r="A18" t="s">
        <v>904</v>
      </c>
      <c r="B18">
        <v>14.11</v>
      </c>
      <c r="C18">
        <v>14.52</v>
      </c>
      <c r="D18">
        <v>14.79</v>
      </c>
      <c r="E18">
        <v>15.03</v>
      </c>
      <c r="F18">
        <v>15.21</v>
      </c>
      <c r="G18">
        <v>15.35</v>
      </c>
      <c r="H18">
        <v>15.51</v>
      </c>
      <c r="I18">
        <v>15.54</v>
      </c>
      <c r="J18">
        <v>14.21</v>
      </c>
      <c r="K18">
        <v>14.6</v>
      </c>
      <c r="L18">
        <v>14.95</v>
      </c>
      <c r="M18">
        <v>15.3</v>
      </c>
      <c r="N18">
        <v>15.64</v>
      </c>
      <c r="O18">
        <v>16</v>
      </c>
      <c r="P18">
        <v>16.440000000000001</v>
      </c>
      <c r="Q18">
        <v>16.88</v>
      </c>
      <c r="R18">
        <v>17.34</v>
      </c>
      <c r="S18">
        <v>17.8</v>
      </c>
      <c r="T18">
        <v>18.27</v>
      </c>
      <c r="U18">
        <v>18.809999999999999</v>
      </c>
      <c r="V18">
        <v>19.32</v>
      </c>
      <c r="W18">
        <v>19.88</v>
      </c>
      <c r="X18">
        <v>20.49</v>
      </c>
      <c r="Y18">
        <v>21.14</v>
      </c>
      <c r="Z18">
        <v>21.81</v>
      </c>
      <c r="AA18">
        <v>22.5</v>
      </c>
      <c r="AB18">
        <v>23.19</v>
      </c>
      <c r="AC18">
        <v>23.92</v>
      </c>
      <c r="AD18">
        <v>24.68</v>
      </c>
      <c r="AE18">
        <v>25.46</v>
      </c>
      <c r="AF18">
        <v>26.29</v>
      </c>
      <c r="AG18">
        <v>27.15</v>
      </c>
      <c r="AH18">
        <v>28.04</v>
      </c>
      <c r="AI18">
        <v>28.99</v>
      </c>
      <c r="AJ18">
        <v>30</v>
      </c>
      <c r="AK18">
        <v>31.06</v>
      </c>
      <c r="AL18">
        <v>32.130000000000003</v>
      </c>
      <c r="AM18">
        <v>33.26</v>
      </c>
      <c r="AN18">
        <v>34.44</v>
      </c>
    </row>
    <row r="19" spans="1:40" x14ac:dyDescent="0.25">
      <c r="A19" t="s">
        <v>905</v>
      </c>
      <c r="B19">
        <v>235.5</v>
      </c>
      <c r="C19">
        <v>241.63</v>
      </c>
      <c r="D19">
        <v>245.65</v>
      </c>
      <c r="E19">
        <v>248.47</v>
      </c>
      <c r="F19">
        <v>251.07</v>
      </c>
      <c r="G19">
        <v>252.54</v>
      </c>
      <c r="H19">
        <v>254.74</v>
      </c>
      <c r="I19">
        <v>254.67</v>
      </c>
      <c r="J19">
        <v>230.24</v>
      </c>
      <c r="K19">
        <v>236.69</v>
      </c>
      <c r="L19">
        <v>242.59</v>
      </c>
      <c r="M19">
        <v>248.33</v>
      </c>
      <c r="N19">
        <v>253.83</v>
      </c>
      <c r="O19">
        <v>259.61</v>
      </c>
      <c r="P19">
        <v>266.92</v>
      </c>
      <c r="Q19">
        <v>274.13</v>
      </c>
      <c r="R19">
        <v>281.63</v>
      </c>
      <c r="S19">
        <v>289.23</v>
      </c>
      <c r="T19">
        <v>297.02</v>
      </c>
      <c r="U19">
        <v>305.64</v>
      </c>
      <c r="V19">
        <v>313.91000000000003</v>
      </c>
      <c r="W19">
        <v>323.06</v>
      </c>
      <c r="X19">
        <v>332.87</v>
      </c>
      <c r="Y19">
        <v>343.27</v>
      </c>
      <c r="Z19">
        <v>354.09</v>
      </c>
      <c r="AA19">
        <v>365.3</v>
      </c>
      <c r="AB19">
        <v>376.62</v>
      </c>
      <c r="AC19">
        <v>388.36</v>
      </c>
      <c r="AD19">
        <v>400.79</v>
      </c>
      <c r="AE19">
        <v>413.32</v>
      </c>
      <c r="AF19">
        <v>426.43</v>
      </c>
      <c r="AG19">
        <v>440.09</v>
      </c>
      <c r="AH19">
        <v>454.44</v>
      </c>
      <c r="AI19">
        <v>469.74</v>
      </c>
      <c r="AJ19">
        <v>485.82</v>
      </c>
      <c r="AK19">
        <v>502.71</v>
      </c>
      <c r="AL19">
        <v>519.79999999999995</v>
      </c>
      <c r="AM19">
        <v>537.78</v>
      </c>
      <c r="AN19">
        <v>556.72</v>
      </c>
    </row>
    <row r="20" spans="1:40" x14ac:dyDescent="0.25">
      <c r="A20" t="s">
        <v>906</v>
      </c>
      <c r="B20">
        <v>27.52</v>
      </c>
      <c r="C20">
        <v>27.49</v>
      </c>
      <c r="D20">
        <v>27.45</v>
      </c>
      <c r="E20">
        <v>27.42</v>
      </c>
      <c r="F20">
        <v>27.39</v>
      </c>
      <c r="G20">
        <v>27.36</v>
      </c>
      <c r="H20">
        <v>27.33</v>
      </c>
      <c r="I20">
        <v>27.24</v>
      </c>
      <c r="J20">
        <v>27.16</v>
      </c>
      <c r="K20">
        <v>26.07</v>
      </c>
      <c r="L20">
        <v>25.79</v>
      </c>
      <c r="M20">
        <v>25.7</v>
      </c>
      <c r="N20">
        <v>25.62</v>
      </c>
      <c r="O20">
        <v>24.83</v>
      </c>
      <c r="P20">
        <v>22.54</v>
      </c>
      <c r="Q20">
        <v>20.239999999999998</v>
      </c>
      <c r="R20">
        <v>17.95</v>
      </c>
      <c r="S20">
        <v>15.66</v>
      </c>
      <c r="T20">
        <v>13.37</v>
      </c>
      <c r="U20">
        <v>12.37</v>
      </c>
      <c r="V20">
        <v>11.37</v>
      </c>
      <c r="W20">
        <v>10.37</v>
      </c>
      <c r="X20">
        <v>9.3699999999999992</v>
      </c>
      <c r="Y20">
        <v>8.41</v>
      </c>
      <c r="Z20">
        <v>7.24</v>
      </c>
      <c r="AA20">
        <v>6.06</v>
      </c>
      <c r="AB20">
        <v>4.88</v>
      </c>
      <c r="AC20">
        <v>3.7</v>
      </c>
      <c r="AD20">
        <v>2.52</v>
      </c>
      <c r="AE20">
        <v>2.52</v>
      </c>
      <c r="AF20">
        <v>2.52</v>
      </c>
      <c r="AG20">
        <v>2.52</v>
      </c>
      <c r="AH20">
        <v>2.52</v>
      </c>
      <c r="AI20">
        <v>2.52</v>
      </c>
      <c r="AJ20">
        <v>2.52</v>
      </c>
      <c r="AK20">
        <v>2.52</v>
      </c>
      <c r="AL20">
        <v>2.52</v>
      </c>
      <c r="AM20">
        <v>2.52</v>
      </c>
      <c r="AN20">
        <v>2.52</v>
      </c>
    </row>
    <row r="21" spans="1:40" x14ac:dyDescent="0.25">
      <c r="A21" t="s">
        <v>907</v>
      </c>
      <c r="B21">
        <v>17.78</v>
      </c>
      <c r="C21">
        <v>18.190000000000001</v>
      </c>
      <c r="D21">
        <v>18.54</v>
      </c>
      <c r="E21">
        <v>18.73</v>
      </c>
      <c r="F21">
        <v>19.13</v>
      </c>
      <c r="G21">
        <v>19.23</v>
      </c>
      <c r="H21">
        <v>19.5</v>
      </c>
      <c r="I21">
        <v>19.52</v>
      </c>
      <c r="J21">
        <v>18.16</v>
      </c>
      <c r="K21">
        <v>18.68</v>
      </c>
      <c r="L21">
        <v>19.149999999999999</v>
      </c>
      <c r="M21">
        <v>19.61</v>
      </c>
      <c r="N21">
        <v>20.04</v>
      </c>
      <c r="O21">
        <v>20.51</v>
      </c>
      <c r="P21">
        <v>21.11</v>
      </c>
      <c r="Q21">
        <v>21.69</v>
      </c>
      <c r="R21">
        <v>22.28</v>
      </c>
      <c r="S21">
        <v>22.83</v>
      </c>
      <c r="T21">
        <v>23.42</v>
      </c>
      <c r="U21">
        <v>24.02</v>
      </c>
      <c r="V21">
        <v>24.61</v>
      </c>
      <c r="W21">
        <v>25.26</v>
      </c>
      <c r="X21">
        <v>25.94</v>
      </c>
      <c r="Y21">
        <v>26.65</v>
      </c>
      <c r="Z21">
        <v>27.42</v>
      </c>
      <c r="AA21">
        <v>28.22</v>
      </c>
      <c r="AB21">
        <v>29.03</v>
      </c>
      <c r="AC21">
        <v>29.88</v>
      </c>
      <c r="AD21">
        <v>30.78</v>
      </c>
      <c r="AE21">
        <v>31.65</v>
      </c>
      <c r="AF21">
        <v>32.57</v>
      </c>
      <c r="AG21">
        <v>33.53</v>
      </c>
      <c r="AH21">
        <v>34.54</v>
      </c>
      <c r="AI21">
        <v>35.619999999999997</v>
      </c>
      <c r="AJ21">
        <v>36.75</v>
      </c>
      <c r="AK21">
        <v>37.93</v>
      </c>
      <c r="AL21">
        <v>39.130000000000003</v>
      </c>
      <c r="AM21">
        <v>40.380000000000003</v>
      </c>
      <c r="AN21">
        <v>41.7</v>
      </c>
    </row>
    <row r="22" spans="1:40" x14ac:dyDescent="0.25">
      <c r="A22" t="s">
        <v>908</v>
      </c>
      <c r="B22">
        <v>11.26</v>
      </c>
      <c r="C22">
        <v>11.57</v>
      </c>
      <c r="D22">
        <v>11.91</v>
      </c>
      <c r="E22">
        <v>12.12</v>
      </c>
      <c r="F22">
        <v>12.2</v>
      </c>
      <c r="G22">
        <v>12.36</v>
      </c>
      <c r="H22">
        <v>12.64</v>
      </c>
      <c r="I22">
        <v>12.79</v>
      </c>
      <c r="J22">
        <v>12</v>
      </c>
      <c r="K22">
        <v>12.34</v>
      </c>
      <c r="L22">
        <v>12.61</v>
      </c>
      <c r="M22">
        <v>12.86</v>
      </c>
      <c r="N22">
        <v>13.09</v>
      </c>
      <c r="O22">
        <v>13.32</v>
      </c>
      <c r="P22">
        <v>13.6</v>
      </c>
      <c r="Q22">
        <v>13.87</v>
      </c>
      <c r="R22">
        <v>14.15</v>
      </c>
      <c r="S22">
        <v>14.45</v>
      </c>
      <c r="T22">
        <v>14.74</v>
      </c>
      <c r="U22">
        <v>15.11</v>
      </c>
      <c r="V22">
        <v>15.46</v>
      </c>
      <c r="W22">
        <v>15.83</v>
      </c>
      <c r="X22">
        <v>16.22</v>
      </c>
      <c r="Y22">
        <v>16.63</v>
      </c>
      <c r="Z22">
        <v>17.04</v>
      </c>
      <c r="AA22">
        <v>17.47</v>
      </c>
      <c r="AB22">
        <v>17.89</v>
      </c>
      <c r="AC22">
        <v>18.329999999999998</v>
      </c>
      <c r="AD22">
        <v>18.8</v>
      </c>
      <c r="AE22">
        <v>19.29</v>
      </c>
      <c r="AF22">
        <v>19.79</v>
      </c>
      <c r="AG22">
        <v>20.29</v>
      </c>
      <c r="AH22">
        <v>20.8</v>
      </c>
      <c r="AI22">
        <v>21.32</v>
      </c>
      <c r="AJ22">
        <v>21.84</v>
      </c>
      <c r="AK22">
        <v>22.38</v>
      </c>
      <c r="AL22">
        <v>22.91</v>
      </c>
      <c r="AM22">
        <v>23.46</v>
      </c>
      <c r="AN22">
        <v>24.05</v>
      </c>
    </row>
    <row r="23" spans="1:40" x14ac:dyDescent="0.25">
      <c r="A23" t="s">
        <v>909</v>
      </c>
      <c r="B23">
        <v>135.96</v>
      </c>
      <c r="C23">
        <v>139.72999999999999</v>
      </c>
      <c r="D23">
        <v>142.69999999999999</v>
      </c>
      <c r="E23">
        <v>144.16</v>
      </c>
      <c r="F23">
        <v>145.31</v>
      </c>
      <c r="G23">
        <v>147.16</v>
      </c>
      <c r="H23">
        <v>148.75</v>
      </c>
      <c r="I23">
        <v>149.16999999999999</v>
      </c>
      <c r="J23">
        <v>138.22</v>
      </c>
      <c r="K23">
        <v>141.11000000000001</v>
      </c>
      <c r="L23">
        <v>144.02000000000001</v>
      </c>
      <c r="M23">
        <v>146.85</v>
      </c>
      <c r="N23">
        <v>149.56</v>
      </c>
      <c r="O23">
        <v>152.32</v>
      </c>
      <c r="P23">
        <v>155.71</v>
      </c>
      <c r="Q23">
        <v>158.9</v>
      </c>
      <c r="R23">
        <v>162.26</v>
      </c>
      <c r="S23">
        <v>165.94</v>
      </c>
      <c r="T23">
        <v>169.63</v>
      </c>
      <c r="U23">
        <v>174.19</v>
      </c>
      <c r="V23">
        <v>178.43</v>
      </c>
      <c r="W23">
        <v>183.19</v>
      </c>
      <c r="X23">
        <v>188.3</v>
      </c>
      <c r="Y23">
        <v>193.91</v>
      </c>
      <c r="Z23">
        <v>199.62</v>
      </c>
      <c r="AA23">
        <v>205.55</v>
      </c>
      <c r="AB23">
        <v>211.53</v>
      </c>
      <c r="AC23">
        <v>217.76</v>
      </c>
      <c r="AD23">
        <v>224.36</v>
      </c>
      <c r="AE23">
        <v>231.21</v>
      </c>
      <c r="AF23">
        <v>238.37</v>
      </c>
      <c r="AG23">
        <v>245.82</v>
      </c>
      <c r="AH23">
        <v>253.64</v>
      </c>
      <c r="AI23">
        <v>261.98</v>
      </c>
      <c r="AJ23">
        <v>270.7</v>
      </c>
      <c r="AK23">
        <v>279.86</v>
      </c>
      <c r="AL23">
        <v>289.08</v>
      </c>
      <c r="AM23">
        <v>298.81</v>
      </c>
      <c r="AN23">
        <v>309.06</v>
      </c>
    </row>
    <row r="24" spans="1:40" x14ac:dyDescent="0.25">
      <c r="A24" t="s">
        <v>910</v>
      </c>
      <c r="B24">
        <v>21.15</v>
      </c>
      <c r="C24">
        <v>22.37</v>
      </c>
      <c r="D24">
        <v>23.86</v>
      </c>
      <c r="E24">
        <v>24.79</v>
      </c>
      <c r="F24">
        <v>25.39</v>
      </c>
      <c r="G24">
        <v>26.91</v>
      </c>
      <c r="H24">
        <v>28.69</v>
      </c>
      <c r="I24">
        <v>29.81</v>
      </c>
      <c r="J24">
        <v>28.74</v>
      </c>
      <c r="K24">
        <v>30.06</v>
      </c>
      <c r="L24">
        <v>31.41</v>
      </c>
      <c r="M24">
        <v>32.79</v>
      </c>
      <c r="N24">
        <v>34.18</v>
      </c>
      <c r="O24">
        <v>35.74</v>
      </c>
      <c r="P24">
        <v>37.880000000000003</v>
      </c>
      <c r="Q24">
        <v>40.24</v>
      </c>
      <c r="R24">
        <v>42.9</v>
      </c>
      <c r="S24">
        <v>45.9</v>
      </c>
      <c r="T24">
        <v>49.13</v>
      </c>
      <c r="U24">
        <v>52.76</v>
      </c>
      <c r="V24">
        <v>56.4</v>
      </c>
      <c r="W24">
        <v>60.42</v>
      </c>
      <c r="X24">
        <v>64.709999999999994</v>
      </c>
      <c r="Y24">
        <v>69.47</v>
      </c>
      <c r="Z24">
        <v>74.56</v>
      </c>
      <c r="AA24">
        <v>79.92</v>
      </c>
      <c r="AB24">
        <v>85.44</v>
      </c>
      <c r="AC24">
        <v>91.27</v>
      </c>
      <c r="AD24">
        <v>97.47</v>
      </c>
      <c r="AE24">
        <v>103.66</v>
      </c>
      <c r="AF24">
        <v>109.94</v>
      </c>
      <c r="AG24">
        <v>116.29</v>
      </c>
      <c r="AH24">
        <v>122.76</v>
      </c>
      <c r="AI24">
        <v>129.41999999999999</v>
      </c>
      <c r="AJ24">
        <v>136.13999999999999</v>
      </c>
      <c r="AK24">
        <v>142.99</v>
      </c>
      <c r="AL24">
        <v>149.66</v>
      </c>
      <c r="AM24">
        <v>156.57</v>
      </c>
      <c r="AN24">
        <v>163.72</v>
      </c>
    </row>
    <row r="25" spans="1:40" x14ac:dyDescent="0.25">
      <c r="A25" t="s">
        <v>911</v>
      </c>
      <c r="B25">
        <v>1.1399999999999999</v>
      </c>
      <c r="C25">
        <v>1.1599999999999999</v>
      </c>
      <c r="D25">
        <v>1.1399999999999999</v>
      </c>
      <c r="E25">
        <v>1.1299999999999999</v>
      </c>
      <c r="F25">
        <v>1.1499999999999999</v>
      </c>
      <c r="G25">
        <v>1.1499999999999999</v>
      </c>
      <c r="H25">
        <v>1.1200000000000001</v>
      </c>
      <c r="I25">
        <v>1.0900000000000001</v>
      </c>
      <c r="J25">
        <v>0.99</v>
      </c>
      <c r="K25">
        <v>0.99</v>
      </c>
      <c r="L25">
        <v>1</v>
      </c>
      <c r="M25">
        <v>1.02</v>
      </c>
      <c r="N25">
        <v>1.03</v>
      </c>
      <c r="O25">
        <v>1.05</v>
      </c>
      <c r="P25">
        <v>1.07</v>
      </c>
      <c r="Q25">
        <v>1.0900000000000001</v>
      </c>
      <c r="R25">
        <v>1.1100000000000001</v>
      </c>
      <c r="S25">
        <v>1.1399999999999999</v>
      </c>
      <c r="T25">
        <v>1.1599999999999999</v>
      </c>
      <c r="U25">
        <v>1.2</v>
      </c>
      <c r="V25">
        <v>1.23</v>
      </c>
      <c r="W25">
        <v>1.27</v>
      </c>
      <c r="X25">
        <v>1.31</v>
      </c>
      <c r="Y25">
        <v>1.36</v>
      </c>
      <c r="Z25">
        <v>1.42</v>
      </c>
      <c r="AA25">
        <v>1.47</v>
      </c>
      <c r="AB25">
        <v>1.53</v>
      </c>
      <c r="AC25">
        <v>1.58</v>
      </c>
      <c r="AD25">
        <v>1.65</v>
      </c>
      <c r="AE25">
        <v>1.71</v>
      </c>
      <c r="AF25">
        <v>1.79</v>
      </c>
      <c r="AG25">
        <v>1.87</v>
      </c>
      <c r="AH25">
        <v>1.95</v>
      </c>
      <c r="AI25">
        <v>2.0499999999999998</v>
      </c>
      <c r="AJ25">
        <v>2.16</v>
      </c>
      <c r="AK25">
        <v>2.2799999999999998</v>
      </c>
      <c r="AL25">
        <v>2.4</v>
      </c>
      <c r="AM25">
        <v>2.5299999999999998</v>
      </c>
      <c r="AN25">
        <v>2.66</v>
      </c>
    </row>
    <row r="33" spans="1:40" x14ac:dyDescent="0.25">
      <c r="A33" t="s">
        <v>1</v>
      </c>
    </row>
    <row r="34" spans="1:40" x14ac:dyDescent="0.25">
      <c r="A34">
        <v>2012</v>
      </c>
      <c r="B34">
        <v>2013</v>
      </c>
      <c r="C34">
        <v>2014</v>
      </c>
      <c r="D34">
        <v>2015</v>
      </c>
      <c r="E34">
        <v>2016</v>
      </c>
      <c r="F34">
        <v>2017</v>
      </c>
      <c r="G34">
        <v>2018</v>
      </c>
      <c r="H34">
        <v>2019</v>
      </c>
      <c r="I34">
        <v>2020</v>
      </c>
      <c r="J34">
        <v>2021</v>
      </c>
      <c r="K34">
        <v>2022</v>
      </c>
      <c r="L34">
        <v>2023</v>
      </c>
      <c r="M34">
        <v>2024</v>
      </c>
      <c r="N34">
        <v>2025</v>
      </c>
      <c r="O34">
        <v>2026</v>
      </c>
      <c r="P34">
        <v>2027</v>
      </c>
      <c r="Q34">
        <v>2028</v>
      </c>
      <c r="R34">
        <v>2029</v>
      </c>
      <c r="S34">
        <v>2030</v>
      </c>
      <c r="T34">
        <v>2031</v>
      </c>
      <c r="U34">
        <v>2032</v>
      </c>
      <c r="V34">
        <v>2033</v>
      </c>
      <c r="W34">
        <v>2034</v>
      </c>
      <c r="X34">
        <v>2035</v>
      </c>
      <c r="Y34">
        <v>2036</v>
      </c>
      <c r="Z34">
        <v>2037</v>
      </c>
      <c r="AA34">
        <v>2038</v>
      </c>
      <c r="AB34">
        <v>2039</v>
      </c>
      <c r="AC34">
        <v>2040</v>
      </c>
      <c r="AD34">
        <v>2041</v>
      </c>
      <c r="AE34">
        <v>2042</v>
      </c>
      <c r="AF34">
        <v>2043</v>
      </c>
      <c r="AG34">
        <v>2044</v>
      </c>
      <c r="AH34">
        <v>2045</v>
      </c>
      <c r="AI34">
        <v>2046</v>
      </c>
      <c r="AJ34">
        <v>2047</v>
      </c>
      <c r="AK34">
        <v>2048</v>
      </c>
      <c r="AL34">
        <v>2049</v>
      </c>
      <c r="AM34">
        <v>2050</v>
      </c>
    </row>
    <row r="35" spans="1:40" x14ac:dyDescent="0.25">
      <c r="A35">
        <v>52325</v>
      </c>
      <c r="B35">
        <v>53104</v>
      </c>
      <c r="C35">
        <v>53912</v>
      </c>
      <c r="D35">
        <v>54750</v>
      </c>
      <c r="E35">
        <v>55620</v>
      </c>
      <c r="F35">
        <v>56522</v>
      </c>
      <c r="G35">
        <v>57436</v>
      </c>
      <c r="H35">
        <v>58365</v>
      </c>
      <c r="I35">
        <v>59309</v>
      </c>
      <c r="J35">
        <v>59992</v>
      </c>
      <c r="K35">
        <v>60682</v>
      </c>
      <c r="L35">
        <v>61381</v>
      </c>
      <c r="M35">
        <v>62088</v>
      </c>
      <c r="N35">
        <v>62803</v>
      </c>
      <c r="O35">
        <v>63421</v>
      </c>
      <c r="P35">
        <v>64046</v>
      </c>
      <c r="Q35">
        <v>64676</v>
      </c>
      <c r="R35">
        <v>65313</v>
      </c>
      <c r="S35">
        <v>65956</v>
      </c>
      <c r="T35">
        <v>66519</v>
      </c>
      <c r="U35">
        <v>67087</v>
      </c>
      <c r="V35">
        <v>67659</v>
      </c>
      <c r="W35">
        <v>68237</v>
      </c>
      <c r="X35">
        <v>68819</v>
      </c>
      <c r="Y35">
        <v>69323</v>
      </c>
      <c r="Z35">
        <v>69830</v>
      </c>
      <c r="AA35">
        <v>70342</v>
      </c>
      <c r="AB35">
        <v>70857</v>
      </c>
      <c r="AC35">
        <v>71375</v>
      </c>
      <c r="AD35">
        <v>71819</v>
      </c>
      <c r="AE35">
        <v>72265</v>
      </c>
      <c r="AF35">
        <v>72714</v>
      </c>
      <c r="AG35">
        <v>73165</v>
      </c>
      <c r="AH35">
        <v>73620</v>
      </c>
      <c r="AI35">
        <v>73995</v>
      </c>
      <c r="AJ35">
        <v>74373</v>
      </c>
      <c r="AK35">
        <v>74753</v>
      </c>
      <c r="AL35">
        <v>75134</v>
      </c>
      <c r="AM35">
        <v>75518</v>
      </c>
    </row>
    <row r="46" spans="1:40" x14ac:dyDescent="0.25">
      <c r="B46">
        <v>2012</v>
      </c>
      <c r="C46">
        <v>2013</v>
      </c>
      <c r="D46">
        <v>2014</v>
      </c>
      <c r="E46">
        <v>2015</v>
      </c>
      <c r="F46">
        <v>2016</v>
      </c>
      <c r="G46">
        <v>2017</v>
      </c>
      <c r="H46">
        <v>2018</v>
      </c>
      <c r="I46">
        <v>2019</v>
      </c>
      <c r="J46">
        <v>2020</v>
      </c>
      <c r="K46">
        <v>2021</v>
      </c>
      <c r="L46">
        <v>2022</v>
      </c>
      <c r="M46">
        <v>2023</v>
      </c>
      <c r="N46">
        <v>2024</v>
      </c>
      <c r="O46">
        <v>2025</v>
      </c>
      <c r="P46">
        <v>2026</v>
      </c>
      <c r="Q46">
        <v>2027</v>
      </c>
      <c r="R46">
        <v>2028</v>
      </c>
      <c r="S46">
        <v>2029</v>
      </c>
      <c r="T46">
        <v>2030</v>
      </c>
      <c r="U46">
        <v>2031</v>
      </c>
      <c r="V46">
        <v>2032</v>
      </c>
      <c r="W46">
        <v>2033</v>
      </c>
      <c r="X46">
        <v>2034</v>
      </c>
      <c r="Y46">
        <v>2035</v>
      </c>
      <c r="Z46">
        <v>2036</v>
      </c>
      <c r="AA46">
        <v>2037</v>
      </c>
      <c r="AB46">
        <v>2038</v>
      </c>
      <c r="AC46">
        <v>2039</v>
      </c>
      <c r="AD46">
        <v>2040</v>
      </c>
      <c r="AE46">
        <v>2041</v>
      </c>
      <c r="AF46">
        <v>2042</v>
      </c>
      <c r="AG46">
        <v>2043</v>
      </c>
      <c r="AH46">
        <v>2044</v>
      </c>
      <c r="AI46">
        <v>2045</v>
      </c>
      <c r="AJ46">
        <v>2046</v>
      </c>
      <c r="AK46">
        <v>2047</v>
      </c>
      <c r="AL46">
        <v>2048</v>
      </c>
      <c r="AM46">
        <v>2049</v>
      </c>
      <c r="AN46">
        <v>2050</v>
      </c>
    </row>
    <row r="47" spans="1:40" x14ac:dyDescent="0.25">
      <c r="A47" t="s">
        <v>912</v>
      </c>
      <c r="B47">
        <v>44.1</v>
      </c>
      <c r="C47">
        <v>44.5</v>
      </c>
      <c r="D47">
        <v>45.8</v>
      </c>
      <c r="E47">
        <v>47</v>
      </c>
      <c r="F47">
        <v>47.8</v>
      </c>
      <c r="G47">
        <v>48.9</v>
      </c>
      <c r="H47">
        <v>50.2</v>
      </c>
      <c r="I47">
        <v>51</v>
      </c>
      <c r="J47">
        <v>50.7</v>
      </c>
      <c r="K47">
        <v>48.9</v>
      </c>
      <c r="L47">
        <v>50.1</v>
      </c>
      <c r="M47">
        <v>51.3</v>
      </c>
      <c r="N47">
        <v>52.6</v>
      </c>
      <c r="O47">
        <v>53.8</v>
      </c>
      <c r="P47">
        <v>55.2</v>
      </c>
      <c r="Q47">
        <v>56.7</v>
      </c>
      <c r="R47">
        <v>58.4</v>
      </c>
      <c r="S47">
        <v>60.1</v>
      </c>
      <c r="T47">
        <v>61.9</v>
      </c>
      <c r="U47">
        <v>63.8</v>
      </c>
      <c r="V47">
        <v>65.900000000000006</v>
      </c>
      <c r="W47">
        <v>67.900000000000006</v>
      </c>
      <c r="X47">
        <v>70.2</v>
      </c>
      <c r="Y47">
        <v>72.7</v>
      </c>
      <c r="Z47">
        <v>75.3</v>
      </c>
      <c r="AA47">
        <v>77.900000000000006</v>
      </c>
      <c r="AB47">
        <v>80.599999999999994</v>
      </c>
      <c r="AC47">
        <v>83.4</v>
      </c>
      <c r="AD47">
        <v>86.3</v>
      </c>
      <c r="AE47">
        <v>89.4</v>
      </c>
      <c r="AF47">
        <v>92.5</v>
      </c>
      <c r="AG47">
        <v>95.8</v>
      </c>
      <c r="AH47">
        <v>99.2</v>
      </c>
      <c r="AI47">
        <v>102.9</v>
      </c>
      <c r="AJ47">
        <v>106.7</v>
      </c>
      <c r="AK47">
        <v>110.7</v>
      </c>
      <c r="AL47">
        <v>114.8</v>
      </c>
      <c r="AM47">
        <v>119.1</v>
      </c>
      <c r="AN47">
        <v>123.6</v>
      </c>
    </row>
    <row r="48" spans="1:40" x14ac:dyDescent="0.25">
      <c r="A48" t="s">
        <v>913</v>
      </c>
      <c r="B48">
        <v>60.6</v>
      </c>
      <c r="C48">
        <v>61.3</v>
      </c>
      <c r="D48">
        <v>63</v>
      </c>
      <c r="E48">
        <v>64.599999999999994</v>
      </c>
      <c r="F48">
        <v>65.8</v>
      </c>
      <c r="G48">
        <v>67.3</v>
      </c>
      <c r="H48">
        <v>69</v>
      </c>
      <c r="I48">
        <v>70.099999999999994</v>
      </c>
      <c r="J48">
        <v>69.599999999999994</v>
      </c>
      <c r="K48">
        <v>67.3</v>
      </c>
      <c r="L48">
        <v>68.900000000000006</v>
      </c>
      <c r="M48">
        <v>70.5</v>
      </c>
      <c r="N48">
        <v>72.2</v>
      </c>
      <c r="O48">
        <v>73.900000000000006</v>
      </c>
      <c r="P48">
        <v>75.8</v>
      </c>
      <c r="Q48">
        <v>77.900000000000006</v>
      </c>
      <c r="R48">
        <v>80.099999999999994</v>
      </c>
      <c r="S48">
        <v>82.5</v>
      </c>
      <c r="T48">
        <v>85</v>
      </c>
      <c r="U48">
        <v>87.6</v>
      </c>
      <c r="V48">
        <v>90.4</v>
      </c>
      <c r="W48">
        <v>93.2</v>
      </c>
      <c r="X48">
        <v>96.3</v>
      </c>
      <c r="Y48">
        <v>99.7</v>
      </c>
      <c r="Z48">
        <v>103.2</v>
      </c>
      <c r="AA48">
        <v>106.8</v>
      </c>
      <c r="AB48">
        <v>110.5</v>
      </c>
      <c r="AC48">
        <v>114.3</v>
      </c>
      <c r="AD48">
        <v>118.3</v>
      </c>
      <c r="AE48">
        <v>122.4</v>
      </c>
      <c r="AF48">
        <v>126.7</v>
      </c>
      <c r="AG48">
        <v>131.19999999999999</v>
      </c>
      <c r="AH48">
        <v>135.9</v>
      </c>
      <c r="AI48">
        <v>140.80000000000001</v>
      </c>
      <c r="AJ48">
        <v>146</v>
      </c>
      <c r="AK48">
        <v>151.5</v>
      </c>
      <c r="AL48">
        <v>157.1</v>
      </c>
      <c r="AM48">
        <v>162.9</v>
      </c>
      <c r="AN48">
        <v>169</v>
      </c>
    </row>
    <row r="49" spans="1:40" x14ac:dyDescent="0.25">
      <c r="A49" t="s">
        <v>914</v>
      </c>
      <c r="B49">
        <v>75.400000000000006</v>
      </c>
      <c r="C49">
        <v>76.5</v>
      </c>
      <c r="D49">
        <v>78.599999999999994</v>
      </c>
      <c r="E49">
        <v>80.5</v>
      </c>
      <c r="F49">
        <v>81.900000000000006</v>
      </c>
      <c r="G49">
        <v>83.8</v>
      </c>
      <c r="H49">
        <v>85.8</v>
      </c>
      <c r="I49">
        <v>87.1</v>
      </c>
      <c r="J49">
        <v>85.7</v>
      </c>
      <c r="K49">
        <v>83.8</v>
      </c>
      <c r="L49">
        <v>85.7</v>
      </c>
      <c r="M49">
        <v>87.6</v>
      </c>
      <c r="N49">
        <v>89.6</v>
      </c>
      <c r="O49">
        <v>91.7</v>
      </c>
      <c r="P49">
        <v>94</v>
      </c>
      <c r="Q49">
        <v>96.5</v>
      </c>
      <c r="R49">
        <v>99.2</v>
      </c>
      <c r="S49">
        <v>102.1</v>
      </c>
      <c r="T49">
        <v>105.1</v>
      </c>
      <c r="U49">
        <v>108.3</v>
      </c>
      <c r="V49">
        <v>111.6</v>
      </c>
      <c r="W49">
        <v>115.1</v>
      </c>
      <c r="X49">
        <v>118.9</v>
      </c>
      <c r="Y49">
        <v>123</v>
      </c>
      <c r="Z49">
        <v>127.3</v>
      </c>
      <c r="AA49">
        <v>131.6</v>
      </c>
      <c r="AB49">
        <v>136.1</v>
      </c>
      <c r="AC49">
        <v>140.69999999999999</v>
      </c>
      <c r="AD49">
        <v>145.5</v>
      </c>
      <c r="AE49">
        <v>150.5</v>
      </c>
      <c r="AF49">
        <v>155.69999999999999</v>
      </c>
      <c r="AG49">
        <v>161.1</v>
      </c>
      <c r="AH49">
        <v>166.8</v>
      </c>
      <c r="AI49">
        <v>172.8</v>
      </c>
      <c r="AJ49">
        <v>179.1</v>
      </c>
      <c r="AK49">
        <v>185.7</v>
      </c>
      <c r="AL49">
        <v>192.5</v>
      </c>
      <c r="AM49">
        <v>199.5</v>
      </c>
      <c r="AN49">
        <v>206.9</v>
      </c>
    </row>
    <row r="50" spans="1:40" x14ac:dyDescent="0.25">
      <c r="A50" t="s">
        <v>915</v>
      </c>
      <c r="B50">
        <v>87.2</v>
      </c>
      <c r="C50">
        <v>88.7</v>
      </c>
      <c r="D50">
        <v>91.1</v>
      </c>
      <c r="E50">
        <v>93.2</v>
      </c>
      <c r="F50">
        <v>94.8</v>
      </c>
      <c r="G50">
        <v>97.1</v>
      </c>
      <c r="H50">
        <v>99.4</v>
      </c>
      <c r="I50">
        <v>100.7</v>
      </c>
      <c r="J50">
        <v>98.6</v>
      </c>
      <c r="K50">
        <v>97</v>
      </c>
      <c r="L50">
        <v>99.1</v>
      </c>
      <c r="M50">
        <v>101.3</v>
      </c>
      <c r="N50">
        <v>103.6</v>
      </c>
      <c r="O50">
        <v>105.9</v>
      </c>
      <c r="P50">
        <v>108.6</v>
      </c>
      <c r="Q50">
        <v>111.5</v>
      </c>
      <c r="R50">
        <v>114.5</v>
      </c>
      <c r="S50">
        <v>117.9</v>
      </c>
      <c r="T50">
        <v>121.2</v>
      </c>
      <c r="U50">
        <v>124.9</v>
      </c>
      <c r="V50">
        <v>128.69999999999999</v>
      </c>
      <c r="W50">
        <v>132.6</v>
      </c>
      <c r="X50">
        <v>137</v>
      </c>
      <c r="Y50">
        <v>141.69999999999999</v>
      </c>
      <c r="Z50">
        <v>146.5</v>
      </c>
      <c r="AA50">
        <v>151.5</v>
      </c>
      <c r="AB50">
        <v>156.5</v>
      </c>
      <c r="AC50">
        <v>161.69999999999999</v>
      </c>
      <c r="AD50">
        <v>167.2</v>
      </c>
      <c r="AE50">
        <v>172.9</v>
      </c>
      <c r="AF50">
        <v>178.8</v>
      </c>
      <c r="AG50">
        <v>185</v>
      </c>
      <c r="AH50">
        <v>191.4</v>
      </c>
      <c r="AI50">
        <v>198.2</v>
      </c>
      <c r="AJ50">
        <v>205.4</v>
      </c>
      <c r="AK50">
        <v>212.9</v>
      </c>
      <c r="AL50">
        <v>220.6</v>
      </c>
      <c r="AM50">
        <v>228.5</v>
      </c>
      <c r="AN50">
        <v>236.9</v>
      </c>
    </row>
    <row r="51" spans="1:40" x14ac:dyDescent="0.25">
      <c r="A51" t="s">
        <v>916</v>
      </c>
      <c r="B51">
        <v>101.9</v>
      </c>
      <c r="C51">
        <v>104</v>
      </c>
      <c r="D51">
        <v>106.7</v>
      </c>
      <c r="E51">
        <v>109</v>
      </c>
      <c r="F51">
        <v>110.7</v>
      </c>
      <c r="G51">
        <v>113.5</v>
      </c>
      <c r="H51">
        <v>116</v>
      </c>
      <c r="I51">
        <v>117.4</v>
      </c>
      <c r="J51">
        <v>113.9</v>
      </c>
      <c r="K51">
        <v>113.1</v>
      </c>
      <c r="L51">
        <v>115.5</v>
      </c>
      <c r="M51">
        <v>118</v>
      </c>
      <c r="N51">
        <v>120.6</v>
      </c>
      <c r="O51">
        <v>123.1</v>
      </c>
      <c r="P51">
        <v>126.2</v>
      </c>
      <c r="Q51">
        <v>129.5</v>
      </c>
      <c r="R51">
        <v>133</v>
      </c>
      <c r="S51">
        <v>136.9</v>
      </c>
      <c r="T51">
        <v>140.6</v>
      </c>
      <c r="U51">
        <v>144.9</v>
      </c>
      <c r="V51">
        <v>149.1</v>
      </c>
      <c r="W51">
        <v>153.69999999999999</v>
      </c>
      <c r="X51">
        <v>158.69999999999999</v>
      </c>
      <c r="Y51">
        <v>164.1</v>
      </c>
      <c r="Z51">
        <v>169.6</v>
      </c>
      <c r="AA51">
        <v>175.2</v>
      </c>
      <c r="AB51">
        <v>181</v>
      </c>
      <c r="AC51">
        <v>186.9</v>
      </c>
      <c r="AD51">
        <v>193.2</v>
      </c>
      <c r="AE51">
        <v>199.7</v>
      </c>
      <c r="AF51">
        <v>206.4</v>
      </c>
      <c r="AG51">
        <v>213.4</v>
      </c>
      <c r="AH51">
        <v>220.7</v>
      </c>
      <c r="AI51">
        <v>228.4</v>
      </c>
      <c r="AJ51">
        <v>236.6</v>
      </c>
      <c r="AK51">
        <v>245.1</v>
      </c>
      <c r="AL51">
        <v>253.8</v>
      </c>
      <c r="AM51">
        <v>262.89999999999998</v>
      </c>
      <c r="AN51">
        <v>272.39999999999998</v>
      </c>
    </row>
    <row r="52" spans="1:40" x14ac:dyDescent="0.25">
      <c r="A52" t="s">
        <v>917</v>
      </c>
      <c r="B52">
        <v>124.5</v>
      </c>
      <c r="C52">
        <v>127.5</v>
      </c>
      <c r="D52">
        <v>130.6</v>
      </c>
      <c r="E52">
        <v>133.30000000000001</v>
      </c>
      <c r="F52">
        <v>135.30000000000001</v>
      </c>
      <c r="G52">
        <v>138.69999999999999</v>
      </c>
      <c r="H52">
        <v>141.5</v>
      </c>
      <c r="I52">
        <v>142.80000000000001</v>
      </c>
      <c r="J52">
        <v>136.9</v>
      </c>
      <c r="K52">
        <v>137.69999999999999</v>
      </c>
      <c r="L52">
        <v>140.5</v>
      </c>
      <c r="M52">
        <v>143.4</v>
      </c>
      <c r="N52">
        <v>146.4</v>
      </c>
      <c r="O52">
        <v>149.4</v>
      </c>
      <c r="P52">
        <v>153.1</v>
      </c>
      <c r="Q52">
        <v>157</v>
      </c>
      <c r="R52">
        <v>161</v>
      </c>
      <c r="S52">
        <v>165.7</v>
      </c>
      <c r="T52">
        <v>170.1</v>
      </c>
      <c r="U52">
        <v>175.3</v>
      </c>
      <c r="V52">
        <v>180.2</v>
      </c>
      <c r="W52">
        <v>185.6</v>
      </c>
      <c r="X52">
        <v>191.5</v>
      </c>
      <c r="Y52">
        <v>198</v>
      </c>
      <c r="Z52">
        <v>204.4</v>
      </c>
      <c r="AA52">
        <v>211.1</v>
      </c>
      <c r="AB52">
        <v>217.9</v>
      </c>
      <c r="AC52">
        <v>224.9</v>
      </c>
      <c r="AD52">
        <v>232.3</v>
      </c>
      <c r="AE52">
        <v>239.9</v>
      </c>
      <c r="AF52">
        <v>247.9</v>
      </c>
      <c r="AG52">
        <v>256.10000000000002</v>
      </c>
      <c r="AH52">
        <v>264.7</v>
      </c>
      <c r="AI52">
        <v>273.89999999999998</v>
      </c>
      <c r="AJ52">
        <v>283.5</v>
      </c>
      <c r="AK52">
        <v>293.60000000000002</v>
      </c>
      <c r="AL52">
        <v>303.7</v>
      </c>
      <c r="AM52">
        <v>314.39999999999998</v>
      </c>
      <c r="AN52">
        <v>325.60000000000002</v>
      </c>
    </row>
    <row r="53" spans="1:40" x14ac:dyDescent="0.25">
      <c r="A53" t="s">
        <v>918</v>
      </c>
      <c r="B53">
        <v>163.5</v>
      </c>
      <c r="C53">
        <v>167.8</v>
      </c>
      <c r="D53">
        <v>171.7</v>
      </c>
      <c r="E53">
        <v>174.9</v>
      </c>
      <c r="F53">
        <v>177.3</v>
      </c>
      <c r="G53">
        <v>181.8</v>
      </c>
      <c r="H53">
        <v>185.1</v>
      </c>
      <c r="I53">
        <v>186.5</v>
      </c>
      <c r="J53">
        <v>177.2</v>
      </c>
      <c r="K53">
        <v>179.6</v>
      </c>
      <c r="L53">
        <v>183.2</v>
      </c>
      <c r="M53">
        <v>187</v>
      </c>
      <c r="N53">
        <v>190.9</v>
      </c>
      <c r="O53">
        <v>194.6</v>
      </c>
      <c r="P53">
        <v>199.5</v>
      </c>
      <c r="Q53">
        <v>204.4</v>
      </c>
      <c r="R53">
        <v>209.6</v>
      </c>
      <c r="S53">
        <v>215.7</v>
      </c>
      <c r="T53">
        <v>221.2</v>
      </c>
      <c r="U53">
        <v>228</v>
      </c>
      <c r="V53">
        <v>234.2</v>
      </c>
      <c r="W53">
        <v>241.2</v>
      </c>
      <c r="X53">
        <v>248.9</v>
      </c>
      <c r="Y53">
        <v>257.2</v>
      </c>
      <c r="Z53">
        <v>265.5</v>
      </c>
      <c r="AA53">
        <v>274.10000000000002</v>
      </c>
      <c r="AB53">
        <v>282.8</v>
      </c>
      <c r="AC53">
        <v>291.8</v>
      </c>
      <c r="AD53">
        <v>301.3</v>
      </c>
      <c r="AE53">
        <v>311.10000000000002</v>
      </c>
      <c r="AF53">
        <v>321.3</v>
      </c>
      <c r="AG53">
        <v>331.9</v>
      </c>
      <c r="AH53">
        <v>342.9</v>
      </c>
      <c r="AI53">
        <v>354.7</v>
      </c>
      <c r="AJ53">
        <v>367</v>
      </c>
      <c r="AK53">
        <v>379.9</v>
      </c>
      <c r="AL53">
        <v>392.9</v>
      </c>
      <c r="AM53">
        <v>406.5</v>
      </c>
      <c r="AN53">
        <v>420.9</v>
      </c>
    </row>
    <row r="54" spans="1:40" x14ac:dyDescent="0.25">
      <c r="A54" t="s">
        <v>919</v>
      </c>
      <c r="B54">
        <v>246</v>
      </c>
      <c r="C54">
        <v>253.1</v>
      </c>
      <c r="D54">
        <v>258.60000000000002</v>
      </c>
      <c r="E54">
        <v>263.10000000000002</v>
      </c>
      <c r="F54">
        <v>266.5</v>
      </c>
      <c r="G54">
        <v>273.10000000000002</v>
      </c>
      <c r="H54">
        <v>277.60000000000002</v>
      </c>
      <c r="I54">
        <v>279.10000000000002</v>
      </c>
      <c r="J54">
        <v>262.2</v>
      </c>
      <c r="K54">
        <v>268.3</v>
      </c>
      <c r="L54">
        <v>273.60000000000002</v>
      </c>
      <c r="M54">
        <v>279.3</v>
      </c>
      <c r="N54">
        <v>284.89999999999998</v>
      </c>
      <c r="O54">
        <v>290.39999999999998</v>
      </c>
      <c r="P54">
        <v>297.60000000000002</v>
      </c>
      <c r="Q54">
        <v>304.7</v>
      </c>
      <c r="R54">
        <v>312.39999999999998</v>
      </c>
      <c r="S54">
        <v>321.39999999999998</v>
      </c>
      <c r="T54">
        <v>329.4</v>
      </c>
      <c r="U54">
        <v>339.4</v>
      </c>
      <c r="V54">
        <v>348.5</v>
      </c>
      <c r="W54">
        <v>358.8</v>
      </c>
      <c r="X54">
        <v>370.2</v>
      </c>
      <c r="Y54">
        <v>382.5</v>
      </c>
      <c r="Z54">
        <v>394.6</v>
      </c>
      <c r="AA54">
        <v>407.3</v>
      </c>
      <c r="AB54">
        <v>420</v>
      </c>
      <c r="AC54">
        <v>433.2</v>
      </c>
      <c r="AD54">
        <v>447.2</v>
      </c>
      <c r="AE54">
        <v>461.5</v>
      </c>
      <c r="AF54">
        <v>476.5</v>
      </c>
      <c r="AG54">
        <v>492</v>
      </c>
      <c r="AH54">
        <v>508.2</v>
      </c>
      <c r="AI54">
        <v>525.5</v>
      </c>
      <c r="AJ54">
        <v>543.6</v>
      </c>
      <c r="AK54">
        <v>562.5</v>
      </c>
      <c r="AL54">
        <v>581.5</v>
      </c>
      <c r="AM54">
        <v>601.4</v>
      </c>
      <c r="AN54">
        <v>622.5</v>
      </c>
    </row>
    <row r="55" spans="1:40" x14ac:dyDescent="0.25">
      <c r="A55" t="s">
        <v>920</v>
      </c>
      <c r="B55">
        <v>476.3</v>
      </c>
      <c r="C55">
        <v>490.3</v>
      </c>
      <c r="D55">
        <v>500.1</v>
      </c>
      <c r="E55">
        <v>508</v>
      </c>
      <c r="F55">
        <v>514.20000000000005</v>
      </c>
      <c r="G55">
        <v>525.9</v>
      </c>
      <c r="H55">
        <v>533.5</v>
      </c>
      <c r="I55">
        <v>535.5</v>
      </c>
      <c r="J55">
        <v>496.4</v>
      </c>
      <c r="K55">
        <v>511.9</v>
      </c>
      <c r="L55">
        <v>522.20000000000005</v>
      </c>
      <c r="M55">
        <v>533.29999999999995</v>
      </c>
      <c r="N55">
        <v>544</v>
      </c>
      <c r="O55">
        <v>554.6</v>
      </c>
      <c r="P55">
        <v>568.29999999999995</v>
      </c>
      <c r="Q55">
        <v>581.9</v>
      </c>
      <c r="R55">
        <v>596.4</v>
      </c>
      <c r="S55">
        <v>613.4</v>
      </c>
      <c r="T55">
        <v>628.5</v>
      </c>
      <c r="U55">
        <v>647.6</v>
      </c>
      <c r="V55">
        <v>664.8</v>
      </c>
      <c r="W55">
        <v>684.6</v>
      </c>
      <c r="X55">
        <v>706.2</v>
      </c>
      <c r="Y55">
        <v>729.7</v>
      </c>
      <c r="Z55">
        <v>752.7</v>
      </c>
      <c r="AA55">
        <v>776.8</v>
      </c>
      <c r="AB55">
        <v>800.9</v>
      </c>
      <c r="AC55">
        <v>826</v>
      </c>
      <c r="AD55">
        <v>852.7</v>
      </c>
      <c r="AE55">
        <v>880</v>
      </c>
      <c r="AF55">
        <v>908.4</v>
      </c>
      <c r="AG55">
        <v>938</v>
      </c>
      <c r="AH55">
        <v>968.8</v>
      </c>
      <c r="AI55">
        <v>1001.7</v>
      </c>
      <c r="AJ55">
        <v>1036.0999999999999</v>
      </c>
      <c r="AK55">
        <v>1072.2</v>
      </c>
      <c r="AL55">
        <v>1108.3</v>
      </c>
      <c r="AM55">
        <v>1146.3</v>
      </c>
      <c r="AN55">
        <v>1186.4000000000001</v>
      </c>
    </row>
    <row r="56" spans="1:40" x14ac:dyDescent="0.25">
      <c r="A56" t="s">
        <v>921</v>
      </c>
      <c r="B56">
        <v>1148.9000000000001</v>
      </c>
      <c r="C56">
        <v>1181.4000000000001</v>
      </c>
      <c r="D56">
        <v>1202.5999999999999</v>
      </c>
      <c r="E56">
        <v>1220</v>
      </c>
      <c r="F56">
        <v>1234.5999999999999</v>
      </c>
      <c r="G56">
        <v>1259</v>
      </c>
      <c r="H56">
        <v>1275.0999999999999</v>
      </c>
      <c r="I56">
        <v>1278.3</v>
      </c>
      <c r="J56">
        <v>1171.2</v>
      </c>
      <c r="K56">
        <v>1213.8</v>
      </c>
      <c r="L56">
        <v>1238.7</v>
      </c>
      <c r="M56">
        <v>1265.9000000000001</v>
      </c>
      <c r="N56">
        <v>1291.7</v>
      </c>
      <c r="O56">
        <v>1317.1</v>
      </c>
      <c r="P56">
        <v>1349.5</v>
      </c>
      <c r="Q56">
        <v>1381.5</v>
      </c>
      <c r="R56">
        <v>1415.7</v>
      </c>
      <c r="S56">
        <v>1455.8</v>
      </c>
      <c r="T56">
        <v>1491.1</v>
      </c>
      <c r="U56">
        <v>1536.5</v>
      </c>
      <c r="V56">
        <v>1577.1</v>
      </c>
      <c r="W56">
        <v>1624</v>
      </c>
      <c r="X56">
        <v>1675.1</v>
      </c>
      <c r="Y56">
        <v>1730.8</v>
      </c>
      <c r="Z56">
        <v>1785.1</v>
      </c>
      <c r="AA56">
        <v>1842.2</v>
      </c>
      <c r="AB56">
        <v>1899.4</v>
      </c>
      <c r="AC56">
        <v>1959.1</v>
      </c>
      <c r="AD56">
        <v>2022.6</v>
      </c>
      <c r="AE56">
        <v>2087.1999999999998</v>
      </c>
      <c r="AF56">
        <v>2154.8000000000002</v>
      </c>
      <c r="AG56">
        <v>2225</v>
      </c>
      <c r="AH56">
        <v>2298</v>
      </c>
      <c r="AI56">
        <v>2376.1</v>
      </c>
      <c r="AJ56">
        <v>2457.8000000000002</v>
      </c>
      <c r="AK56">
        <v>2543.3000000000002</v>
      </c>
      <c r="AL56">
        <v>2629.1</v>
      </c>
      <c r="AM56">
        <v>2719.4</v>
      </c>
      <c r="AN56">
        <v>2814.7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1062.300128982436</v>
      </c>
      <c r="E7" s="94">
        <f>'Emissions summary'!AC5</f>
        <v>1064.0219015827504</v>
      </c>
      <c r="F7" s="94">
        <f>'Emissions summary'!AD5</f>
        <v>1058.830593517326</v>
      </c>
      <c r="G7" s="94">
        <f>'Emissions summary'!AE5</f>
        <v>1046.7267636492179</v>
      </c>
      <c r="H7" s="94">
        <f>'Emissions summary'!AF5</f>
        <v>1029.4603243610363</v>
      </c>
      <c r="I7" s="94">
        <f>'Emissions summary'!AG5</f>
        <v>1017.5180148934808</v>
      </c>
      <c r="J7" s="94">
        <f>'Emissions summary'!AH5</f>
        <v>1004.0757106767385</v>
      </c>
      <c r="K7" s="94">
        <f>'Emissions summary'!AI5</f>
        <v>989.31697042659493</v>
      </c>
      <c r="L7" s="94">
        <f>'Emissions summary'!AJ5</f>
        <v>882.53786946826972</v>
      </c>
      <c r="M7" s="94">
        <f>'Emissions summary'!AK5</f>
        <v>886.71394851602849</v>
      </c>
      <c r="N7" s="94">
        <f>'Emissions summary'!AL5</f>
        <v>889.65976439821998</v>
      </c>
      <c r="O7" s="94">
        <f>'Emissions summary'!AM5</f>
        <v>892.51937587149723</v>
      </c>
      <c r="P7" s="94">
        <f>'Emissions summary'!AN5</f>
        <v>894.34670137089643</v>
      </c>
      <c r="Q7" s="94">
        <f>'Emissions summary'!AO5</f>
        <v>896.75900585042336</v>
      </c>
      <c r="R7" s="94">
        <f>'Emissions summary'!AP5</f>
        <v>902.8077596288299</v>
      </c>
      <c r="S7" s="94">
        <f>'Emissions summary'!AQ5</f>
        <v>908.1789360119858</v>
      </c>
      <c r="T7" s="94">
        <f>'Emissions summary'!AR5</f>
        <v>914.21671508311749</v>
      </c>
      <c r="U7" s="94">
        <f>'Emissions summary'!AS5</f>
        <v>920.56454578889804</v>
      </c>
      <c r="V7" s="94">
        <f>'Emissions summary'!AT5</f>
        <v>927.25820672788018</v>
      </c>
      <c r="W7" s="94">
        <f>'Emissions summary'!AU5</f>
        <v>935.2631729609335</v>
      </c>
      <c r="X7" s="94">
        <f>'Emissions summary'!AV5</f>
        <v>941.1265687387961</v>
      </c>
      <c r="Y7" s="94">
        <f>'Emissions summary'!AW5</f>
        <v>949.14280887085931</v>
      </c>
      <c r="Z7" s="94">
        <f>'Emissions summary'!AX5</f>
        <v>958.26614863178384</v>
      </c>
      <c r="AA7" s="94">
        <f>'Emissions summary'!AY5</f>
        <v>968.50256139413182</v>
      </c>
      <c r="AB7" s="94">
        <f>'Emissions summary'!AZ5</f>
        <v>978.7357089881823</v>
      </c>
      <c r="AC7" s="94">
        <f>'Emissions summary'!BA5</f>
        <v>989.27389106892986</v>
      </c>
      <c r="AD7" s="94">
        <f>'Emissions summary'!BB5</f>
        <v>999.23971992929103</v>
      </c>
      <c r="AE7" s="94">
        <f>'Emissions summary'!BC5</f>
        <v>1009.4454642439216</v>
      </c>
      <c r="AF7" s="94">
        <f>'Emissions summary'!BD5</f>
        <v>1020.5181487186653</v>
      </c>
      <c r="AG7" s="94">
        <f>'Emissions summary'!BE5</f>
        <v>1047.8207720995613</v>
      </c>
      <c r="AH7" s="94">
        <f>'Emissions summary'!BF5</f>
        <v>1076.2602174481219</v>
      </c>
      <c r="AI7" s="94">
        <f>'Emissions summary'!BG5</f>
        <v>1105.7231066890538</v>
      </c>
      <c r="AJ7" s="94">
        <f>'Emissions summary'!BH5</f>
        <v>1136.389279619819</v>
      </c>
      <c r="AK7" s="94">
        <f>'Emissions summary'!BI5</f>
        <v>1169.054718569374</v>
      </c>
      <c r="AL7" s="94">
        <f>'Emissions summary'!BJ5</f>
        <v>1203.3804423340712</v>
      </c>
      <c r="AM7" s="94">
        <f>'Emissions summary'!BK5</f>
        <v>1239.2978496149342</v>
      </c>
      <c r="AN7" s="94">
        <f>'Emissions summary'!BL5</f>
        <v>1275.2849893811547</v>
      </c>
      <c r="AO7" s="94">
        <f>'Emissions summary'!BM5</f>
        <v>1313.0143683440272</v>
      </c>
      <c r="AP7" s="94">
        <f>'Emissions summary'!BN5</f>
        <v>1352.623981357089</v>
      </c>
    </row>
    <row r="8" spans="1:42" x14ac:dyDescent="0.25">
      <c r="A8" t="str">
        <f>'Emissions summary'!C6</f>
        <v>3A1c Sheep</v>
      </c>
      <c r="B8" t="str">
        <f t="shared" ref="B8:B36" si="1">"A"&amp;LEFT(A8,4)</f>
        <v>A3A1c</v>
      </c>
      <c r="C8" t="str">
        <f>'Emissions summary'!D6</f>
        <v>CH4</v>
      </c>
      <c r="D8" s="94">
        <f>'Emissions summary'!AB6</f>
        <v>146.95425334170346</v>
      </c>
      <c r="E8" s="94">
        <f>'Emissions summary'!AC6</f>
        <v>147.03581958193462</v>
      </c>
      <c r="F8" s="94">
        <f>'Emissions summary'!AD6</f>
        <v>147.21707565774167</v>
      </c>
      <c r="G8" s="94">
        <f>'Emissions summary'!AE6</f>
        <v>147.49124501188831</v>
      </c>
      <c r="H8" s="94">
        <f>'Emissions summary'!AF6</f>
        <v>147.85602034298685</v>
      </c>
      <c r="I8" s="94">
        <f>'Emissions summary'!AG6</f>
        <v>148.31459760016489</v>
      </c>
      <c r="J8" s="94">
        <f>'Emissions summary'!AH6</f>
        <v>148.82251040673918</v>
      </c>
      <c r="K8" s="94">
        <f>'Emissions summary'!AI6</f>
        <v>149.38107745676777</v>
      </c>
      <c r="L8" s="94">
        <f>'Emissions summary'!AJ6</f>
        <v>149.90110308616153</v>
      </c>
      <c r="M8" s="94">
        <f>'Emissions summary'!AK6</f>
        <v>150.11638157769821</v>
      </c>
      <c r="N8" s="94">
        <f>'Emissions summary'!AL6</f>
        <v>150.36633738513916</v>
      </c>
      <c r="O8" s="94">
        <f>'Emissions summary'!AM6</f>
        <v>150.65293831652599</v>
      </c>
      <c r="P8" s="94">
        <f>'Emissions summary'!AN6</f>
        <v>150.97148608971634</v>
      </c>
      <c r="Q8" s="94">
        <f>'Emissions summary'!AO6</f>
        <v>151.32171248645579</v>
      </c>
      <c r="R8" s="94">
        <f>'Emissions summary'!AP6</f>
        <v>151.5379098393569</v>
      </c>
      <c r="S8" s="94">
        <f>'Emissions summary'!AQ6</f>
        <v>151.78155158281257</v>
      </c>
      <c r="T8" s="94">
        <f>'Emissions summary'!AR6</f>
        <v>152.0494795054843</v>
      </c>
      <c r="U8" s="94">
        <f>'Emissions summary'!AS6</f>
        <v>152.34324820973387</v>
      </c>
      <c r="V8" s="94">
        <f>'Emissions summary'!AT6</f>
        <v>152.66019450922238</v>
      </c>
      <c r="W8" s="94">
        <f>'Emissions summary'!AU6</f>
        <v>152.87017588882946</v>
      </c>
      <c r="X8" s="94">
        <f>'Emissions summary'!AV6</f>
        <v>153.09850289599913</v>
      </c>
      <c r="Y8" s="94">
        <f>'Emissions summary'!AW6</f>
        <v>153.34764266275195</v>
      </c>
      <c r="Z8" s="94">
        <f>'Emissions summary'!AX6</f>
        <v>153.6187890192621</v>
      </c>
      <c r="AA8" s="94">
        <f>'Emissions summary'!AY6</f>
        <v>153.90822768465031</v>
      </c>
      <c r="AB8" s="94">
        <f>'Emissions summary'!AZ6</f>
        <v>154.08923092901134</v>
      </c>
      <c r="AC8" s="94">
        <f>'Emissions summary'!BA6</f>
        <v>154.28586580894628</v>
      </c>
      <c r="AD8" s="94">
        <f>'Emissions summary'!BB6</f>
        <v>154.49949031805255</v>
      </c>
      <c r="AE8" s="94">
        <f>'Emissions summary'!BC6</f>
        <v>154.7275799842559</v>
      </c>
      <c r="AF8" s="94">
        <f>'Emissions summary'!BD6</f>
        <v>154.97053318659243</v>
      </c>
      <c r="AG8" s="94">
        <f>'Emissions summary'!BE6</f>
        <v>155.11223020621989</v>
      </c>
      <c r="AH8" s="94">
        <f>'Emissions summary'!BF6</f>
        <v>155.26656176597726</v>
      </c>
      <c r="AI8" s="94">
        <f>'Emissions summary'!BG6</f>
        <v>155.43444138389023</v>
      </c>
      <c r="AJ8" s="94">
        <f>'Emissions summary'!BH6</f>
        <v>155.61423327440593</v>
      </c>
      <c r="AK8" s="94">
        <f>'Emissions summary'!BI6</f>
        <v>155.80961079683726</v>
      </c>
      <c r="AL8" s="94">
        <f>'Emissions summary'!BJ6</f>
        <v>155.89651452826669</v>
      </c>
      <c r="AM8" s="94">
        <f>'Emissions summary'!BK6</f>
        <v>155.99710233240165</v>
      </c>
      <c r="AN8" s="94">
        <f>'Emissions summary'!BL6</f>
        <v>156.10748576764448</v>
      </c>
      <c r="AO8" s="94">
        <f>'Emissions summary'!BM6</f>
        <v>156.22821799767868</v>
      </c>
      <c r="AP8" s="94">
        <f>'Emissions summary'!BN6</f>
        <v>156.36212928928177</v>
      </c>
    </row>
    <row r="9" spans="1:42" x14ac:dyDescent="0.25">
      <c r="A9" t="str">
        <f>'Emissions summary'!C7</f>
        <v>3A1d Goats</v>
      </c>
      <c r="B9" t="str">
        <f t="shared" si="1"/>
        <v>A3A1d</v>
      </c>
      <c r="C9" t="str">
        <f>'Emissions summary'!D7</f>
        <v>CH4</v>
      </c>
      <c r="D9" s="94">
        <f>'Emissions summary'!AB7</f>
        <v>37.502322952292005</v>
      </c>
      <c r="E9" s="94">
        <f>'Emissions summary'!AC7</f>
        <v>37.600674511658056</v>
      </c>
      <c r="F9" s="94">
        <f>'Emissions summary'!AD7</f>
        <v>37.731653030521969</v>
      </c>
      <c r="G9" s="94">
        <f>'Emissions summary'!AE7</f>
        <v>37.893116316237389</v>
      </c>
      <c r="H9" s="94">
        <f>'Emissions summary'!AF7</f>
        <v>38.084608415018245</v>
      </c>
      <c r="I9" s="94">
        <f>'Emissions summary'!AG7</f>
        <v>38.307773335704354</v>
      </c>
      <c r="J9" s="94">
        <f>'Emissions summary'!AH7</f>
        <v>38.545198259011414</v>
      </c>
      <c r="K9" s="94">
        <f>'Emissions summary'!AI7</f>
        <v>38.797761146645172</v>
      </c>
      <c r="L9" s="94">
        <f>'Emissions summary'!AJ7</f>
        <v>39.030463723114408</v>
      </c>
      <c r="M9" s="94">
        <f>'Emissions summary'!AK7</f>
        <v>39.13877792343861</v>
      </c>
      <c r="N9" s="94">
        <f>'Emissions summary'!AL7</f>
        <v>39.257551116309358</v>
      </c>
      <c r="O9" s="94">
        <f>'Emissions summary'!AM7</f>
        <v>39.387728930712932</v>
      </c>
      <c r="P9" s="94">
        <f>'Emissions summary'!AN7</f>
        <v>39.527610955426127</v>
      </c>
      <c r="Q9" s="94">
        <f>'Emissions summary'!AO7</f>
        <v>39.677222214521841</v>
      </c>
      <c r="R9" s="94">
        <f>'Emissions summary'!AP7</f>
        <v>39.772070065073621</v>
      </c>
      <c r="S9" s="94">
        <f>'Emissions summary'!AQ7</f>
        <v>39.875494230624909</v>
      </c>
      <c r="T9" s="94">
        <f>'Emissions summary'!AR7</f>
        <v>39.986348773795186</v>
      </c>
      <c r="U9" s="94">
        <f>'Emissions summary'!AS7</f>
        <v>40.105311377565343</v>
      </c>
      <c r="V9" s="94">
        <f>'Emissions summary'!AT7</f>
        <v>40.231413708258863</v>
      </c>
      <c r="W9" s="94">
        <f>'Emissions summary'!AU7</f>
        <v>40.314520801034661</v>
      </c>
      <c r="X9" s="94">
        <f>'Emissions summary'!AV7</f>
        <v>40.403220008194246</v>
      </c>
      <c r="Y9" s="94">
        <f>'Emissions summary'!AW7</f>
        <v>40.498506764443832</v>
      </c>
      <c r="Z9" s="94">
        <f>'Emissions summary'!AX7</f>
        <v>40.600874548174176</v>
      </c>
      <c r="AA9" s="94">
        <f>'Emissions summary'!AY7</f>
        <v>40.70892993054845</v>
      </c>
      <c r="AB9" s="94">
        <f>'Emissions summary'!AZ7</f>
        <v>40.774306784810847</v>
      </c>
      <c r="AC9" s="94">
        <f>'Emissions summary'!BA7</f>
        <v>40.844596276465033</v>
      </c>
      <c r="AD9" s="94">
        <f>'Emissions summary'!BB7</f>
        <v>40.92033904239269</v>
      </c>
      <c r="AE9" s="94">
        <f>'Emissions summary'!BC7</f>
        <v>41.000594061520388</v>
      </c>
      <c r="AF9" s="94">
        <f>'Emissions summary'!BD7</f>
        <v>41.085532348492634</v>
      </c>
      <c r="AG9" s="94">
        <f>'Emissions summary'!BE7</f>
        <v>41.131225742144501</v>
      </c>
      <c r="AH9" s="94">
        <f>'Emissions summary'!BF7</f>
        <v>41.180943780286213</v>
      </c>
      <c r="AI9" s="94">
        <f>'Emissions summary'!BG7</f>
        <v>41.235043662528426</v>
      </c>
      <c r="AJ9" s="94">
        <f>'Emissions summary'!BH7</f>
        <v>41.29291852706401</v>
      </c>
      <c r="AK9" s="94">
        <f>'Emissions summary'!BI7</f>
        <v>41.355959468897971</v>
      </c>
      <c r="AL9" s="94">
        <f>'Emissions summary'!BJ7</f>
        <v>41.377616155390072</v>
      </c>
      <c r="AM9" s="94">
        <f>'Emissions summary'!BK7</f>
        <v>41.403881351529733</v>
      </c>
      <c r="AN9" s="94">
        <f>'Emissions summary'!BL7</f>
        <v>41.433300652491752</v>
      </c>
      <c r="AO9" s="94">
        <f>'Emissions summary'!BM7</f>
        <v>41.466086582039992</v>
      </c>
      <c r="AP9" s="94">
        <f>'Emissions summary'!BN7</f>
        <v>41.503298294512803</v>
      </c>
    </row>
    <row r="10" spans="1:42" x14ac:dyDescent="0.25">
      <c r="A10" t="str">
        <f>'Emissions summary'!C8</f>
        <v>3A1f Horses</v>
      </c>
      <c r="B10" t="str">
        <f t="shared" si="1"/>
        <v>A3A1f</v>
      </c>
      <c r="C10" t="str">
        <f>'Emissions summary'!D8</f>
        <v>CH4</v>
      </c>
      <c r="D10" s="94">
        <f>'Emissions summary'!AB8</f>
        <v>5.563548702014014</v>
      </c>
      <c r="E10" s="94">
        <f>'Emissions summary'!AC8</f>
        <v>5.6006986938023271</v>
      </c>
      <c r="F10" s="94">
        <f>'Emissions summary'!AD8</f>
        <v>5.6142202926445819</v>
      </c>
      <c r="G10" s="94">
        <f>'Emissions summary'!AE8</f>
        <v>5.6035564608915998</v>
      </c>
      <c r="H10" s="94">
        <f>'Emissions summary'!AF8</f>
        <v>5.5736225959821732</v>
      </c>
      <c r="I10" s="94">
        <f>'Emissions summary'!AG8</f>
        <v>5.5572847597204333</v>
      </c>
      <c r="J10" s="94">
        <f>'Emissions summary'!AH8</f>
        <v>5.5347616275009957</v>
      </c>
      <c r="K10" s="94">
        <f>'Emissions summary'!AI8</f>
        <v>5.5064836169904536</v>
      </c>
      <c r="L10" s="94">
        <f>'Emissions summary'!AJ8</f>
        <v>5.1788727917269766</v>
      </c>
      <c r="M10" s="94">
        <f>'Emissions summary'!AK8</f>
        <v>5.2150780976013875</v>
      </c>
      <c r="N10" s="94">
        <f>'Emissions summary'!AL8</f>
        <v>5.2470647423604175</v>
      </c>
      <c r="O10" s="94">
        <f>'Emissions summary'!AM8</f>
        <v>5.2784776449762969</v>
      </c>
      <c r="P10" s="94">
        <f>'Emissions summary'!AN8</f>
        <v>5.3062258493978893</v>
      </c>
      <c r="Q10" s="94">
        <f>'Emissions summary'!AO8</f>
        <v>5.3357583955101928</v>
      </c>
      <c r="R10" s="94">
        <f>'Emissions summary'!AP8</f>
        <v>5.3831677973368723</v>
      </c>
      <c r="S10" s="94">
        <f>'Emissions summary'!AQ8</f>
        <v>5.4284633488069227</v>
      </c>
      <c r="T10" s="94">
        <f>'Emissions summary'!AR8</f>
        <v>5.4764336655254438</v>
      </c>
      <c r="U10" s="94">
        <f>'Emissions summary'!AS8</f>
        <v>5.5258189585502242</v>
      </c>
      <c r="V10" s="94">
        <f>'Emissions summary'!AT8</f>
        <v>5.5768714209318775</v>
      </c>
      <c r="W10" s="94">
        <f>'Emissions summary'!AU8</f>
        <v>5.6490873407050106</v>
      </c>
      <c r="X10" s="94">
        <f>'Emissions summary'!AV8</f>
        <v>5.7149234223701741</v>
      </c>
      <c r="Y10" s="94">
        <f>'Emissions summary'!AW8</f>
        <v>5.7902592558530239</v>
      </c>
      <c r="Z10" s="94">
        <f>'Emissions summary'!AX8</f>
        <v>5.8714478316710199</v>
      </c>
      <c r="AA10" s="94">
        <f>'Emissions summary'!AY8</f>
        <v>5.958903630586339</v>
      </c>
      <c r="AB10" s="94">
        <f>'Emissions summary'!AZ8</f>
        <v>6.0533152702980306</v>
      </c>
      <c r="AC10" s="94">
        <f>'Emissions summary'!BA8</f>
        <v>6.1514579309798352</v>
      </c>
      <c r="AD10" s="94">
        <f>'Emissions summary'!BB8</f>
        <v>6.2498265260818657</v>
      </c>
      <c r="AE10" s="94">
        <f>'Emissions summary'!BC8</f>
        <v>6.351901848564288</v>
      </c>
      <c r="AF10" s="94">
        <f>'Emissions summary'!BD8</f>
        <v>6.4604986301162253</v>
      </c>
      <c r="AG10" s="94">
        <f>'Emissions summary'!BE8</f>
        <v>6.5783023769350883</v>
      </c>
      <c r="AH10" s="94">
        <f>'Emissions summary'!BF8</f>
        <v>6.7007523406160061</v>
      </c>
      <c r="AI10" s="94">
        <f>'Emissions summary'!BG8</f>
        <v>6.8273037880391518</v>
      </c>
      <c r="AJ10" s="94">
        <f>'Emissions summary'!BH8</f>
        <v>6.9587755746835533</v>
      </c>
      <c r="AK10" s="94">
        <f>'Emissions summary'!BI8</f>
        <v>7.0983867826072364</v>
      </c>
      <c r="AL10" s="94">
        <f>'Emissions summary'!BJ8</f>
        <v>7.2506658148940852</v>
      </c>
      <c r="AM10" s="94">
        <f>'Emissions summary'!BK8</f>
        <v>7.4097014231689569</v>
      </c>
      <c r="AN10" s="94">
        <f>'Emissions summary'!BL8</f>
        <v>7.5691129675620488</v>
      </c>
      <c r="AO10" s="94">
        <f>'Emissions summary'!BM8</f>
        <v>7.7360647918174212</v>
      </c>
      <c r="AP10" s="94">
        <f>'Emissions summary'!BN8</f>
        <v>7.9110034441329038</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2.1054632834374631</v>
      </c>
      <c r="E12" s="94">
        <f>'Emissions summary'!AC10</f>
        <v>2.1019133495014088</v>
      </c>
      <c r="F12" s="94">
        <f>'Emissions summary'!AD10</f>
        <v>2.0837873511498799</v>
      </c>
      <c r="G12" s="94">
        <f>'Emissions summary'!AE10</f>
        <v>2.0510418250000795</v>
      </c>
      <c r="H12" s="94">
        <f>'Emissions summary'!AF10</f>
        <v>2.0074492538418633</v>
      </c>
      <c r="I12" s="94">
        <f>'Emissions summary'!AG10</f>
        <v>1.9759897165279776</v>
      </c>
      <c r="J12" s="94">
        <f>'Emissions summary'!AH10</f>
        <v>1.9418243920786791</v>
      </c>
      <c r="K12" s="94">
        <f>'Emissions summary'!AI10</f>
        <v>1.9052702045459859</v>
      </c>
      <c r="L12" s="94">
        <f>'Emissions summary'!AJ10</f>
        <v>1.6665015434408936</v>
      </c>
      <c r="M12" s="94">
        <f>'Emissions summary'!AK10</f>
        <v>1.6704691944088499</v>
      </c>
      <c r="N12" s="94">
        <f>'Emissions summary'!AL10</f>
        <v>1.6720296357529045</v>
      </c>
      <c r="O12" s="94">
        <f>'Emissions summary'!AM10</f>
        <v>1.673671902773149</v>
      </c>
      <c r="P12" s="94">
        <f>'Emissions summary'!AN10</f>
        <v>1.6733191793566162</v>
      </c>
      <c r="Q12" s="94">
        <f>'Emissions summary'!AO10</f>
        <v>1.674510716396145</v>
      </c>
      <c r="R12" s="94">
        <f>'Emissions summary'!AP10</f>
        <v>1.6848036810345137</v>
      </c>
      <c r="S12" s="94">
        <f>'Emissions summary'!AQ10</f>
        <v>1.6938253432526433</v>
      </c>
      <c r="T12" s="94">
        <f>'Emissions summary'!AR10</f>
        <v>1.7045321042203314</v>
      </c>
      <c r="U12" s="94">
        <f>'Emissions summary'!AS10</f>
        <v>1.7161224378261091</v>
      </c>
      <c r="V12" s="94">
        <f>'Emissions summary'!AT10</f>
        <v>1.7286798182923002</v>
      </c>
      <c r="W12" s="94">
        <f>'Emissions summary'!AU10</f>
        <v>1.7517787460515286</v>
      </c>
      <c r="X12" s="94">
        <f>'Emissions summary'!AV10</f>
        <v>1.7706629264717222</v>
      </c>
      <c r="Y12" s="94">
        <f>'Emissions summary'!AW10</f>
        <v>1.7948022581799246</v>
      </c>
      <c r="Z12" s="94">
        <f>'Emissions summary'!AX10</f>
        <v>1.8219307384223271</v>
      </c>
      <c r="AA12" s="94">
        <f>'Emissions summary'!AY10</f>
        <v>1.8521261785230136</v>
      </c>
      <c r="AB12" s="94">
        <f>'Emissions summary'!AZ10</f>
        <v>1.883527888549839</v>
      </c>
      <c r="AC12" s="94">
        <f>'Emissions summary'!BA10</f>
        <v>1.9162550436182237</v>
      </c>
      <c r="AD12" s="94">
        <f>'Emissions summary'!BB10</f>
        <v>1.9483426938734751</v>
      </c>
      <c r="AE12" s="94">
        <f>'Emissions summary'!BC10</f>
        <v>1.9816602228836098</v>
      </c>
      <c r="AF12" s="94">
        <f>'Emissions summary'!BD10</f>
        <v>2.017678073305972</v>
      </c>
      <c r="AG12" s="94">
        <f>'Emissions summary'!BE10</f>
        <v>2.0555980384147272</v>
      </c>
      <c r="AH12" s="94">
        <f>'Emissions summary'!BF10</f>
        <v>2.0948764357550029</v>
      </c>
      <c r="AI12" s="94">
        <f>'Emissions summary'!BG10</f>
        <v>2.1351792498051867</v>
      </c>
      <c r="AJ12" s="94">
        <f>'Emissions summary'!BH10</f>
        <v>2.1768386751510409</v>
      </c>
      <c r="AK12" s="94">
        <f>'Emissions summary'!BI10</f>
        <v>2.2214825148620991</v>
      </c>
      <c r="AL12" s="94">
        <f>'Emissions summary'!BJ10</f>
        <v>2.2687613865731082</v>
      </c>
      <c r="AM12" s="94">
        <f>'Emissions summary'!BK10</f>
        <v>2.3178944466728013</v>
      </c>
      <c r="AN12" s="94">
        <f>'Emissions summary'!BL10</f>
        <v>2.3656036700092882</v>
      </c>
      <c r="AO12" s="94">
        <f>'Emissions summary'!BM10</f>
        <v>2.4153528181121957</v>
      </c>
      <c r="AP12" s="94">
        <f>'Emissions summary'!BN10</f>
        <v>2.4672963651807267</v>
      </c>
    </row>
    <row r="13" spans="1:42" x14ac:dyDescent="0.25">
      <c r="A13" t="str">
        <f>'Emissions summary'!C12</f>
        <v>3A2a Cattle</v>
      </c>
      <c r="B13" t="str">
        <f t="shared" si="1"/>
        <v>A3A2a</v>
      </c>
      <c r="C13" t="str">
        <f>'Emissions summary'!D12</f>
        <v>CH4</v>
      </c>
      <c r="D13" s="94">
        <f>'Emissions summary'!AB12</f>
        <v>8.1502731672008686</v>
      </c>
      <c r="E13" s="94">
        <f>'Emissions summary'!AC12</f>
        <v>8.2202356839961652</v>
      </c>
      <c r="F13" s="94">
        <f>'Emissions summary'!AD12</f>
        <v>8.2712738136793664</v>
      </c>
      <c r="G13" s="94">
        <f>'Emissions summary'!AE12</f>
        <v>8.3018781736361866</v>
      </c>
      <c r="H13" s="94">
        <f>'Emissions summary'!AF12</f>
        <v>8.3166554851869776</v>
      </c>
      <c r="I13" s="94">
        <f>'Emissions summary'!AG12</f>
        <v>8.3515054893227365</v>
      </c>
      <c r="J13" s="94">
        <f>'Emissions summary'!AH12</f>
        <v>8.3818158606591329</v>
      </c>
      <c r="K13" s="94">
        <f>'Emissions summary'!AI12</f>
        <v>8.407998551640155</v>
      </c>
      <c r="L13" s="94">
        <f>'Emissions summary'!AJ12</f>
        <v>8.0891668271889436</v>
      </c>
      <c r="M13" s="94">
        <f>'Emissions summary'!AK12</f>
        <v>8.1609043227421871</v>
      </c>
      <c r="N13" s="94">
        <f>'Emissions summary'!AL12</f>
        <v>8.2301477294735808</v>
      </c>
      <c r="O13" s="94">
        <f>'Emissions summary'!AM12</f>
        <v>8.3012416797981636</v>
      </c>
      <c r="P13" s="94">
        <f>'Emissions summary'!AN12</f>
        <v>8.37030221226102</v>
      </c>
      <c r="Q13" s="94">
        <f>'Emissions summary'!AO12</f>
        <v>8.4437121642209352</v>
      </c>
      <c r="R13" s="94">
        <f>'Emissions summary'!AP12</f>
        <v>8.5294502065400266</v>
      </c>
      <c r="S13" s="94">
        <f>'Emissions summary'!AQ12</f>
        <v>8.6148775004398761</v>
      </c>
      <c r="T13" s="94">
        <f>'Emissions summary'!AR12</f>
        <v>8.7055454249484026</v>
      </c>
      <c r="U13" s="94">
        <f>'Emissions summary'!AS12</f>
        <v>8.8001505119294468</v>
      </c>
      <c r="V13" s="94">
        <f>'Emissions summary'!AT12</f>
        <v>8.8989002000840802</v>
      </c>
      <c r="W13" s="94">
        <f>'Emissions summary'!AU12</f>
        <v>9.0169152428795556</v>
      </c>
      <c r="X13" s="94">
        <f>'Emissions summary'!AV12</f>
        <v>9.1291231090336034</v>
      </c>
      <c r="Y13" s="94">
        <f>'Emissions summary'!AW12</f>
        <v>9.2552601621415693</v>
      </c>
      <c r="Z13" s="94">
        <f>'Emissions summary'!AX12</f>
        <v>9.3911298530338474</v>
      </c>
      <c r="AA13" s="94">
        <f>'Emissions summary'!AY12</f>
        <v>9.5371561741741555</v>
      </c>
      <c r="AB13" s="94">
        <f>'Emissions summary'!AZ12</f>
        <v>9.6847010423658251</v>
      </c>
      <c r="AC13" s="94">
        <f>'Emissions summary'!BA12</f>
        <v>9.8390726516598335</v>
      </c>
      <c r="AD13" s="94">
        <f>'Emissions summary'!BB12</f>
        <v>9.9960575554094575</v>
      </c>
      <c r="AE13" s="94">
        <f>'Emissions summary'!BC12</f>
        <v>10.159946428387359</v>
      </c>
      <c r="AF13" s="94">
        <f>'Emissions summary'!BD12</f>
        <v>10.334487137151825</v>
      </c>
      <c r="AG13" s="94">
        <f>'Emissions summary'!BE12</f>
        <v>10.510805619868931</v>
      </c>
      <c r="AH13" s="94">
        <f>'Emissions summary'!BF12</f>
        <v>10.694928126194217</v>
      </c>
      <c r="AI13" s="94">
        <f>'Emissions summary'!BG12</f>
        <v>10.886331636327931</v>
      </c>
      <c r="AJ13" s="94">
        <f>'Emissions summary'!BH12</f>
        <v>11.086033504411654</v>
      </c>
      <c r="AK13" s="94">
        <f>'Emissions summary'!BI12</f>
        <v>11.298645804659353</v>
      </c>
      <c r="AL13" s="94">
        <f>'Emissions summary'!BJ12</f>
        <v>11.518920958871639</v>
      </c>
      <c r="AM13" s="94">
        <f>'Emissions summary'!BK12</f>
        <v>11.750024605875815</v>
      </c>
      <c r="AN13" s="94">
        <f>'Emissions summary'!BL12</f>
        <v>11.983374049305549</v>
      </c>
      <c r="AO13" s="94">
        <f>'Emissions summary'!BM12</f>
        <v>12.228447585356868</v>
      </c>
      <c r="AP13" s="94">
        <f>'Emissions summary'!BN12</f>
        <v>12.486224524658361</v>
      </c>
    </row>
    <row r="14" spans="1:42" x14ac:dyDescent="0.25">
      <c r="A14" t="str">
        <f>'Emissions summary'!C13</f>
        <v>3A2c Sheep</v>
      </c>
      <c r="B14" t="str">
        <f t="shared" si="1"/>
        <v>A3A2c</v>
      </c>
      <c r="C14" t="str">
        <f>'Emissions summary'!D13</f>
        <v>CH4</v>
      </c>
      <c r="D14" s="94">
        <f>'Emissions summary'!AB13</f>
        <v>4.0170811992085435E-2</v>
      </c>
      <c r="E14" s="94">
        <f>'Emissions summary'!AC13</f>
        <v>4.0193108604988564E-2</v>
      </c>
      <c r="F14" s="94">
        <f>'Emissions summary'!AD13</f>
        <v>4.02426560224882E-2</v>
      </c>
      <c r="G14" s="94">
        <f>'Emissions summary'!AE13</f>
        <v>4.0317601832690828E-2</v>
      </c>
      <c r="H14" s="94">
        <f>'Emissions summary'!AF13</f>
        <v>4.0417315321152003E-2</v>
      </c>
      <c r="I14" s="94">
        <f>'Emissions summary'!AG13</f>
        <v>4.0542670119417777E-2</v>
      </c>
      <c r="J14" s="94">
        <f>'Emissions summary'!AH13</f>
        <v>4.0681511081127303E-2</v>
      </c>
      <c r="K14" s="94">
        <f>'Emissions summary'!AI13</f>
        <v>4.0834198679079968E-2</v>
      </c>
      <c r="L14" s="94">
        <f>'Emissions summary'!AJ13</f>
        <v>4.0976350752357289E-2</v>
      </c>
      <c r="M14" s="94">
        <f>'Emissions summary'!AK13</f>
        <v>4.1035198397885109E-2</v>
      </c>
      <c r="N14" s="94">
        <f>'Emissions summary'!AL13</f>
        <v>4.1103525292266962E-2</v>
      </c>
      <c r="O14" s="94">
        <f>'Emissions summary'!AM13</f>
        <v>4.1181869347438511E-2</v>
      </c>
      <c r="P14" s="94">
        <f>'Emissions summary'!AN13</f>
        <v>4.126894626026234E-2</v>
      </c>
      <c r="Q14" s="94">
        <f>'Emissions summary'!AO13</f>
        <v>4.1364682711696459E-2</v>
      </c>
      <c r="R14" s="94">
        <f>'Emissions summary'!AP13</f>
        <v>4.1423781533398353E-2</v>
      </c>
      <c r="S14" s="94">
        <f>'Emissions summary'!AQ13</f>
        <v>4.1490382441144967E-2</v>
      </c>
      <c r="T14" s="94">
        <f>'Emissions summary'!AR13</f>
        <v>4.1563622119237503E-2</v>
      </c>
      <c r="U14" s="94">
        <f>'Emissions summary'!AS13</f>
        <v>4.1643925527401739E-2</v>
      </c>
      <c r="V14" s="94">
        <f>'Emissions summary'!AT13</f>
        <v>4.1730564667942519E-2</v>
      </c>
      <c r="W14" s="94">
        <f>'Emissions summary'!AU13</f>
        <v>4.1787964316678257E-2</v>
      </c>
      <c r="X14" s="94">
        <f>'Emissions summary'!AV13</f>
        <v>4.1850378850923818E-2</v>
      </c>
      <c r="Y14" s="94">
        <f>'Emissions summary'!AW13</f>
        <v>4.1918482675769975E-2</v>
      </c>
      <c r="Z14" s="94">
        <f>'Emissions summary'!AX13</f>
        <v>4.1992602131736868E-2</v>
      </c>
      <c r="AA14" s="94">
        <f>'Emissions summary'!AY13</f>
        <v>4.2071721898236686E-2</v>
      </c>
      <c r="AB14" s="94">
        <f>'Emissions summary'!AZ13</f>
        <v>4.2121200202769167E-2</v>
      </c>
      <c r="AC14" s="94">
        <f>'Emissions summary'!BA13</f>
        <v>4.2174951507092315E-2</v>
      </c>
      <c r="AD14" s="94">
        <f>'Emissions summary'!BB13</f>
        <v>4.2233347026766434E-2</v>
      </c>
      <c r="AE14" s="94">
        <f>'Emissions summary'!BC13</f>
        <v>4.2295696682458854E-2</v>
      </c>
      <c r="AF14" s="94">
        <f>'Emissions summary'!BD13</f>
        <v>4.236210937342904E-2</v>
      </c>
      <c r="AG14" s="94">
        <f>'Emissions summary'!BE13</f>
        <v>4.2400843089574411E-2</v>
      </c>
      <c r="AH14" s="94">
        <f>'Emissions summary'!BF13</f>
        <v>4.2443030531791839E-2</v>
      </c>
      <c r="AI14" s="94">
        <f>'Emissions summary'!BG13</f>
        <v>4.248892141562223E-2</v>
      </c>
      <c r="AJ14" s="94">
        <f>'Emissions summary'!BH13</f>
        <v>4.2538068589435665E-2</v>
      </c>
      <c r="AK14" s="94">
        <f>'Emissions summary'!BI13</f>
        <v>4.2591476187668412E-2</v>
      </c>
      <c r="AL14" s="94">
        <f>'Emissions summary'!BJ13</f>
        <v>4.2615231835274922E-2</v>
      </c>
      <c r="AM14" s="94">
        <f>'Emissions summary'!BK13</f>
        <v>4.2642728104873913E-2</v>
      </c>
      <c r="AN14" s="94">
        <f>'Emissions summary'!BL13</f>
        <v>4.2672902068017875E-2</v>
      </c>
      <c r="AO14" s="94">
        <f>'Emissions summary'!BM13</f>
        <v>4.2705904935262634E-2</v>
      </c>
      <c r="AP14" s="94">
        <f>'Emissions summary'!BN13</f>
        <v>4.2742510376726772E-2</v>
      </c>
    </row>
    <row r="15" spans="1:42" x14ac:dyDescent="0.25">
      <c r="A15" t="str">
        <f>'Emissions summary'!C14</f>
        <v>3A2d Goats</v>
      </c>
      <c r="B15" t="str">
        <f t="shared" si="1"/>
        <v>A3A2d</v>
      </c>
      <c r="C15" t="str">
        <f>'Emissions summary'!D14</f>
        <v>CH4</v>
      </c>
      <c r="D15" s="94">
        <f>'Emissions summary'!AB14</f>
        <v>4.2379413444561309E-2</v>
      </c>
      <c r="E15" s="94">
        <f>'Emissions summary'!AC14</f>
        <v>4.2490555397090318E-2</v>
      </c>
      <c r="F15" s="94">
        <f>'Emissions summary'!AD14</f>
        <v>4.2638567369851346E-2</v>
      </c>
      <c r="G15" s="94">
        <f>'Emissions summary'!AE14</f>
        <v>4.2821028582991555E-2</v>
      </c>
      <c r="H15" s="94">
        <f>'Emissions summary'!AF14</f>
        <v>4.3037423786987966E-2</v>
      </c>
      <c r="I15" s="94">
        <f>'Emissions summary'!AG14</f>
        <v>4.3289610790233364E-2</v>
      </c>
      <c r="J15" s="94">
        <f>'Emissions summary'!AH14</f>
        <v>4.355791227650857E-2</v>
      </c>
      <c r="K15" s="94">
        <f>'Emissions summary'!AI14</f>
        <v>4.3843320384411646E-2</v>
      </c>
      <c r="L15" s="94">
        <f>'Emissions summary'!AJ14</f>
        <v>4.4106285393548543E-2</v>
      </c>
      <c r="M15" s="94">
        <f>'Emissions summary'!AK14</f>
        <v>4.4228685605484624E-2</v>
      </c>
      <c r="N15" s="94">
        <f>'Emissions summary'!AL14</f>
        <v>4.4362904977794007E-2</v>
      </c>
      <c r="O15" s="94">
        <f>'Emissions summary'!AM14</f>
        <v>4.4510012116328775E-2</v>
      </c>
      <c r="P15" s="94">
        <f>'Emissions summary'!AN14</f>
        <v>4.4668085475313077E-2</v>
      </c>
      <c r="Q15" s="94">
        <f>'Emissions summary'!AO14</f>
        <v>4.4837153333142699E-2</v>
      </c>
      <c r="R15" s="94">
        <f>'Emissions summary'!AP14</f>
        <v>4.4944335927617596E-2</v>
      </c>
      <c r="S15" s="94">
        <f>'Emissions summary'!AQ14</f>
        <v>4.5061210167051571E-2</v>
      </c>
      <c r="T15" s="94">
        <f>'Emissions summary'!AR14</f>
        <v>4.5186481087554214E-2</v>
      </c>
      <c r="U15" s="94">
        <f>'Emissions summary'!AS14</f>
        <v>4.5320914503213044E-2</v>
      </c>
      <c r="V15" s="94">
        <f>'Emissions summary'!AT14</f>
        <v>4.5463416150793162E-2</v>
      </c>
      <c r="W15" s="94">
        <f>'Emissions summary'!AU14</f>
        <v>4.5557331129057355E-2</v>
      </c>
      <c r="X15" s="94">
        <f>'Emissions summary'!AV14</f>
        <v>4.5657565463266547E-2</v>
      </c>
      <c r="Y15" s="94">
        <f>'Emissions summary'!AW14</f>
        <v>4.576524404211163E-2</v>
      </c>
      <c r="Z15" s="94">
        <f>'Emissions summary'!AX14</f>
        <v>4.588092451970846E-2</v>
      </c>
      <c r="AA15" s="94">
        <f>'Emissions summary'!AY14</f>
        <v>4.600303225501795E-2</v>
      </c>
      <c r="AB15" s="94">
        <f>'Emissions summary'!AZ14</f>
        <v>4.6076911218196195E-2</v>
      </c>
      <c r="AC15" s="94">
        <f>'Emissions summary'!BA14</f>
        <v>4.6156341695913802E-2</v>
      </c>
      <c r="AD15" s="94">
        <f>'Emissions summary'!BB14</f>
        <v>4.6241934633630397E-2</v>
      </c>
      <c r="AE15" s="94">
        <f>'Emissions summary'!BC14</f>
        <v>4.6332626632655111E-2</v>
      </c>
      <c r="AF15" s="94">
        <f>'Emissions summary'!BD14</f>
        <v>4.6428610947692045E-2</v>
      </c>
      <c r="AG15" s="94">
        <f>'Emissions summary'!BE14</f>
        <v>4.648024666166424E-2</v>
      </c>
      <c r="AH15" s="94">
        <f>'Emissions summary'!BF14</f>
        <v>4.65364304158477E-2</v>
      </c>
      <c r="AI15" s="94">
        <f>'Emissions summary'!BG14</f>
        <v>4.659756586283751E-2</v>
      </c>
      <c r="AJ15" s="94">
        <f>'Emissions summary'!BH14</f>
        <v>4.6662967219850027E-2</v>
      </c>
      <c r="AK15" s="94">
        <f>'Emissions summary'!BI14</f>
        <v>4.6734206490583061E-2</v>
      </c>
      <c r="AL15" s="94">
        <f>'Emissions summary'!BJ14</f>
        <v>4.6758679579139623E-2</v>
      </c>
      <c r="AM15" s="94">
        <f>'Emissions summary'!BK14</f>
        <v>4.6788360503380519E-2</v>
      </c>
      <c r="AN15" s="94">
        <f>'Emissions summary'!BL14</f>
        <v>4.6821605716491868E-2</v>
      </c>
      <c r="AO15" s="94">
        <f>'Emissions summary'!BM14</f>
        <v>4.6858655380462189E-2</v>
      </c>
      <c r="AP15" s="94">
        <f>'Emissions summary'!BN14</f>
        <v>4.6900706390205549E-2</v>
      </c>
    </row>
    <row r="16" spans="1:42" x14ac:dyDescent="0.25">
      <c r="A16" t="str">
        <f>'Emissions summary'!C15</f>
        <v>3A2f Horses</v>
      </c>
      <c r="B16" t="str">
        <f t="shared" si="1"/>
        <v>A3A2f</v>
      </c>
      <c r="C16" t="str">
        <f>'Emissions summary'!D15</f>
        <v>CH4</v>
      </c>
      <c r="D16" s="94">
        <f>'Emissions summary'!AB15</f>
        <v>4.1417529226104336E-3</v>
      </c>
      <c r="E16" s="94">
        <f>'Emissions summary'!AC15</f>
        <v>4.1694090276083989E-3</v>
      </c>
      <c r="F16" s="94">
        <f>'Emissions summary'!AD15</f>
        <v>4.1794751067465224E-3</v>
      </c>
      <c r="G16" s="94">
        <f>'Emissions summary'!AE15</f>
        <v>4.1715364764415242E-3</v>
      </c>
      <c r="H16" s="94">
        <f>'Emissions summary'!AF15</f>
        <v>4.1492523770089518E-3</v>
      </c>
      <c r="I16" s="94">
        <f>'Emissions summary'!AG15</f>
        <v>4.1370897655696563E-3</v>
      </c>
      <c r="J16" s="94">
        <f>'Emissions summary'!AH15</f>
        <v>4.120322544917409E-3</v>
      </c>
      <c r="K16" s="94">
        <f>'Emissions summary'!AI15</f>
        <v>4.0992711370928924E-3</v>
      </c>
      <c r="L16" s="94">
        <f>'Emissions summary'!AJ15</f>
        <v>3.8553830782856379E-3</v>
      </c>
      <c r="M16" s="94">
        <f>'Emissions summary'!AK15</f>
        <v>3.8823359171032555E-3</v>
      </c>
      <c r="N16" s="94">
        <f>'Emissions summary'!AL15</f>
        <v>3.906148197090533E-3</v>
      </c>
      <c r="O16" s="94">
        <f>'Emissions summary'!AM15</f>
        <v>3.9295333579267991E-3</v>
      </c>
      <c r="P16" s="94">
        <f>'Emissions summary'!AN15</f>
        <v>3.9501903545517622E-3</v>
      </c>
      <c r="Q16" s="94">
        <f>'Emissions summary'!AO15</f>
        <v>3.9721756944353656E-3</v>
      </c>
      <c r="R16" s="94">
        <f>'Emissions summary'!AP15</f>
        <v>4.0074693602396719E-3</v>
      </c>
      <c r="S16" s="94">
        <f>'Emissions summary'!AQ15</f>
        <v>4.0411893818895987E-3</v>
      </c>
      <c r="T16" s="94">
        <f>'Emissions summary'!AR15</f>
        <v>4.0769006176689408E-3</v>
      </c>
      <c r="U16" s="94">
        <f>'Emissions summary'!AS15</f>
        <v>4.1136652246985001E-3</v>
      </c>
      <c r="V16" s="94">
        <f>'Emissions summary'!AT15</f>
        <v>4.1516709466937318E-3</v>
      </c>
      <c r="W16" s="94">
        <f>'Emissions summary'!AU15</f>
        <v>4.2054316869692861E-3</v>
      </c>
      <c r="X16" s="94">
        <f>'Emissions summary'!AV15</f>
        <v>4.2544429922089077E-3</v>
      </c>
      <c r="Y16" s="94">
        <f>'Emissions summary'!AW15</f>
        <v>4.310526334912807E-3</v>
      </c>
      <c r="Z16" s="94">
        <f>'Emissions summary'!AX15</f>
        <v>4.37096671913287E-3</v>
      </c>
      <c r="AA16" s="94">
        <f>'Emissions summary'!AY15</f>
        <v>4.4360727027698303E-3</v>
      </c>
      <c r="AB16" s="94">
        <f>'Emissions summary'!AZ15</f>
        <v>4.5063569234440898E-3</v>
      </c>
      <c r="AC16" s="94">
        <f>'Emissions summary'!BA15</f>
        <v>4.5794186819516549E-3</v>
      </c>
      <c r="AD16" s="94">
        <f>'Emissions summary'!BB15</f>
        <v>4.6526486360831667E-3</v>
      </c>
      <c r="AE16" s="94">
        <f>'Emissions summary'!BC15</f>
        <v>4.728638042820082E-3</v>
      </c>
      <c r="AF16" s="94">
        <f>'Emissions summary'!BD15</f>
        <v>4.809482313530968E-3</v>
      </c>
      <c r="AG16" s="94">
        <f>'Emissions summary'!BE15</f>
        <v>4.8971806583850107E-3</v>
      </c>
      <c r="AH16" s="94">
        <f>'Emissions summary'!BF15</f>
        <v>4.9883378535696939E-3</v>
      </c>
      <c r="AI16" s="94">
        <f>'Emissions summary'!BG15</f>
        <v>5.0825483755402578E-3</v>
      </c>
      <c r="AJ16" s="94">
        <f>'Emissions summary'!BH15</f>
        <v>5.1804218167088674E-3</v>
      </c>
      <c r="AK16" s="94">
        <f>'Emissions summary'!BI15</f>
        <v>5.2843546048298318E-3</v>
      </c>
      <c r="AL16" s="94">
        <f>'Emissions summary'!BJ15</f>
        <v>5.3977178844211524E-3</v>
      </c>
      <c r="AM16" s="94">
        <f>'Emissions summary'!BK15</f>
        <v>5.5161110594702236E-3</v>
      </c>
      <c r="AN16" s="94">
        <f>'Emissions summary'!BL15</f>
        <v>5.6347840980739703E-3</v>
      </c>
      <c r="AO16" s="94">
        <f>'Emissions summary'!BM15</f>
        <v>5.7590704561307476E-3</v>
      </c>
      <c r="AP16" s="94">
        <f>'Emissions summary'!BN15</f>
        <v>5.8893025639656068E-3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23.472901438204342</v>
      </c>
      <c r="E18" s="94">
        <f>'Emissions summary'!AC17</f>
        <v>23.433324756887394</v>
      </c>
      <c r="F18" s="94">
        <f>'Emissions summary'!AD17</f>
        <v>23.231245824368639</v>
      </c>
      <c r="G18" s="94">
        <f>'Emissions summary'!AE17</f>
        <v>22.866180086151864</v>
      </c>
      <c r="H18" s="94">
        <f>'Emissions summary'!AF17</f>
        <v>22.380185324673942</v>
      </c>
      <c r="I18" s="94">
        <f>'Emissions summary'!AG17</f>
        <v>22.02945652096156</v>
      </c>
      <c r="J18" s="94">
        <f>'Emissions summary'!AH17</f>
        <v>21.648562064282487</v>
      </c>
      <c r="K18" s="94">
        <f>'Emissions summary'!AI17</f>
        <v>21.241035204109611</v>
      </c>
      <c r="L18" s="94">
        <f>'Emissions summary'!AJ17</f>
        <v>18.579106452969594</v>
      </c>
      <c r="M18" s="94">
        <f>'Emissions summary'!AK17</f>
        <v>18.623340081190353</v>
      </c>
      <c r="N18" s="94">
        <f>'Emissions summary'!AL17</f>
        <v>18.640736768255486</v>
      </c>
      <c r="O18" s="94">
        <f>'Emissions summary'!AM17</f>
        <v>18.659045694468858</v>
      </c>
      <c r="P18" s="94">
        <f>'Emissions summary'!AN17</f>
        <v>18.65511333333183</v>
      </c>
      <c r="Q18" s="94">
        <f>'Emissions summary'!AO17</f>
        <v>18.668397265523311</v>
      </c>
      <c r="R18" s="94">
        <f>'Emissions summary'!AP17</f>
        <v>18.783149085877501</v>
      </c>
      <c r="S18" s="94">
        <f>'Emissions summary'!AQ17</f>
        <v>18.883727704237057</v>
      </c>
      <c r="T18" s="94">
        <f>'Emissions summary'!AR17</f>
        <v>19.003092761274122</v>
      </c>
      <c r="U18" s="94">
        <f>'Emissions summary'!AS17</f>
        <v>19.13230838830712</v>
      </c>
      <c r="V18" s="94">
        <f>'Emissions summary'!AT17</f>
        <v>19.272305203413627</v>
      </c>
      <c r="W18" s="94">
        <f>'Emissions summary'!AU17</f>
        <v>19.529825179604025</v>
      </c>
      <c r="X18" s="94">
        <f>'Emissions summary'!AV17</f>
        <v>19.74035675677823</v>
      </c>
      <c r="Y18" s="94">
        <f>'Emissions summary'!AW17</f>
        <v>20.009475747561901</v>
      </c>
      <c r="Z18" s="94">
        <f>'Emissions summary'!AX17</f>
        <v>20.31191946524979</v>
      </c>
      <c r="AA18" s="94">
        <f>'Emissions summary'!AY17</f>
        <v>20.648555394711096</v>
      </c>
      <c r="AB18" s="94">
        <f>'Emissions summary'!AZ17</f>
        <v>20.998639506958042</v>
      </c>
      <c r="AC18" s="94">
        <f>'Emissions summary'!BA17</f>
        <v>21.363500433916993</v>
      </c>
      <c r="AD18" s="94">
        <f>'Emissions summary'!BB17</f>
        <v>21.721231797721824</v>
      </c>
      <c r="AE18" s="94">
        <f>'Emissions summary'!BC17</f>
        <v>22.092674548954506</v>
      </c>
      <c r="AF18" s="94">
        <f>'Emissions summary'!BD17</f>
        <v>22.494222018165075</v>
      </c>
      <c r="AG18" s="94">
        <f>'Emissions summary'!BE17</f>
        <v>22.91697534306978</v>
      </c>
      <c r="AH18" s="94">
        <f>'Emissions summary'!BF17</f>
        <v>23.35487324263023</v>
      </c>
      <c r="AI18" s="94">
        <f>'Emissions summary'!BG17</f>
        <v>23.804191921955638</v>
      </c>
      <c r="AJ18" s="94">
        <f>'Emissions summary'!BH17</f>
        <v>24.268634875108901</v>
      </c>
      <c r="AK18" s="94">
        <f>'Emissions summary'!BI17</f>
        <v>24.766349775959505</v>
      </c>
      <c r="AL18" s="94">
        <f>'Emissions summary'!BJ17</f>
        <v>25.293441511309151</v>
      </c>
      <c r="AM18" s="94">
        <f>'Emissions summary'!BK17</f>
        <v>25.841204792744559</v>
      </c>
      <c r="AN18" s="94">
        <f>'Emissions summary'!BL17</f>
        <v>26.37309433262876</v>
      </c>
      <c r="AO18" s="94">
        <f>'Emissions summary'!BM17</f>
        <v>26.927726113311088</v>
      </c>
      <c r="AP18" s="94">
        <f>'Emissions summary'!BN17</f>
        <v>27.506822300968061</v>
      </c>
    </row>
    <row r="19" spans="1:42" x14ac:dyDescent="0.25">
      <c r="A19" t="str">
        <f>'Emissions summary'!C18</f>
        <v>3A2i Poultry</v>
      </c>
      <c r="B19" t="str">
        <f t="shared" si="1"/>
        <v>A3A2i</v>
      </c>
      <c r="C19" t="str">
        <f>'Emissions summary'!D18</f>
        <v>CH4</v>
      </c>
      <c r="D19" s="94">
        <f>'Emissions summary'!AB18</f>
        <v>2.900403525490721</v>
      </c>
      <c r="E19" s="94">
        <f>'Emissions summary'!AC18</f>
        <v>2.9581010349494132</v>
      </c>
      <c r="F19" s="94">
        <f>'Emissions summary'!AD18</f>
        <v>2.9887268058956633</v>
      </c>
      <c r="G19" s="94">
        <f>'Emissions summary'!AE18</f>
        <v>2.9910850651026522</v>
      </c>
      <c r="H19" s="94">
        <f>'Emissions summary'!AF18</f>
        <v>2.970900312843793</v>
      </c>
      <c r="I19" s="94">
        <f>'Emissions summary'!AG18</f>
        <v>2.9699276644488353</v>
      </c>
      <c r="J19" s="94">
        <f>'Emissions summary'!AH18</f>
        <v>2.9616922707202025</v>
      </c>
      <c r="K19" s="94">
        <f>'Emissions summary'!AI18</f>
        <v>2.9466191625838141</v>
      </c>
      <c r="L19" s="94">
        <f>'Emissions summary'!AJ18</f>
        <v>2.5367708651368561</v>
      </c>
      <c r="M19" s="94">
        <f>'Emissions summary'!AK18</f>
        <v>2.5943162969180227</v>
      </c>
      <c r="N19" s="94">
        <f>'Emissions summary'!AL18</f>
        <v>2.6472444823696399</v>
      </c>
      <c r="O19" s="94">
        <f>'Emissions summary'!AM18</f>
        <v>2.7004319175462643</v>
      </c>
      <c r="P19" s="94">
        <f>'Emissions summary'!AN18</f>
        <v>2.7496782747292365</v>
      </c>
      <c r="Q19" s="94">
        <f>'Emissions summary'!AO18</f>
        <v>2.802255004973238</v>
      </c>
      <c r="R19" s="94">
        <f>'Emissions summary'!AP18</f>
        <v>2.8755827619024981</v>
      </c>
      <c r="S19" s="94">
        <f>'Emissions summary'!AQ18</f>
        <v>2.9470145728668564</v>
      </c>
      <c r="T19" s="94">
        <f>'Emissions summary'!AR18</f>
        <v>3.0229606830922577</v>
      </c>
      <c r="U19" s="94">
        <f>'Emissions summary'!AS18</f>
        <v>3.1018337745645108</v>
      </c>
      <c r="V19" s="94">
        <f>'Emissions summary'!AT18</f>
        <v>3.1839682246725509</v>
      </c>
      <c r="W19" s="94">
        <f>'Emissions summary'!AU18</f>
        <v>3.2922430996923562</v>
      </c>
      <c r="X19" s="94">
        <f>'Emissions summary'!AV18</f>
        <v>3.3927143825876662</v>
      </c>
      <c r="Y19" s="94">
        <f>'Emissions summary'!AW18</f>
        <v>3.5072193208769393</v>
      </c>
      <c r="Z19" s="94">
        <f>'Emissions summary'!AX18</f>
        <v>3.6309357176552686</v>
      </c>
      <c r="AA19" s="94">
        <f>'Emissions summary'!AY18</f>
        <v>3.7644385480232132</v>
      </c>
      <c r="AB19" s="94">
        <f>'Emissions summary'!AZ18</f>
        <v>3.9044193718168789</v>
      </c>
      <c r="AC19" s="94">
        <f>'Emissions summary'!BA18</f>
        <v>4.0505194817964769</v>
      </c>
      <c r="AD19" s="94">
        <f>'Emissions summary'!BB18</f>
        <v>4.1980072768321159</v>
      </c>
      <c r="AE19" s="94">
        <f>'Emissions summary'!BC18</f>
        <v>4.3516810133514383</v>
      </c>
      <c r="AF19" s="94">
        <f>'Emissions summary'!BD18</f>
        <v>4.5155551626201529</v>
      </c>
      <c r="AG19" s="94">
        <f>'Emissions summary'!BE18</f>
        <v>4.6886924055934331</v>
      </c>
      <c r="AH19" s="94">
        <f>'Emissions summary'!BF18</f>
        <v>4.8691926194758697</v>
      </c>
      <c r="AI19" s="94">
        <f>'Emissions summary'!BG18</f>
        <v>5.0564073758278738</v>
      </c>
      <c r="AJ19" s="94">
        <f>'Emissions summary'!BH18</f>
        <v>5.2514834617402366</v>
      </c>
      <c r="AK19" s="94">
        <f>'Emissions summary'!BI18</f>
        <v>5.4591806812377914</v>
      </c>
      <c r="AL19" s="94">
        <f>'Emissions summary'!BJ18</f>
        <v>5.6797977184883708</v>
      </c>
      <c r="AM19" s="94">
        <f>'Emissions summary'!BK18</f>
        <v>5.9107610933675634</v>
      </c>
      <c r="AN19" s="94">
        <f>'Emissions summary'!BL18</f>
        <v>6.1429997378590384</v>
      </c>
      <c r="AO19" s="94">
        <f>'Emissions summary'!BM18</f>
        <v>6.3866410666654492</v>
      </c>
      <c r="AP19" s="94">
        <f>'Emissions summary'!BN18</f>
        <v>6.6425433152183917</v>
      </c>
    </row>
    <row r="20" spans="1:42" x14ac:dyDescent="0.25">
      <c r="A20" t="str">
        <f>'Emissions summary'!C20</f>
        <v>3A2a Cattle</v>
      </c>
      <c r="B20" t="str">
        <f t="shared" si="1"/>
        <v>A3A2a</v>
      </c>
      <c r="C20" t="str">
        <f>'Emissions summary'!D20</f>
        <v>N2O</v>
      </c>
      <c r="D20" s="94">
        <f>'Emissions summary'!AB20</f>
        <v>2.9748301791551182</v>
      </c>
      <c r="E20" s="94">
        <f>'Emissions summary'!AC20</f>
        <v>3.0182123145502722</v>
      </c>
      <c r="F20" s="94">
        <f>'Emissions summary'!AD20</f>
        <v>3.0418758451035037</v>
      </c>
      <c r="G20" s="94">
        <f>'Emissions summary'!AE20</f>
        <v>3.045056232373164</v>
      </c>
      <c r="H20" s="94">
        <f>'Emissions summary'!AF20</f>
        <v>3.0322314944853606</v>
      </c>
      <c r="I20" s="94">
        <f>'Emissions summary'!AG20</f>
        <v>3.0348332546366268</v>
      </c>
      <c r="J20" s="94">
        <f>'Emissions summary'!AH20</f>
        <v>3.0324237531410874</v>
      </c>
      <c r="K20" s="94">
        <f>'Emissions summary'!AI20</f>
        <v>3.0254056553006761</v>
      </c>
      <c r="L20" s="94">
        <f>'Emissions summary'!AJ20</f>
        <v>2.7248191671572757</v>
      </c>
      <c r="M20" s="94">
        <f>'Emissions summary'!AK20</f>
        <v>2.7695911788152587</v>
      </c>
      <c r="N20" s="94">
        <f>'Emissions summary'!AL20</f>
        <v>2.8111053721417671</v>
      </c>
      <c r="O20" s="94">
        <f>'Emissions summary'!AM20</f>
        <v>2.8530247436657126</v>
      </c>
      <c r="P20" s="94">
        <f>'Emissions summary'!AN20</f>
        <v>2.8922079818652113</v>
      </c>
      <c r="Q20" s="94">
        <f>'Emissions summary'!AO20</f>
        <v>2.934033591983582</v>
      </c>
      <c r="R20" s="94">
        <f>'Emissions summary'!AP20</f>
        <v>2.9891717948428531</v>
      </c>
      <c r="S20" s="94">
        <f>'Emissions summary'!AQ20</f>
        <v>3.043050348678765</v>
      </c>
      <c r="T20" s="94">
        <f>'Emissions summary'!AR20</f>
        <v>3.1003468460880117</v>
      </c>
      <c r="U20" s="94">
        <f>'Emissions summary'!AS20</f>
        <v>3.159918768502024</v>
      </c>
      <c r="V20" s="94">
        <f>'Emissions summary'!AT20</f>
        <v>3.2219804992840522</v>
      </c>
      <c r="W20" s="94">
        <f>'Emissions summary'!AU20</f>
        <v>3.2985424619059875</v>
      </c>
      <c r="X20" s="94">
        <f>'Emissions summary'!AV20</f>
        <v>3.369363425411656</v>
      </c>
      <c r="Y20" s="94">
        <f>'Emissions summary'!AW20</f>
        <v>3.450386035770193</v>
      </c>
      <c r="Z20" s="94">
        <f>'Emissions summary'!AX20</f>
        <v>3.5380815681982951</v>
      </c>
      <c r="AA20" s="94">
        <f>'Emissions summary'!AY20</f>
        <v>3.6327950539922815</v>
      </c>
      <c r="AB20" s="94">
        <f>'Emissions summary'!AZ20</f>
        <v>3.730550742859827</v>
      </c>
      <c r="AC20" s="94">
        <f>'Emissions summary'!BA20</f>
        <v>3.8326248510017624</v>
      </c>
      <c r="AD20" s="94">
        <f>'Emissions summary'!BB20</f>
        <v>3.9356248898564958</v>
      </c>
      <c r="AE20" s="94">
        <f>'Emissions summary'!BC20</f>
        <v>4.0429768968454214</v>
      </c>
      <c r="AF20" s="94">
        <f>'Emissions summary'!BD20</f>
        <v>4.1575569948161482</v>
      </c>
      <c r="AG20" s="94">
        <f>'Emissions summary'!BE20</f>
        <v>4.2918404255605207</v>
      </c>
      <c r="AH20" s="94">
        <f>'Emissions summary'!BF20</f>
        <v>4.4318743134451495</v>
      </c>
      <c r="AI20" s="94">
        <f>'Emissions summary'!BG20</f>
        <v>4.5772281119912392</v>
      </c>
      <c r="AJ20" s="94">
        <f>'Emissions summary'!BH20</f>
        <v>4.7287321078700471</v>
      </c>
      <c r="AK20" s="94">
        <f>'Emissions summary'!BI20</f>
        <v>4.8898981006336326</v>
      </c>
      <c r="AL20" s="94">
        <f>'Emissions summary'!BJ20</f>
        <v>5.059488141368802</v>
      </c>
      <c r="AM20" s="94">
        <f>'Emissions summary'!BK20</f>
        <v>5.2371554563454445</v>
      </c>
      <c r="AN20" s="94">
        <f>'Emissions summary'!BL20</f>
        <v>5.4162947333846896</v>
      </c>
      <c r="AO20" s="94">
        <f>'Emissions summary'!BM20</f>
        <v>5.6042837205560545</v>
      </c>
      <c r="AP20" s="94">
        <f>'Emissions summary'!BN20</f>
        <v>5.8018180947494038</v>
      </c>
    </row>
    <row r="21" spans="1:42" x14ac:dyDescent="0.25">
      <c r="A21" t="str">
        <f>'Emissions summary'!C21</f>
        <v>3A2c Sheep</v>
      </c>
      <c r="B21" t="str">
        <f t="shared" si="1"/>
        <v>A3A2c</v>
      </c>
      <c r="C21" t="str">
        <f>'Emissions summary'!D21</f>
        <v>N2O</v>
      </c>
      <c r="D21" s="94">
        <f>'Emissions summary'!AB21</f>
        <v>0.17984714728355639</v>
      </c>
      <c r="E21" s="94">
        <f>'Emissions summary'!AC21</f>
        <v>0.17994697056384018</v>
      </c>
      <c r="F21" s="94">
        <f>'Emissions summary'!AD21</f>
        <v>0.18016879733931915</v>
      </c>
      <c r="G21" s="94">
        <f>'Emissions summary'!AE21</f>
        <v>0.18050433425025969</v>
      </c>
      <c r="H21" s="94">
        <f>'Emissions summary'!AF21</f>
        <v>0.18095075755006673</v>
      </c>
      <c r="I21" s="94">
        <f>'Emissions summary'!AG21</f>
        <v>0.18151197853984524</v>
      </c>
      <c r="J21" s="94">
        <f>'Emissions summary'!AH21</f>
        <v>0.18213357789647472</v>
      </c>
      <c r="K21" s="94">
        <f>'Emissions summary'!AI21</f>
        <v>0.18281716947841176</v>
      </c>
      <c r="L21" s="94">
        <f>'Emissions summary'!AJ21</f>
        <v>0.18345359288116514</v>
      </c>
      <c r="M21" s="94">
        <f>'Emissions summary'!AK21</f>
        <v>0.18371705733825944</v>
      </c>
      <c r="N21" s="94">
        <f>'Emissions summary'!AL21</f>
        <v>0.184022960964</v>
      </c>
      <c r="O21" s="94">
        <f>'Emissions summary'!AM21</f>
        <v>0.18437371202255476</v>
      </c>
      <c r="P21" s="94">
        <f>'Emissions summary'!AN21</f>
        <v>0.1847635606113438</v>
      </c>
      <c r="Q21" s="94">
        <f>'Emissions summary'!AO21</f>
        <v>0.18519217847659558</v>
      </c>
      <c r="R21" s="94">
        <f>'Emissions summary'!AP21</f>
        <v>0.18545676746456524</v>
      </c>
      <c r="S21" s="94">
        <f>'Emissions summary'!AQ21</f>
        <v>0.18575494374407592</v>
      </c>
      <c r="T21" s="94">
        <f>'Emissions summary'!AR21</f>
        <v>0.18608284219869275</v>
      </c>
      <c r="U21" s="94">
        <f>'Emissions summary'!AS21</f>
        <v>0.18644236539872988</v>
      </c>
      <c r="V21" s="94">
        <f>'Emissions summary'!AT21</f>
        <v>0.1868302540546134</v>
      </c>
      <c r="W21" s="94">
        <f>'Emissions summary'!AU21</f>
        <v>0.18708723574276637</v>
      </c>
      <c r="X21" s="94">
        <f>'Emissions summary'!AV21</f>
        <v>0.18736666937570634</v>
      </c>
      <c r="Y21" s="94">
        <f>'Emissions summary'!AW21</f>
        <v>0.18767157430568615</v>
      </c>
      <c r="Z21" s="94">
        <f>'Emissions summary'!AX21</f>
        <v>0.18800341157889039</v>
      </c>
      <c r="AA21" s="94">
        <f>'Emissions summary'!AY21</f>
        <v>0.18835763554383136</v>
      </c>
      <c r="AB21" s="94">
        <f>'Emissions summary'!AZ21</f>
        <v>0.18857915289638941</v>
      </c>
      <c r="AC21" s="94">
        <f>'Emissions summary'!BA21</f>
        <v>0.18881980072663973</v>
      </c>
      <c r="AD21" s="94">
        <f>'Emissions summary'!BB21</f>
        <v>0.18908124098902723</v>
      </c>
      <c r="AE21" s="94">
        <f>'Emissions summary'!BC21</f>
        <v>0.18936038415677309</v>
      </c>
      <c r="AF21" s="94">
        <f>'Emissions summary'!BD21</f>
        <v>0.18965771777842769</v>
      </c>
      <c r="AG21" s="94">
        <f>'Emissions summary'!BE21</f>
        <v>0.18983113096095955</v>
      </c>
      <c r="AH21" s="94">
        <f>'Emissions summary'!BF21</f>
        <v>0.19002000668334945</v>
      </c>
      <c r="AI21" s="94">
        <f>'Emissions summary'!BG21</f>
        <v>0.19022546293713</v>
      </c>
      <c r="AJ21" s="94">
        <f>'Emissions summary'!BH21</f>
        <v>0.1904454977974942</v>
      </c>
      <c r="AK21" s="94">
        <f>'Emissions summary'!BI21</f>
        <v>0.19068460683485489</v>
      </c>
      <c r="AL21" s="94">
        <f>'Emissions summary'!BJ21</f>
        <v>0.19079096230147446</v>
      </c>
      <c r="AM21" s="94">
        <f>'Emissions summary'!BK21</f>
        <v>0.19091406475828543</v>
      </c>
      <c r="AN21" s="94">
        <f>'Emissions summary'!BL21</f>
        <v>0.19104915541054185</v>
      </c>
      <c r="AO21" s="94">
        <f>'Emissions summary'!BM21</f>
        <v>0.19119691123701898</v>
      </c>
      <c r="AP21" s="94">
        <f>'Emissions summary'!BN21</f>
        <v>0.19136079600548411</v>
      </c>
    </row>
    <row r="22" spans="1:42" x14ac:dyDescent="0.25">
      <c r="A22" t="str">
        <f>'Emissions summary'!C22</f>
        <v>3A2d Goats</v>
      </c>
      <c r="B22" t="str">
        <f t="shared" si="1"/>
        <v>A3A2d</v>
      </c>
      <c r="C22" t="str">
        <f>'Emissions summary'!D22</f>
        <v>N2O</v>
      </c>
      <c r="D22" s="94">
        <f>'Emissions summary'!AB22</f>
        <v>0.12932296329049209</v>
      </c>
      <c r="E22" s="94">
        <f>'Emissions summary'!AC22</f>
        <v>0.12966211868408303</v>
      </c>
      <c r="F22" s="94">
        <f>'Emissions summary'!AD22</f>
        <v>0.1301137848437614</v>
      </c>
      <c r="G22" s="94">
        <f>'Emissions summary'!AE22</f>
        <v>0.13067057463510051</v>
      </c>
      <c r="H22" s="94">
        <f>'Emissions summary'!AF22</f>
        <v>0.13133091574763797</v>
      </c>
      <c r="I22" s="94">
        <f>'Emissions summary'!AG22</f>
        <v>0.13210047737938888</v>
      </c>
      <c r="J22" s="94">
        <f>'Emissions summary'!AH22</f>
        <v>0.13291921318623867</v>
      </c>
      <c r="K22" s="94">
        <f>'Emissions summary'!AI22</f>
        <v>0.13379015073022901</v>
      </c>
      <c r="L22" s="94">
        <f>'Emissions summary'!AJ22</f>
        <v>0.13459260200218401</v>
      </c>
      <c r="M22" s="94">
        <f>'Emissions summary'!AK22</f>
        <v>0.13496611255432192</v>
      </c>
      <c r="N22" s="94">
        <f>'Emissions summary'!AL22</f>
        <v>0.1353756898831999</v>
      </c>
      <c r="O22" s="94">
        <f>'Emissions summary'!AM22</f>
        <v>0.13582459489462456</v>
      </c>
      <c r="P22" s="94">
        <f>'Emissions summary'!AN22</f>
        <v>0.13630696389267294</v>
      </c>
      <c r="Q22" s="94">
        <f>'Emissions summary'!AO22</f>
        <v>0.13682288317032656</v>
      </c>
      <c r="R22" s="94">
        <f>'Emissions summary'!AP22</f>
        <v>0.13714995637885005</v>
      </c>
      <c r="S22" s="94">
        <f>'Emissions summary'!AQ22</f>
        <v>0.13750660414122876</v>
      </c>
      <c r="T22" s="94">
        <f>'Emissions summary'!AR22</f>
        <v>0.13788887480844134</v>
      </c>
      <c r="U22" s="94">
        <f>'Emissions summary'!AS22</f>
        <v>0.13829910530162656</v>
      </c>
      <c r="V22" s="94">
        <f>'Emissions summary'!AT22</f>
        <v>0.13873395642015243</v>
      </c>
      <c r="W22" s="94">
        <f>'Emissions summary'!AU22</f>
        <v>0.13902054281433124</v>
      </c>
      <c r="X22" s="94">
        <f>'Emissions summary'!AV22</f>
        <v>0.13932641304871607</v>
      </c>
      <c r="Y22" s="94">
        <f>'Emissions summary'!AW22</f>
        <v>0.13965499977909571</v>
      </c>
      <c r="Z22" s="94">
        <f>'Emissions summary'!AX22</f>
        <v>0.14000800471573202</v>
      </c>
      <c r="AA22" s="94">
        <f>'Emissions summary'!AY22</f>
        <v>0.14038062276037699</v>
      </c>
      <c r="AB22" s="94">
        <f>'Emissions summary'!AZ22</f>
        <v>0.1406060682223709</v>
      </c>
      <c r="AC22" s="94">
        <f>'Emissions summary'!BA22</f>
        <v>0.1408484544169665</v>
      </c>
      <c r="AD22" s="94">
        <f>'Emissions summary'!BB22</f>
        <v>0.14110964567570655</v>
      </c>
      <c r="AE22" s="94">
        <f>'Emissions summary'!BC22</f>
        <v>0.14138639698270505</v>
      </c>
      <c r="AF22" s="94">
        <f>'Emissions summary'!BD22</f>
        <v>0.14167929806464719</v>
      </c>
      <c r="AG22" s="94">
        <f>'Emissions summary'!BE22</f>
        <v>0.14183686710583368</v>
      </c>
      <c r="AH22" s="94">
        <f>'Emissions summary'!BF22</f>
        <v>0.14200831472601594</v>
      </c>
      <c r="AI22" s="94">
        <f>'Emissions summary'!BG22</f>
        <v>0.14219487269188191</v>
      </c>
      <c r="AJ22" s="94">
        <f>'Emissions summary'!BH22</f>
        <v>0.14239444830193942</v>
      </c>
      <c r="AK22" s="94">
        <f>'Emissions summary'!BI22</f>
        <v>0.14261183860645371</v>
      </c>
      <c r="AL22" s="94">
        <f>'Emissions summary'!BJ22</f>
        <v>0.1426865194969088</v>
      </c>
      <c r="AM22" s="94">
        <f>'Emissions summary'!BK22</f>
        <v>0.14277709236623498</v>
      </c>
      <c r="AN22" s="94">
        <f>'Emissions summary'!BL22</f>
        <v>0.14287854184666271</v>
      </c>
      <c r="AO22" s="94">
        <f>'Emissions summary'!BM22</f>
        <v>0.14299160080487192</v>
      </c>
      <c r="AP22" s="94">
        <f>'Emissions summary'!BN22</f>
        <v>0.14311992162735057</v>
      </c>
    </row>
    <row r="23" spans="1:42" x14ac:dyDescent="0.25">
      <c r="A23" t="str">
        <f>'Emissions summary'!C25</f>
        <v>3A2h Swine</v>
      </c>
      <c r="B23" t="str">
        <f t="shared" si="1"/>
        <v>A3A2h</v>
      </c>
      <c r="C23" t="str">
        <f>'Emissions summary'!D25</f>
        <v>N2O</v>
      </c>
      <c r="D23" s="94">
        <f>'Emissions summary'!AB25</f>
        <v>0.13627089599311643</v>
      </c>
      <c r="E23" s="94">
        <f>'Emissions summary'!AC25</f>
        <v>0.1360411353119457</v>
      </c>
      <c r="F23" s="94">
        <f>'Emissions summary'!AD25</f>
        <v>0.13486797496497455</v>
      </c>
      <c r="G23" s="94">
        <f>'Emissions summary'!AE25</f>
        <v>0.13274860189240589</v>
      </c>
      <c r="H23" s="94">
        <f>'Emissions summary'!AF25</f>
        <v>0.12992718069874098</v>
      </c>
      <c r="I23" s="94">
        <f>'Emissions summary'!AG25</f>
        <v>0.12789104006830787</v>
      </c>
      <c r="J23" s="94">
        <f>'Emissions summary'!AH25</f>
        <v>0.12567977406750622</v>
      </c>
      <c r="K23" s="94">
        <f>'Emissions summary'!AI25</f>
        <v>0.12331389482061295</v>
      </c>
      <c r="L23" s="94">
        <f>'Emissions summary'!AJ25</f>
        <v>0.10786018463729113</v>
      </c>
      <c r="M23" s="94">
        <f>'Emissions summary'!AK25</f>
        <v>0.10811698101870729</v>
      </c>
      <c r="N23" s="94">
        <f>'Emissions summary'!AL25</f>
        <v>0.10821797671964009</v>
      </c>
      <c r="O23" s="94">
        <f>'Emissions summary'!AM25</f>
        <v>0.10832426838479006</v>
      </c>
      <c r="P23" s="94">
        <f>'Emissions summary'!AN25</f>
        <v>0.10830143923531649</v>
      </c>
      <c r="Q23" s="94">
        <f>'Emissions summary'!AO25</f>
        <v>0.10837855851887886</v>
      </c>
      <c r="R23" s="94">
        <f>'Emissions summary'!AP25</f>
        <v>0.10904474516042695</v>
      </c>
      <c r="S23" s="94">
        <f>'Emissions summary'!AQ25</f>
        <v>0.10962864990171725</v>
      </c>
      <c r="T23" s="94">
        <f>'Emissions summary'!AR25</f>
        <v>0.11032161848574731</v>
      </c>
      <c r="U23" s="94">
        <f>'Emissions summary'!AS25</f>
        <v>0.11107177412025443</v>
      </c>
      <c r="V23" s="94">
        <f>'Emissions summary'!AT25</f>
        <v>0.11188451946752095</v>
      </c>
      <c r="W23" s="94">
        <f>'Emissions summary'!AU25</f>
        <v>0.11337954035294397</v>
      </c>
      <c r="X23" s="94">
        <f>'Emissions summary'!AV25</f>
        <v>0.11460177215636638</v>
      </c>
      <c r="Y23" s="94">
        <f>'Emissions summary'!AW25</f>
        <v>0.11616413061040756</v>
      </c>
      <c r="Z23" s="94">
        <f>'Emissions summary'!AX25</f>
        <v>0.1179199542994952</v>
      </c>
      <c r="AA23" s="94">
        <f>'Emissions summary'!AY25</f>
        <v>0.11987427936884959</v>
      </c>
      <c r="AB23" s="94">
        <f>'Emissions summary'!AZ25</f>
        <v>0.12190667727136023</v>
      </c>
      <c r="AC23" s="94">
        <f>'Emissions summary'!BA25</f>
        <v>0.12402486132118763</v>
      </c>
      <c r="AD23" s="94">
        <f>'Emissions summary'!BB25</f>
        <v>0.12610165500597612</v>
      </c>
      <c r="AE23" s="94">
        <f>'Emissions summary'!BC25</f>
        <v>0.12825804954688452</v>
      </c>
      <c r="AF23" s="94">
        <f>'Emissions summary'!BD25</f>
        <v>0.13058921570276638</v>
      </c>
      <c r="AG23" s="94">
        <f>'Emissions summary'!BE25</f>
        <v>0.13304349152037234</v>
      </c>
      <c r="AH23" s="94">
        <f>'Emissions summary'!BF25</f>
        <v>0.13558568849945921</v>
      </c>
      <c r="AI23" s="94">
        <f>'Emissions summary'!BG25</f>
        <v>0.13819418831271452</v>
      </c>
      <c r="AJ23" s="94">
        <f>'Emissions summary'!BH25</f>
        <v>0.14089049143188809</v>
      </c>
      <c r="AK23" s="94">
        <f>'Emissions summary'!BI25</f>
        <v>0.14377995337874594</v>
      </c>
      <c r="AL23" s="94">
        <f>'Emissions summary'!BJ25</f>
        <v>0.14683996124508317</v>
      </c>
      <c r="AM23" s="94">
        <f>'Emissions summary'!BK25</f>
        <v>0.15001997686223403</v>
      </c>
      <c r="AN23" s="94">
        <f>'Emissions summary'!BL25</f>
        <v>0.15310783817159124</v>
      </c>
      <c r="AO23" s="94">
        <f>'Emissions summary'!BM25</f>
        <v>0.1563277285587602</v>
      </c>
      <c r="AP23" s="94">
        <f>'Emissions summary'!BN25</f>
        <v>0.15968964598366672</v>
      </c>
    </row>
    <row r="24" spans="1:42" x14ac:dyDescent="0.25">
      <c r="A24" t="str">
        <f>'Emissions summary'!C26</f>
        <v>3A2i Poultry</v>
      </c>
      <c r="B24" t="str">
        <f t="shared" si="1"/>
        <v>A3A2i</v>
      </c>
      <c r="C24" t="str">
        <f>'Emissions summary'!D26</f>
        <v>N2O</v>
      </c>
      <c r="D24" s="94">
        <f>'Emissions summary'!AB26</f>
        <v>2.1285895629046805</v>
      </c>
      <c r="E24" s="94">
        <f>'Emissions summary'!AC26</f>
        <v>2.1706628741555449</v>
      </c>
      <c r="F24" s="94">
        <f>'Emissions summary'!AD26</f>
        <v>2.1923031322940734</v>
      </c>
      <c r="G24" s="94">
        <f>'Emissions summary'!AE26</f>
        <v>2.1926211833997562</v>
      </c>
      <c r="H24" s="94">
        <f>'Emissions summary'!AF26</f>
        <v>2.1759387200717399</v>
      </c>
      <c r="I24" s="94">
        <f>'Emissions summary'!AG26</f>
        <v>2.1737068443786733</v>
      </c>
      <c r="J24" s="94">
        <f>'Emissions summary'!AH26</f>
        <v>2.1660077801000397</v>
      </c>
      <c r="K24" s="94">
        <f>'Emissions summary'!AI26</f>
        <v>2.1531599160290344</v>
      </c>
      <c r="L24" s="94">
        <f>'Emissions summary'!AJ26</f>
        <v>1.8432166444282605</v>
      </c>
      <c r="M24" s="94">
        <f>'Emissions summary'!AK26</f>
        <v>1.8853934824641883</v>
      </c>
      <c r="N24" s="94">
        <f>'Emissions summary'!AL26</f>
        <v>1.9240818413975531</v>
      </c>
      <c r="O24" s="94">
        <f>'Emissions summary'!AM26</f>
        <v>1.9629490622558023</v>
      </c>
      <c r="P24" s="94">
        <f>'Emissions summary'!AN26</f>
        <v>1.9988374607475812</v>
      </c>
      <c r="Q24" s="94">
        <f>'Emissions summary'!AO26</f>
        <v>2.0372159632662181</v>
      </c>
      <c r="R24" s="94">
        <f>'Emissions summary'!AP26</f>
        <v>2.0913060169727329</v>
      </c>
      <c r="S24" s="94">
        <f>'Emissions summary'!AQ26</f>
        <v>2.1439521160151069</v>
      </c>
      <c r="T24" s="94">
        <f>'Emissions summary'!AR26</f>
        <v>2.1999750749236879</v>
      </c>
      <c r="U24" s="94">
        <f>'Emissions summary'!AS26</f>
        <v>2.2581783151045962</v>
      </c>
      <c r="V24" s="94">
        <f>'Emissions summary'!AT26</f>
        <v>2.3188134303844814</v>
      </c>
      <c r="W24" s="94">
        <f>'Emissions summary'!AU26</f>
        <v>2.3991692888054472</v>
      </c>
      <c r="X24" s="94">
        <f>'Emissions summary'!AV26</f>
        <v>2.4736404730608417</v>
      </c>
      <c r="Y24" s="94">
        <f>'Emissions summary'!AW26</f>
        <v>2.5586304628447403</v>
      </c>
      <c r="Z24" s="94">
        <f>'Emissions summary'!AX26</f>
        <v>2.6505117887277749</v>
      </c>
      <c r="AA24" s="94">
        <f>'Emissions summary'!AY26</f>
        <v>2.7497159626144798</v>
      </c>
      <c r="AB24" s="94">
        <f>'Emissions summary'!AZ26</f>
        <v>2.8538546521866066</v>
      </c>
      <c r="AC24" s="94">
        <f>'Emissions summary'!BA26</f>
        <v>2.9625602294535054</v>
      </c>
      <c r="AD24" s="94">
        <f>'Emissions summary'!BB26</f>
        <v>3.0722779445897785</v>
      </c>
      <c r="AE24" s="94">
        <f>'Emissions summary'!BC26</f>
        <v>3.1866106502991562</v>
      </c>
      <c r="AF24" s="94">
        <f>'Emissions summary'!BD26</f>
        <v>3.3085688887049054</v>
      </c>
      <c r="AG24" s="94">
        <f>'Emissions summary'!BE26</f>
        <v>3.4375386043244371</v>
      </c>
      <c r="AH24" s="94">
        <f>'Emissions summary'!BF26</f>
        <v>3.5720017758131117</v>
      </c>
      <c r="AI24" s="94">
        <f>'Emissions summary'!BG26</f>
        <v>3.7114692644225094</v>
      </c>
      <c r="AJ24" s="94">
        <f>'Emissions summary'!BH26</f>
        <v>3.8568008125009712</v>
      </c>
      <c r="AK24" s="94">
        <f>'Emissions summary'!BI26</f>
        <v>4.0115612780056802</v>
      </c>
      <c r="AL24" s="94">
        <f>'Emissions summary'!BJ26</f>
        <v>4.1760713229302144</v>
      </c>
      <c r="AM24" s="94">
        <f>'Emissions summary'!BK26</f>
        <v>4.3483001997671584</v>
      </c>
      <c r="AN24" s="94">
        <f>'Emissions summary'!BL26</f>
        <v>4.5214477029416713</v>
      </c>
      <c r="AO24" s="94">
        <f>'Emissions summary'!BM26</f>
        <v>4.7031052238839237</v>
      </c>
      <c r="AP24" s="94">
        <f>'Emissions summary'!BN26</f>
        <v>4.8939110647737554</v>
      </c>
    </row>
    <row r="25" spans="1:42" x14ac:dyDescent="0.25">
      <c r="A25" t="str">
        <f>'Emissions summary'!C28</f>
        <v>3C1a Biomass burning in forest land</v>
      </c>
      <c r="B25" t="str">
        <f t="shared" si="1"/>
        <v>A3C1a</v>
      </c>
      <c r="C25" t="str">
        <f>'Emissions summary'!D28</f>
        <v>CH4</v>
      </c>
      <c r="D25" s="94">
        <f>'Emissions summary'!AB28</f>
        <v>11.23000925450385</v>
      </c>
      <c r="E25" s="94">
        <f>'Emissions summary'!AC28</f>
        <v>13.080976329481452</v>
      </c>
      <c r="F25" s="94">
        <f>'Emissions summary'!AD28</f>
        <v>12.324842124459055</v>
      </c>
      <c r="G25" s="94">
        <f>'Emissions summary'!AE28</f>
        <v>11.614030959436656</v>
      </c>
      <c r="H25" s="94">
        <f>'Emissions summary'!AF28</f>
        <v>11.974549074414256</v>
      </c>
      <c r="I25" s="94">
        <f>'Emissions summary'!AG28</f>
        <v>12.281848149391859</v>
      </c>
      <c r="J25" s="94">
        <f>'Emissions summary'!AH28</f>
        <v>12.28546706436946</v>
      </c>
      <c r="K25" s="94">
        <f>'Emissions summary'!AI28</f>
        <v>12.290417780140926</v>
      </c>
      <c r="L25" s="94">
        <f>'Emissions summary'!AJ28</f>
        <v>12.325583250040628</v>
      </c>
      <c r="M25" s="94">
        <f>'Emissions summary'!AK28</f>
        <v>12.360748719940332</v>
      </c>
      <c r="N25" s="94">
        <f>'Emissions summary'!AL28</f>
        <v>12.395914189840035</v>
      </c>
      <c r="O25" s="94">
        <f>'Emissions summary'!AM28</f>
        <v>12.431079659739739</v>
      </c>
      <c r="P25" s="94">
        <f>'Emissions summary'!AN28</f>
        <v>12.466245129639439</v>
      </c>
      <c r="Q25" s="94">
        <f>'Emissions summary'!AO28</f>
        <v>12.501410599539145</v>
      </c>
      <c r="R25" s="94">
        <f>'Emissions summary'!AP28</f>
        <v>12.536576069438848</v>
      </c>
      <c r="S25" s="94">
        <f>'Emissions summary'!AQ28</f>
        <v>12.57174153933855</v>
      </c>
      <c r="T25" s="94">
        <f>'Emissions summary'!AR28</f>
        <v>12.606907009238252</v>
      </c>
      <c r="U25" s="94">
        <f>'Emissions summary'!AS28</f>
        <v>12.642072479137958</v>
      </c>
      <c r="V25" s="94">
        <f>'Emissions summary'!AT28</f>
        <v>12.647023194909425</v>
      </c>
      <c r="W25" s="94">
        <f>'Emissions summary'!AU28</f>
        <v>12.650642109887025</v>
      </c>
      <c r="X25" s="94">
        <f>'Emissions summary'!AV28</f>
        <v>12.654261024864628</v>
      </c>
      <c r="Y25" s="94">
        <f>'Emissions summary'!AW28</f>
        <v>12.65787993984223</v>
      </c>
      <c r="Z25" s="94">
        <f>'Emissions summary'!AX28</f>
        <v>12.661498854819831</v>
      </c>
      <c r="AA25" s="94">
        <f>'Emissions summary'!AY28</f>
        <v>12.665117769797432</v>
      </c>
      <c r="AB25" s="94">
        <f>'Emissions summary'!AZ28</f>
        <v>12.668736684775032</v>
      </c>
      <c r="AC25" s="94">
        <f>'Emissions summary'!BA28</f>
        <v>12.672355599752635</v>
      </c>
      <c r="AD25" s="94">
        <f>'Emissions summary'!BB28</f>
        <v>12.675974514730237</v>
      </c>
      <c r="AE25" s="94">
        <f>'Emissions summary'!BC28</f>
        <v>12.679593429707838</v>
      </c>
      <c r="AF25" s="94">
        <f>'Emissions summary'!BD28</f>
        <v>12.652997590557201</v>
      </c>
      <c r="AG25" s="94">
        <f>'Emissions summary'!BE28</f>
        <v>12.626401751406565</v>
      </c>
      <c r="AH25" s="94">
        <f>'Emissions summary'!BF28</f>
        <v>12.599805912255931</v>
      </c>
      <c r="AI25" s="94">
        <f>'Emissions summary'!BG28</f>
        <v>12.573210073105297</v>
      </c>
      <c r="AJ25" s="94">
        <f>'Emissions summary'!BH28</f>
        <v>12.546614233954658</v>
      </c>
      <c r="AK25" s="94">
        <f>'Emissions summary'!BI28</f>
        <v>12.520018394804026</v>
      </c>
      <c r="AL25" s="94">
        <f>'Emissions summary'!BJ28</f>
        <v>12.493422555653387</v>
      </c>
      <c r="AM25" s="94">
        <f>'Emissions summary'!BK28</f>
        <v>12.466826716502752</v>
      </c>
      <c r="AN25" s="94">
        <f>'Emissions summary'!BL28</f>
        <v>12.440230877352118</v>
      </c>
      <c r="AO25" s="94">
        <f>'Emissions summary'!BM28</f>
        <v>12.413635038201482</v>
      </c>
      <c r="AP25" s="94">
        <f>'Emissions summary'!BN28</f>
        <v>12.417253953179086</v>
      </c>
    </row>
    <row r="26" spans="1:42" x14ac:dyDescent="0.25">
      <c r="A26" t="str">
        <f>'Emissions summary'!C29</f>
        <v>3C1b Biomass burning in Croplands</v>
      </c>
      <c r="B26" t="str">
        <f t="shared" si="1"/>
        <v>A3C1b</v>
      </c>
      <c r="C26" t="str">
        <f>'Emissions summary'!D29</f>
        <v>CH4</v>
      </c>
      <c r="D26" s="94">
        <f>'Emissions summary'!AB29</f>
        <v>8.9561060067889109</v>
      </c>
      <c r="E26" s="94">
        <f>'Emissions summary'!AC29</f>
        <v>8.9502751860063956</v>
      </c>
      <c r="F26" s="94">
        <f>'Emissions summary'!AD29</f>
        <v>8.9444443652238803</v>
      </c>
      <c r="G26" s="94">
        <f>'Emissions summary'!AE29</f>
        <v>8.9386135444413632</v>
      </c>
      <c r="H26" s="94">
        <f>'Emissions summary'!AF29</f>
        <v>8.932782723658848</v>
      </c>
      <c r="I26" s="94">
        <f>'Emissions summary'!AG29</f>
        <v>8.9269519028763327</v>
      </c>
      <c r="J26" s="94">
        <f>'Emissions summary'!AH29</f>
        <v>8.9211210820938174</v>
      </c>
      <c r="K26" s="94">
        <f>'Emissions summary'!AI29</f>
        <v>8.9152902613113021</v>
      </c>
      <c r="L26" s="94">
        <f>'Emissions summary'!AJ29</f>
        <v>8.9094594405287868</v>
      </c>
      <c r="M26" s="94">
        <f>'Emissions summary'!AK29</f>
        <v>8.9036286197462715</v>
      </c>
      <c r="N26" s="94">
        <f>'Emissions summary'!AL29</f>
        <v>8.897797798963758</v>
      </c>
      <c r="O26" s="94">
        <f>'Emissions summary'!AM29</f>
        <v>8.8919669781812409</v>
      </c>
      <c r="P26" s="94">
        <f>'Emissions summary'!AN29</f>
        <v>8.8861361573987274</v>
      </c>
      <c r="Q26" s="94">
        <f>'Emissions summary'!AO29</f>
        <v>8.8803053366162104</v>
      </c>
      <c r="R26" s="94">
        <f>'Emissions summary'!AP29</f>
        <v>8.8744745158336968</v>
      </c>
      <c r="S26" s="94">
        <f>'Emissions summary'!AQ29</f>
        <v>8.8686436950511798</v>
      </c>
      <c r="T26" s="94">
        <f>'Emissions summary'!AR29</f>
        <v>8.8628128742686663</v>
      </c>
      <c r="U26" s="94">
        <f>'Emissions summary'!AS29</f>
        <v>8.8569820534861492</v>
      </c>
      <c r="V26" s="94">
        <f>'Emissions summary'!AT29</f>
        <v>8.8511512327036339</v>
      </c>
      <c r="W26" s="94">
        <f>'Emissions summary'!AU29</f>
        <v>8.8453204119211186</v>
      </c>
      <c r="X26" s="94">
        <f>'Emissions summary'!AV29</f>
        <v>8.8394895911386051</v>
      </c>
      <c r="Y26" s="94">
        <f>'Emissions summary'!AW29</f>
        <v>8.833658770356088</v>
      </c>
      <c r="Z26" s="94">
        <f>'Emissions summary'!AX29</f>
        <v>8.8278279495735728</v>
      </c>
      <c r="AA26" s="94">
        <f>'Emissions summary'!AY29</f>
        <v>8.8219971287910575</v>
      </c>
      <c r="AB26" s="94">
        <f>'Emissions summary'!AZ29</f>
        <v>8.8161663080085422</v>
      </c>
      <c r="AC26" s="94">
        <f>'Emissions summary'!BA29</f>
        <v>8.8103354872260269</v>
      </c>
      <c r="AD26" s="94">
        <f>'Emissions summary'!BB29</f>
        <v>8.8045046664435116</v>
      </c>
      <c r="AE26" s="94">
        <f>'Emissions summary'!BC29</f>
        <v>8.7986738456609963</v>
      </c>
      <c r="AF26" s="94">
        <f>'Emissions summary'!BD29</f>
        <v>8.7928430248784828</v>
      </c>
      <c r="AG26" s="94">
        <f>'Emissions summary'!BE29</f>
        <v>8.7870122040959657</v>
      </c>
      <c r="AH26" s="94">
        <f>'Emissions summary'!BF29</f>
        <v>8.7811813833134522</v>
      </c>
      <c r="AI26" s="94">
        <f>'Emissions summary'!BG29</f>
        <v>8.7753505625309352</v>
      </c>
      <c r="AJ26" s="94">
        <f>'Emissions summary'!BH29</f>
        <v>8.7695197417484216</v>
      </c>
      <c r="AK26" s="94">
        <f>'Emissions summary'!BI29</f>
        <v>8.7636889209659063</v>
      </c>
      <c r="AL26" s="94">
        <f>'Emissions summary'!BJ29</f>
        <v>8.7578581001833911</v>
      </c>
      <c r="AM26" s="94">
        <f>'Emissions summary'!BK29</f>
        <v>8.7520272794008775</v>
      </c>
      <c r="AN26" s="94">
        <f>'Emissions summary'!BL29</f>
        <v>8.7461964586183605</v>
      </c>
      <c r="AO26" s="94">
        <f>'Emissions summary'!BM29</f>
        <v>8.7403656378358434</v>
      </c>
      <c r="AP26" s="94">
        <f>'Emissions summary'!BN29</f>
        <v>8.7345348170533299</v>
      </c>
    </row>
    <row r="27" spans="1:42" x14ac:dyDescent="0.25">
      <c r="A27" t="str">
        <f>'Emissions summary'!C30</f>
        <v>3C1c Biomass burning in Grasslands</v>
      </c>
      <c r="B27" t="str">
        <f t="shared" si="1"/>
        <v>A3C1c</v>
      </c>
      <c r="C27" t="str">
        <f>'Emissions summary'!D30</f>
        <v>CH4</v>
      </c>
      <c r="D27" s="94">
        <f>'Emissions summary'!AB30</f>
        <v>29.112700784920527</v>
      </c>
      <c r="E27" s="94">
        <f>'Emissions summary'!AC30</f>
        <v>29.429337259801425</v>
      </c>
      <c r="F27" s="94">
        <f>'Emissions summary'!AD30</f>
        <v>29.745973734682323</v>
      </c>
      <c r="G27" s="94">
        <f>'Emissions summary'!AE30</f>
        <v>30.062610209563211</v>
      </c>
      <c r="H27" s="94">
        <f>'Emissions summary'!AF30</f>
        <v>30.379246684444112</v>
      </c>
      <c r="I27" s="94">
        <f>'Emissions summary'!AG30</f>
        <v>30.69588315932501</v>
      </c>
      <c r="J27" s="94">
        <f>'Emissions summary'!AH30</f>
        <v>31.012519634205908</v>
      </c>
      <c r="K27" s="94">
        <f>'Emissions summary'!AI30</f>
        <v>31.327489615266582</v>
      </c>
      <c r="L27" s="94">
        <f>'Emissions summary'!AJ30</f>
        <v>31.634642932016089</v>
      </c>
      <c r="M27" s="94">
        <f>'Emissions summary'!AK30</f>
        <v>31.941796248765602</v>
      </c>
      <c r="N27" s="94">
        <f>'Emissions summary'!AL30</f>
        <v>32.248949565515112</v>
      </c>
      <c r="O27" s="94">
        <f>'Emissions summary'!AM30</f>
        <v>32.556102882264618</v>
      </c>
      <c r="P27" s="94">
        <f>'Emissions summary'!AN30</f>
        <v>32.863256199014131</v>
      </c>
      <c r="Q27" s="94">
        <f>'Emissions summary'!AO30</f>
        <v>33.170409515763637</v>
      </c>
      <c r="R27" s="94">
        <f>'Emissions summary'!AP30</f>
        <v>33.477562832513144</v>
      </c>
      <c r="S27" s="94">
        <f>'Emissions summary'!AQ30</f>
        <v>33.784716149262657</v>
      </c>
      <c r="T27" s="94">
        <f>'Emissions summary'!AR30</f>
        <v>34.09186946601217</v>
      </c>
      <c r="U27" s="94">
        <f>'Emissions summary'!AS30</f>
        <v>34.399022782761683</v>
      </c>
      <c r="V27" s="94">
        <f>'Emissions summary'!AT30</f>
        <v>34.713992763822354</v>
      </c>
      <c r="W27" s="94">
        <f>'Emissions summary'!AU30</f>
        <v>35.030629238703256</v>
      </c>
      <c r="X27" s="94">
        <f>'Emissions summary'!AV30</f>
        <v>35.34726571358415</v>
      </c>
      <c r="Y27" s="94">
        <f>'Emissions summary'!AW30</f>
        <v>35.663902188465045</v>
      </c>
      <c r="Z27" s="94">
        <f>'Emissions summary'!AX30</f>
        <v>35.980538663345939</v>
      </c>
      <c r="AA27" s="94">
        <f>'Emissions summary'!AY30</f>
        <v>36.297175138226834</v>
      </c>
      <c r="AB27" s="94">
        <f>'Emissions summary'!AZ30</f>
        <v>36.613811613107742</v>
      </c>
      <c r="AC27" s="94">
        <f>'Emissions summary'!BA30</f>
        <v>36.930448087988637</v>
      </c>
      <c r="AD27" s="94">
        <f>'Emissions summary'!BB30</f>
        <v>37.247084562869546</v>
      </c>
      <c r="AE27" s="94">
        <f>'Emissions summary'!BC30</f>
        <v>37.56372103775044</v>
      </c>
      <c r="AF27" s="94">
        <f>'Emissions summary'!BD30</f>
        <v>37.880357512631335</v>
      </c>
      <c r="AG27" s="94">
        <f>'Emissions summary'!BE30</f>
        <v>38.196993987512236</v>
      </c>
      <c r="AH27" s="94">
        <f>'Emissions summary'!BF30</f>
        <v>38.513630462393131</v>
      </c>
      <c r="AI27" s="94">
        <f>'Emissions summary'!BG30</f>
        <v>38.83026693727404</v>
      </c>
      <c r="AJ27" s="94">
        <f>'Emissions summary'!BH30</f>
        <v>39.146903412154934</v>
      </c>
      <c r="AK27" s="94">
        <f>'Emissions summary'!BI30</f>
        <v>39.463539887035829</v>
      </c>
      <c r="AL27" s="94">
        <f>'Emissions summary'!BJ30</f>
        <v>39.780176361916737</v>
      </c>
      <c r="AM27" s="94">
        <f>'Emissions summary'!BK30</f>
        <v>40.096812836797632</v>
      </c>
      <c r="AN27" s="94">
        <f>'Emissions summary'!BL30</f>
        <v>40.413449311678526</v>
      </c>
      <c r="AO27" s="94">
        <f>'Emissions summary'!BM30</f>
        <v>40.730085786559435</v>
      </c>
      <c r="AP27" s="94">
        <f>'Emissions summary'!BN30</f>
        <v>41.04672226144033</v>
      </c>
    </row>
    <row r="28" spans="1:42" x14ac:dyDescent="0.25">
      <c r="A28" t="str">
        <f>'Emissions summary'!C31</f>
        <v>3C1d Biomass burning in Wetlands</v>
      </c>
      <c r="B28" t="str">
        <f t="shared" si="1"/>
        <v>A3C1d</v>
      </c>
      <c r="C28" t="str">
        <f>'Emissions summary'!D31</f>
        <v>CH4</v>
      </c>
      <c r="D28" s="94">
        <f>'Emissions summary'!AB31</f>
        <v>0.52186165428909825</v>
      </c>
      <c r="E28" s="94">
        <f>'Emissions summary'!AC31</f>
        <v>0.5142978876638723</v>
      </c>
      <c r="F28" s="94">
        <f>'Emissions summary'!AD31</f>
        <v>0.50673412103864635</v>
      </c>
      <c r="G28" s="94">
        <f>'Emissions summary'!AE31</f>
        <v>0.49917035441342028</v>
      </c>
      <c r="H28" s="94">
        <f>'Emissions summary'!AF31</f>
        <v>0.49160658778819438</v>
      </c>
      <c r="I28" s="94">
        <f>'Emissions summary'!AG31</f>
        <v>0.48404282116296848</v>
      </c>
      <c r="J28" s="94">
        <f>'Emissions summary'!AH31</f>
        <v>0.47647905453774253</v>
      </c>
      <c r="K28" s="94">
        <f>'Emissions summary'!AI31</f>
        <v>0.46891528791251658</v>
      </c>
      <c r="L28" s="94">
        <f>'Emissions summary'!AJ31</f>
        <v>0.46135152128729073</v>
      </c>
      <c r="M28" s="94">
        <f>'Emissions summary'!AK31</f>
        <v>0.45378775466206478</v>
      </c>
      <c r="N28" s="94">
        <f>'Emissions summary'!AL31</f>
        <v>0.44622398803683883</v>
      </c>
      <c r="O28" s="94">
        <f>'Emissions summary'!AM31</f>
        <v>0.43866022141161282</v>
      </c>
      <c r="P28" s="94">
        <f>'Emissions summary'!AN31</f>
        <v>0.43109645478638686</v>
      </c>
      <c r="Q28" s="94">
        <f>'Emissions summary'!AO31</f>
        <v>0.42353268816116102</v>
      </c>
      <c r="R28" s="94">
        <f>'Emissions summary'!AP31</f>
        <v>0.41596892153593507</v>
      </c>
      <c r="S28" s="94">
        <f>'Emissions summary'!AQ31</f>
        <v>0.40840515491070911</v>
      </c>
      <c r="T28" s="94">
        <f>'Emissions summary'!AR31</f>
        <v>0.40084138828548316</v>
      </c>
      <c r="U28" s="94">
        <f>'Emissions summary'!AS31</f>
        <v>0.39327762166025726</v>
      </c>
      <c r="V28" s="94">
        <f>'Emissions summary'!AT31</f>
        <v>0.38571385503503131</v>
      </c>
      <c r="W28" s="94">
        <f>'Emissions summary'!AU31</f>
        <v>0.37815008840980541</v>
      </c>
      <c r="X28" s="94">
        <f>'Emissions summary'!AV31</f>
        <v>0.37058632178457956</v>
      </c>
      <c r="Y28" s="94">
        <f>'Emissions summary'!AW31</f>
        <v>0.36302255515935367</v>
      </c>
      <c r="Z28" s="94">
        <f>'Emissions summary'!AX31</f>
        <v>0.35545878853412782</v>
      </c>
      <c r="AA28" s="94">
        <f>'Emissions summary'!AY31</f>
        <v>0.34789502190890187</v>
      </c>
      <c r="AB28" s="94">
        <f>'Emissions summary'!AZ31</f>
        <v>0.34033125528367603</v>
      </c>
      <c r="AC28" s="94">
        <f>'Emissions summary'!BA31</f>
        <v>0.33276748865845013</v>
      </c>
      <c r="AD28" s="94">
        <f>'Emissions summary'!BB31</f>
        <v>0.32520372203322429</v>
      </c>
      <c r="AE28" s="94">
        <f>'Emissions summary'!BC31</f>
        <v>0.31763995540799839</v>
      </c>
      <c r="AF28" s="94">
        <f>'Emissions summary'!BD31</f>
        <v>0.31007618878277249</v>
      </c>
      <c r="AG28" s="94">
        <f>'Emissions summary'!BE31</f>
        <v>0.30251242215754653</v>
      </c>
      <c r="AH28" s="94">
        <f>'Emissions summary'!BF31</f>
        <v>0.29494865553232069</v>
      </c>
      <c r="AI28" s="94">
        <f>'Emissions summary'!BG31</f>
        <v>0.2873848889070949</v>
      </c>
      <c r="AJ28" s="94">
        <f>'Emissions summary'!BH31</f>
        <v>0.27982112228186901</v>
      </c>
      <c r="AK28" s="94">
        <f>'Emissions summary'!BI31</f>
        <v>0.27225735565664305</v>
      </c>
      <c r="AL28" s="94">
        <f>'Emissions summary'!BJ31</f>
        <v>0.26469358903141721</v>
      </c>
      <c r="AM28" s="94">
        <f>'Emissions summary'!BK31</f>
        <v>0.25712982240619131</v>
      </c>
      <c r="AN28" s="94">
        <f>'Emissions summary'!BL31</f>
        <v>0.24956605578096541</v>
      </c>
      <c r="AO28" s="94">
        <f>'Emissions summary'!BM31</f>
        <v>0.24200228915573951</v>
      </c>
      <c r="AP28" s="94">
        <f>'Emissions summary'!BN31</f>
        <v>0.23443852253051367</v>
      </c>
    </row>
    <row r="29" spans="1:42" x14ac:dyDescent="0.25">
      <c r="A29" t="str">
        <f>'Emissions summary'!C32</f>
        <v>3C1e Biomass burning in Settlements</v>
      </c>
      <c r="B29" t="str">
        <f t="shared" si="1"/>
        <v>A3C1e</v>
      </c>
      <c r="C29" t="str">
        <f>'Emissions summary'!D32</f>
        <v>CH4</v>
      </c>
      <c r="D29" s="94">
        <f>'Emissions summary'!AB32</f>
        <v>0.45675001360084294</v>
      </c>
      <c r="E29" s="94">
        <f>'Emissions summary'!AC32</f>
        <v>0.45871684086903852</v>
      </c>
      <c r="F29" s="94">
        <f>'Emissions summary'!AD32</f>
        <v>0.46068366813723421</v>
      </c>
      <c r="G29" s="94">
        <f>'Emissions summary'!AE32</f>
        <v>0.4626504954054298</v>
      </c>
      <c r="H29" s="94">
        <f>'Emissions summary'!AF32</f>
        <v>0.46461732267362538</v>
      </c>
      <c r="I29" s="94">
        <f>'Emissions summary'!AG32</f>
        <v>0.46658414994182096</v>
      </c>
      <c r="J29" s="94">
        <f>'Emissions summary'!AH32</f>
        <v>0.46855097721001659</v>
      </c>
      <c r="K29" s="94">
        <f>'Emissions summary'!AI32</f>
        <v>0.47051780447821223</v>
      </c>
      <c r="L29" s="94">
        <f>'Emissions summary'!AJ32</f>
        <v>0.47248463174640781</v>
      </c>
      <c r="M29" s="94">
        <f>'Emissions summary'!AK32</f>
        <v>0.47445145901460345</v>
      </c>
      <c r="N29" s="94">
        <f>'Emissions summary'!AL32</f>
        <v>0.47641828628279909</v>
      </c>
      <c r="O29" s="94">
        <f>'Emissions summary'!AM32</f>
        <v>0.47838511355099467</v>
      </c>
      <c r="P29" s="94">
        <f>'Emissions summary'!AN32</f>
        <v>0.48035194081919025</v>
      </c>
      <c r="Q29" s="94">
        <f>'Emissions summary'!AO32</f>
        <v>0.48231876808738589</v>
      </c>
      <c r="R29" s="94">
        <f>'Emissions summary'!AP32</f>
        <v>0.48428559535558147</v>
      </c>
      <c r="S29" s="94">
        <f>'Emissions summary'!AQ32</f>
        <v>0.4862524226237771</v>
      </c>
      <c r="T29" s="94">
        <f>'Emissions summary'!AR32</f>
        <v>0.48821924989197274</v>
      </c>
      <c r="U29" s="94">
        <f>'Emissions summary'!AS32</f>
        <v>0.49018607716016832</v>
      </c>
      <c r="V29" s="94">
        <f>'Emissions summary'!AT32</f>
        <v>0.49215290442836385</v>
      </c>
      <c r="W29" s="94">
        <f>'Emissions summary'!AU32</f>
        <v>0.49411973169655959</v>
      </c>
      <c r="X29" s="94">
        <f>'Emissions summary'!AV32</f>
        <v>0.49608655896475512</v>
      </c>
      <c r="Y29" s="94">
        <f>'Emissions summary'!AW32</f>
        <v>0.4980533862329507</v>
      </c>
      <c r="Z29" s="94">
        <f>'Emissions summary'!AX32</f>
        <v>0.50002021350114645</v>
      </c>
      <c r="AA29" s="94">
        <f>'Emissions summary'!AY32</f>
        <v>0.50198704076934197</v>
      </c>
      <c r="AB29" s="94">
        <f>'Emissions summary'!AZ32</f>
        <v>0.50395386803753761</v>
      </c>
      <c r="AC29" s="94">
        <f>'Emissions summary'!BA32</f>
        <v>0.50592069530573325</v>
      </c>
      <c r="AD29" s="94">
        <f>'Emissions summary'!BB32</f>
        <v>0.50788752257392888</v>
      </c>
      <c r="AE29" s="94">
        <f>'Emissions summary'!BC32</f>
        <v>0.50985434984212452</v>
      </c>
      <c r="AF29" s="94">
        <f>'Emissions summary'!BD32</f>
        <v>0.51182117711032016</v>
      </c>
      <c r="AG29" s="94">
        <f>'Emissions summary'!BE32</f>
        <v>0.51378800437851568</v>
      </c>
      <c r="AH29" s="94">
        <f>'Emissions summary'!BF32</f>
        <v>0.51575483164671132</v>
      </c>
      <c r="AI29" s="94">
        <f>'Emissions summary'!BG32</f>
        <v>0.51772165891490685</v>
      </c>
      <c r="AJ29" s="94">
        <f>'Emissions summary'!BH32</f>
        <v>0.51968848618310248</v>
      </c>
      <c r="AK29" s="94">
        <f>'Emissions summary'!BI32</f>
        <v>0.52165531345129812</v>
      </c>
      <c r="AL29" s="94">
        <f>'Emissions summary'!BJ32</f>
        <v>0.52362214071949376</v>
      </c>
      <c r="AM29" s="94">
        <f>'Emissions summary'!BK32</f>
        <v>0.52558896798768939</v>
      </c>
      <c r="AN29" s="94">
        <f>'Emissions summary'!BL32</f>
        <v>0.52755579525588492</v>
      </c>
      <c r="AO29" s="94">
        <f>'Emissions summary'!BM32</f>
        <v>0.52952262252408056</v>
      </c>
      <c r="AP29" s="94">
        <f>'Emissions summary'!BN32</f>
        <v>0.53148944979227619</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0.87979441877260256</v>
      </c>
      <c r="E31" s="94">
        <f>'Emissions summary'!AC35</f>
        <v>0.98277950309918682</v>
      </c>
      <c r="F31" s="94">
        <f>'Emissions summary'!AD35</f>
        <v>0.9415419634257709</v>
      </c>
      <c r="G31" s="94">
        <f>'Emissions summary'!AE35</f>
        <v>0.90281165575235511</v>
      </c>
      <c r="H31" s="94">
        <f>'Emissions summary'!AF35</f>
        <v>0.92334637207893921</v>
      </c>
      <c r="I31" s="94">
        <f>'Emissions summary'!AG35</f>
        <v>0.9409370564055235</v>
      </c>
      <c r="J31" s="94">
        <f>'Emissions summary'!AH35</f>
        <v>0.9417284127321075</v>
      </c>
      <c r="K31" s="94">
        <f>'Emissions summary'!AI35</f>
        <v>0.94259344314516091</v>
      </c>
      <c r="L31" s="94">
        <f>'Emissions summary'!AJ35</f>
        <v>0.94512992804190377</v>
      </c>
      <c r="M31" s="94">
        <f>'Emissions summary'!AK35</f>
        <v>0.94766641293864695</v>
      </c>
      <c r="N31" s="94">
        <f>'Emissions summary'!AL35</f>
        <v>0.95020289783538991</v>
      </c>
      <c r="O31" s="94">
        <f>'Emissions summary'!AM35</f>
        <v>0.95273938273213277</v>
      </c>
      <c r="P31" s="94">
        <f>'Emissions summary'!AN35</f>
        <v>0.95527586762887573</v>
      </c>
      <c r="Q31" s="94">
        <f>'Emissions summary'!AO35</f>
        <v>0.95781235252561869</v>
      </c>
      <c r="R31" s="94">
        <f>'Emissions summary'!AP35</f>
        <v>0.96034883742236166</v>
      </c>
      <c r="S31" s="94">
        <f>'Emissions summary'!AQ35</f>
        <v>0.96288532231910451</v>
      </c>
      <c r="T31" s="94">
        <f>'Emissions summary'!AR35</f>
        <v>0.96542180721584758</v>
      </c>
      <c r="U31" s="94">
        <f>'Emissions summary'!AS35</f>
        <v>0.96795829211259066</v>
      </c>
      <c r="V31" s="94">
        <f>'Emissions summary'!AT35</f>
        <v>0.96882332252564396</v>
      </c>
      <c r="W31" s="94">
        <f>'Emissions summary'!AU35</f>
        <v>0.96961467885222796</v>
      </c>
      <c r="X31" s="94">
        <f>'Emissions summary'!AV35</f>
        <v>0.97040603517881219</v>
      </c>
      <c r="Y31" s="94">
        <f>'Emissions summary'!AW35</f>
        <v>0.97119739150539641</v>
      </c>
      <c r="Z31" s="94">
        <f>'Emissions summary'!AX35</f>
        <v>0.97198874783198042</v>
      </c>
      <c r="AA31" s="94">
        <f>'Emissions summary'!AY35</f>
        <v>0.97278010415856464</v>
      </c>
      <c r="AB31" s="94">
        <f>'Emissions summary'!AZ35</f>
        <v>0.97357146048514887</v>
      </c>
      <c r="AC31" s="94">
        <f>'Emissions summary'!BA35</f>
        <v>0.97436281681173287</v>
      </c>
      <c r="AD31" s="94">
        <f>'Emissions summary'!BB35</f>
        <v>0.97515417313831709</v>
      </c>
      <c r="AE31" s="94">
        <f>'Emissions summary'!BC35</f>
        <v>0.97594552946490132</v>
      </c>
      <c r="AF31" s="94">
        <f>'Emissions summary'!BD35</f>
        <v>0.97506543130779566</v>
      </c>
      <c r="AG31" s="94">
        <f>'Emissions summary'!BE35</f>
        <v>0.97418533315069</v>
      </c>
      <c r="AH31" s="94">
        <f>'Emissions summary'!BF35</f>
        <v>0.97330523499358479</v>
      </c>
      <c r="AI31" s="94">
        <f>'Emissions summary'!BG35</f>
        <v>0.97242513683647913</v>
      </c>
      <c r="AJ31" s="94">
        <f>'Emissions summary'!BH35</f>
        <v>0.97154503867937358</v>
      </c>
      <c r="AK31" s="94">
        <f>'Emissions summary'!BI35</f>
        <v>0.97066494052226815</v>
      </c>
      <c r="AL31" s="94">
        <f>'Emissions summary'!BJ35</f>
        <v>0.96978484236516238</v>
      </c>
      <c r="AM31" s="94">
        <f>'Emissions summary'!BK35</f>
        <v>0.96890474420805694</v>
      </c>
      <c r="AN31" s="94">
        <f>'Emissions summary'!BL35</f>
        <v>0.9680246460509514</v>
      </c>
      <c r="AO31" s="94">
        <f>'Emissions summary'!BM35</f>
        <v>0.96714454789384585</v>
      </c>
      <c r="AP31" s="94">
        <f>'Emissions summary'!BN35</f>
        <v>0.96793590422043008</v>
      </c>
    </row>
    <row r="32" spans="1:42" x14ac:dyDescent="0.25">
      <c r="A32" t="str">
        <f>'Emissions summary'!C36</f>
        <v>3C1b Biomass burning in Croplands</v>
      </c>
      <c r="B32" t="str">
        <f t="shared" si="1"/>
        <v>A3C1b</v>
      </c>
      <c r="C32" t="str">
        <f>'Emissions summary'!D36</f>
        <v>N2O</v>
      </c>
      <c r="D32" s="94">
        <f>'Emissions summary'!AB36</f>
        <v>0.23219534091674954</v>
      </c>
      <c r="E32" s="94">
        <f>'Emissions summary'!AC36</f>
        <v>0.23204417148905465</v>
      </c>
      <c r="F32" s="94">
        <f>'Emissions summary'!AD36</f>
        <v>0.23189300206135979</v>
      </c>
      <c r="G32" s="94">
        <f>'Emissions summary'!AE36</f>
        <v>0.23174183263366499</v>
      </c>
      <c r="H32" s="94">
        <f>'Emissions summary'!AF36</f>
        <v>0.23159066320597016</v>
      </c>
      <c r="I32" s="94">
        <f>'Emissions summary'!AG36</f>
        <v>0.23143949377827533</v>
      </c>
      <c r="J32" s="94">
        <f>'Emissions summary'!AH36</f>
        <v>0.23128832435058047</v>
      </c>
      <c r="K32" s="94">
        <f>'Emissions summary'!AI36</f>
        <v>0.23113715492288564</v>
      </c>
      <c r="L32" s="94">
        <f>'Emissions summary'!AJ36</f>
        <v>0.23098598549519081</v>
      </c>
      <c r="M32" s="94">
        <f>'Emissions summary'!AK36</f>
        <v>0.23083481606749601</v>
      </c>
      <c r="N32" s="94">
        <f>'Emissions summary'!AL36</f>
        <v>0.23068364663980109</v>
      </c>
      <c r="O32" s="94">
        <f>'Emissions summary'!AM36</f>
        <v>0.23053247721210623</v>
      </c>
      <c r="P32" s="94">
        <f>'Emissions summary'!AN36</f>
        <v>0.23038130778441146</v>
      </c>
      <c r="Q32" s="94">
        <f>'Emissions summary'!AO36</f>
        <v>0.23023013835671657</v>
      </c>
      <c r="R32" s="94">
        <f>'Emissions summary'!AP36</f>
        <v>0.23007896892902174</v>
      </c>
      <c r="S32" s="94">
        <f>'Emissions summary'!AQ36</f>
        <v>0.22992779950132691</v>
      </c>
      <c r="T32" s="94">
        <f>'Emissions summary'!AR36</f>
        <v>0.22977663007363208</v>
      </c>
      <c r="U32" s="94">
        <f>'Emissions summary'!AS36</f>
        <v>0.22962546064593722</v>
      </c>
      <c r="V32" s="94">
        <f>'Emissions summary'!AT36</f>
        <v>0.22947429121824239</v>
      </c>
      <c r="W32" s="94">
        <f>'Emissions summary'!AU36</f>
        <v>0.22932312179054753</v>
      </c>
      <c r="X32" s="94">
        <f>'Emissions summary'!AV36</f>
        <v>0.22917195236285273</v>
      </c>
      <c r="Y32" s="94">
        <f>'Emissions summary'!AW36</f>
        <v>0.22902078293515787</v>
      </c>
      <c r="Z32" s="94">
        <f>'Emissions summary'!AX36</f>
        <v>0.22886961350746302</v>
      </c>
      <c r="AA32" s="94">
        <f>'Emissions summary'!AY36</f>
        <v>0.22871844407976819</v>
      </c>
      <c r="AB32" s="94">
        <f>'Emissions summary'!AZ36</f>
        <v>0.22856727465207338</v>
      </c>
      <c r="AC32" s="94">
        <f>'Emissions summary'!BA36</f>
        <v>0.22841610522437852</v>
      </c>
      <c r="AD32" s="94">
        <f>'Emissions summary'!BB36</f>
        <v>0.22826493579668367</v>
      </c>
      <c r="AE32" s="94">
        <f>'Emissions summary'!BC36</f>
        <v>0.22811376636898884</v>
      </c>
      <c r="AF32" s="94">
        <f>'Emissions summary'!BD36</f>
        <v>0.22796259694129403</v>
      </c>
      <c r="AG32" s="94">
        <f>'Emissions summary'!BE36</f>
        <v>0.22781142751359915</v>
      </c>
      <c r="AH32" s="94">
        <f>'Emissions summary'!BF36</f>
        <v>0.22766025808590434</v>
      </c>
      <c r="AI32" s="94">
        <f>'Emissions summary'!BG36</f>
        <v>0.22750908865820943</v>
      </c>
      <c r="AJ32" s="94">
        <f>'Emissions summary'!BH36</f>
        <v>0.22735791923051463</v>
      </c>
      <c r="AK32" s="94">
        <f>'Emissions summary'!BI36</f>
        <v>0.2272067498028198</v>
      </c>
      <c r="AL32" s="94">
        <f>'Emissions summary'!BJ36</f>
        <v>0.22705558037512497</v>
      </c>
      <c r="AM32" s="94">
        <f>'Emissions summary'!BK36</f>
        <v>0.22690441094743011</v>
      </c>
      <c r="AN32" s="94">
        <f>'Emissions summary'!BL36</f>
        <v>0.22675324151973528</v>
      </c>
      <c r="AO32" s="94">
        <f>'Emissions summary'!BM36</f>
        <v>0.22660207209204042</v>
      </c>
      <c r="AP32" s="94">
        <f>'Emissions summary'!BN36</f>
        <v>0.22645090266434559</v>
      </c>
    </row>
    <row r="33" spans="1:42" x14ac:dyDescent="0.25">
      <c r="A33" t="str">
        <f>'Emissions summary'!C37</f>
        <v>3C1c Biomass burning in Grasslands</v>
      </c>
      <c r="B33" t="str">
        <f t="shared" si="1"/>
        <v>A3C1c</v>
      </c>
      <c r="C33" t="str">
        <f>'Emissions summary'!D37</f>
        <v>N2O</v>
      </c>
      <c r="D33" s="94">
        <f>'Emissions summary'!AB37</f>
        <v>2.5739605747464687</v>
      </c>
      <c r="E33" s="94">
        <f>'Emissions summary'!AC37</f>
        <v>2.6037479842999245</v>
      </c>
      <c r="F33" s="94">
        <f>'Emissions summary'!AD37</f>
        <v>2.6335353938533803</v>
      </c>
      <c r="G33" s="94">
        <f>'Emissions summary'!AE37</f>
        <v>2.6633228034068352</v>
      </c>
      <c r="H33" s="94">
        <f>'Emissions summary'!AF37</f>
        <v>2.6931102129602911</v>
      </c>
      <c r="I33" s="94">
        <f>'Emissions summary'!AG37</f>
        <v>2.7228976225137473</v>
      </c>
      <c r="J33" s="94">
        <f>'Emissions summary'!AH37</f>
        <v>2.7526850320672027</v>
      </c>
      <c r="K33" s="94">
        <f>'Emissions summary'!AI37</f>
        <v>2.782330980559744</v>
      </c>
      <c r="L33" s="94">
        <f>'Emissions summary'!AJ37</f>
        <v>2.811263233615179</v>
      </c>
      <c r="M33" s="94">
        <f>'Emissions summary'!AK37</f>
        <v>2.8401954866706145</v>
      </c>
      <c r="N33" s="94">
        <f>'Emissions summary'!AL37</f>
        <v>2.8691277397260491</v>
      </c>
      <c r="O33" s="94">
        <f>'Emissions summary'!AM37</f>
        <v>2.8980599927814836</v>
      </c>
      <c r="P33" s="94">
        <f>'Emissions summary'!AN37</f>
        <v>2.9269922458369186</v>
      </c>
      <c r="Q33" s="94">
        <f>'Emissions summary'!AO37</f>
        <v>2.9559244988923532</v>
      </c>
      <c r="R33" s="94">
        <f>'Emissions summary'!AP37</f>
        <v>2.9848567519477882</v>
      </c>
      <c r="S33" s="94">
        <f>'Emissions summary'!AQ37</f>
        <v>3.0137890050032232</v>
      </c>
      <c r="T33" s="94">
        <f>'Emissions summary'!AR37</f>
        <v>3.0427212580586582</v>
      </c>
      <c r="U33" s="94">
        <f>'Emissions summary'!AS37</f>
        <v>3.0716535111140932</v>
      </c>
      <c r="V33" s="94">
        <f>'Emissions summary'!AT37</f>
        <v>3.1012994596066341</v>
      </c>
      <c r="W33" s="94">
        <f>'Emissions summary'!AU37</f>
        <v>3.1310868691600899</v>
      </c>
      <c r="X33" s="94">
        <f>'Emissions summary'!AV37</f>
        <v>3.1608742787135466</v>
      </c>
      <c r="Y33" s="94">
        <f>'Emissions summary'!AW37</f>
        <v>3.190661688267002</v>
      </c>
      <c r="Z33" s="94">
        <f>'Emissions summary'!AX37</f>
        <v>3.2204490978204574</v>
      </c>
      <c r="AA33" s="94">
        <f>'Emissions summary'!AY37</f>
        <v>3.2502365073739141</v>
      </c>
      <c r="AB33" s="94">
        <f>'Emissions summary'!AZ37</f>
        <v>3.2800239169273699</v>
      </c>
      <c r="AC33" s="94">
        <f>'Emissions summary'!BA37</f>
        <v>3.3098113264808258</v>
      </c>
      <c r="AD33" s="94">
        <f>'Emissions summary'!BB37</f>
        <v>3.339598736034282</v>
      </c>
      <c r="AE33" s="94">
        <f>'Emissions summary'!BC37</f>
        <v>3.3693861455877374</v>
      </c>
      <c r="AF33" s="94">
        <f>'Emissions summary'!BD37</f>
        <v>3.3991735551411932</v>
      </c>
      <c r="AG33" s="94">
        <f>'Emissions summary'!BE37</f>
        <v>3.4289609646946495</v>
      </c>
      <c r="AH33" s="94">
        <f>'Emissions summary'!BF37</f>
        <v>3.4587483742481053</v>
      </c>
      <c r="AI33" s="94">
        <f>'Emissions summary'!BG37</f>
        <v>3.4885357838015612</v>
      </c>
      <c r="AJ33" s="94">
        <f>'Emissions summary'!BH37</f>
        <v>3.5183231933550183</v>
      </c>
      <c r="AK33" s="94">
        <f>'Emissions summary'!BI37</f>
        <v>3.5481106029084737</v>
      </c>
      <c r="AL33" s="94">
        <f>'Emissions summary'!BJ37</f>
        <v>3.5778980124619295</v>
      </c>
      <c r="AM33" s="94">
        <f>'Emissions summary'!BK37</f>
        <v>3.6076854220153858</v>
      </c>
      <c r="AN33" s="94">
        <f>'Emissions summary'!BL37</f>
        <v>3.6374728315688416</v>
      </c>
      <c r="AO33" s="94">
        <f>'Emissions summary'!BM37</f>
        <v>3.6672602411222974</v>
      </c>
      <c r="AP33" s="94">
        <f>'Emissions summary'!BN37</f>
        <v>3.6970476506757537</v>
      </c>
    </row>
    <row r="34" spans="1:42" x14ac:dyDescent="0.25">
      <c r="A34" t="str">
        <f>'Emissions summary'!C38</f>
        <v>3C1d Biomass burning in Wetlands</v>
      </c>
      <c r="B34" t="str">
        <f t="shared" si="1"/>
        <v>A3C1d</v>
      </c>
      <c r="C34" t="str">
        <f>'Emissions summary'!D38</f>
        <v>N2O</v>
      </c>
      <c r="D34" s="94">
        <f>'Emissions summary'!AB38</f>
        <v>4.7648238000308971E-2</v>
      </c>
      <c r="E34" s="94">
        <f>'Emissions summary'!AC38</f>
        <v>4.6957633221483989E-2</v>
      </c>
      <c r="F34" s="94">
        <f>'Emissions summary'!AD38</f>
        <v>4.6267028442659015E-2</v>
      </c>
      <c r="G34" s="94">
        <f>'Emissions summary'!AE38</f>
        <v>4.5576423663834027E-2</v>
      </c>
      <c r="H34" s="94">
        <f>'Emissions summary'!AF38</f>
        <v>4.488581888500906E-2</v>
      </c>
      <c r="I34" s="94">
        <f>'Emissions summary'!AG38</f>
        <v>4.4195214106184079E-2</v>
      </c>
      <c r="J34" s="94">
        <f>'Emissions summary'!AH38</f>
        <v>4.3504609327359112E-2</v>
      </c>
      <c r="K34" s="94">
        <f>'Emissions summary'!AI38</f>
        <v>4.2814004548534131E-2</v>
      </c>
      <c r="L34" s="94">
        <f>'Emissions summary'!AJ38</f>
        <v>4.2123399769709149E-2</v>
      </c>
      <c r="M34" s="94">
        <f>'Emissions summary'!AK38</f>
        <v>4.1432794990884175E-2</v>
      </c>
      <c r="N34" s="94">
        <f>'Emissions summary'!AL38</f>
        <v>4.0742190212059194E-2</v>
      </c>
      <c r="O34" s="94">
        <f>'Emissions summary'!AM38</f>
        <v>4.0051585433234213E-2</v>
      </c>
      <c r="P34" s="94">
        <f>'Emissions summary'!AN38</f>
        <v>3.9360980654409239E-2</v>
      </c>
      <c r="Q34" s="94">
        <f>'Emissions summary'!AO38</f>
        <v>3.8670375875584265E-2</v>
      </c>
      <c r="R34" s="94">
        <f>'Emissions summary'!AP38</f>
        <v>3.7979771096759291E-2</v>
      </c>
      <c r="S34" s="94">
        <f>'Emissions summary'!AQ38</f>
        <v>3.7289166317934316E-2</v>
      </c>
      <c r="T34" s="94">
        <f>'Emissions summary'!AR38</f>
        <v>3.6598561539109335E-2</v>
      </c>
      <c r="U34" s="94">
        <f>'Emissions summary'!AS38</f>
        <v>3.5907956760284361E-2</v>
      </c>
      <c r="V34" s="94">
        <f>'Emissions summary'!AT38</f>
        <v>3.521735198145938E-2</v>
      </c>
      <c r="W34" s="94">
        <f>'Emissions summary'!AU38</f>
        <v>3.4526747202634413E-2</v>
      </c>
      <c r="X34" s="94">
        <f>'Emissions summary'!AV38</f>
        <v>3.3836142423809439E-2</v>
      </c>
      <c r="Y34" s="94">
        <f>'Emissions summary'!AW38</f>
        <v>3.3145537644984471E-2</v>
      </c>
      <c r="Z34" s="94">
        <f>'Emissions summary'!AX38</f>
        <v>3.2454932866159497E-2</v>
      </c>
      <c r="AA34" s="94">
        <f>'Emissions summary'!AY38</f>
        <v>3.1764328087334523E-2</v>
      </c>
      <c r="AB34" s="94">
        <f>'Emissions summary'!AZ38</f>
        <v>3.1073723308509549E-2</v>
      </c>
      <c r="AC34" s="94">
        <f>'Emissions summary'!BA38</f>
        <v>3.0383118529684578E-2</v>
      </c>
      <c r="AD34" s="94">
        <f>'Emissions summary'!BB38</f>
        <v>2.9692513750859607E-2</v>
      </c>
      <c r="AE34" s="94">
        <f>'Emissions summary'!BC38</f>
        <v>2.9001908972034637E-2</v>
      </c>
      <c r="AF34" s="94">
        <f>'Emissions summary'!BD38</f>
        <v>2.8311304193209666E-2</v>
      </c>
      <c r="AG34" s="94">
        <f>'Emissions summary'!BE38</f>
        <v>2.7620699414384688E-2</v>
      </c>
      <c r="AH34" s="94">
        <f>'Emissions summary'!BF38</f>
        <v>2.6930094635559718E-2</v>
      </c>
      <c r="AI34" s="94">
        <f>'Emissions summary'!BG38</f>
        <v>2.623948985673475E-2</v>
      </c>
      <c r="AJ34" s="94">
        <f>'Emissions summary'!BH38</f>
        <v>2.5548885077909776E-2</v>
      </c>
      <c r="AK34" s="94">
        <f>'Emissions summary'!BI38</f>
        <v>2.4858280299084802E-2</v>
      </c>
      <c r="AL34" s="94">
        <f>'Emissions summary'!BJ38</f>
        <v>2.4167675520259831E-2</v>
      </c>
      <c r="AM34" s="94">
        <f>'Emissions summary'!BK38</f>
        <v>2.3477070741434861E-2</v>
      </c>
      <c r="AN34" s="94">
        <f>'Emissions summary'!BL38</f>
        <v>2.2786465962609886E-2</v>
      </c>
      <c r="AO34" s="94">
        <f>'Emissions summary'!BM38</f>
        <v>2.2095861183784916E-2</v>
      </c>
      <c r="AP34" s="94">
        <f>'Emissions summary'!BN38</f>
        <v>2.1405256404959945E-2</v>
      </c>
    </row>
    <row r="35" spans="1:42" x14ac:dyDescent="0.25">
      <c r="A35" t="str">
        <f>'Emissions summary'!C39</f>
        <v>3C1e Biomass burning in Settlements</v>
      </c>
      <c r="B35" t="str">
        <f t="shared" si="1"/>
        <v>A3C1e</v>
      </c>
      <c r="C35" t="str">
        <f>'Emissions summary'!D39</f>
        <v>N2O</v>
      </c>
      <c r="D35" s="94">
        <f>'Emissions summary'!AB39</f>
        <v>4.1703262111381312E-2</v>
      </c>
      <c r="E35" s="94">
        <f>'Emissions summary'!AC39</f>
        <v>4.1882841992390472E-2</v>
      </c>
      <c r="F35" s="94">
        <f>'Emissions summary'!AD39</f>
        <v>4.2062421873399647E-2</v>
      </c>
      <c r="G35" s="94">
        <f>'Emissions summary'!AE39</f>
        <v>4.2242001754408808E-2</v>
      </c>
      <c r="H35" s="94">
        <f>'Emissions summary'!AF39</f>
        <v>4.2421581635417968E-2</v>
      </c>
      <c r="I35" s="94">
        <f>'Emissions summary'!AG39</f>
        <v>4.2601161516427136E-2</v>
      </c>
      <c r="J35" s="94">
        <f>'Emissions summary'!AH39</f>
        <v>4.2780741397436296E-2</v>
      </c>
      <c r="K35" s="94">
        <f>'Emissions summary'!AI39</f>
        <v>4.2960321278445464E-2</v>
      </c>
      <c r="L35" s="94">
        <f>'Emissions summary'!AJ39</f>
        <v>4.3139901159454631E-2</v>
      </c>
      <c r="M35" s="94">
        <f>'Emissions summary'!AK39</f>
        <v>4.3319481040463792E-2</v>
      </c>
      <c r="N35" s="94">
        <f>'Emissions summary'!AL39</f>
        <v>4.349906092147296E-2</v>
      </c>
      <c r="O35" s="94">
        <f>'Emissions summary'!AM39</f>
        <v>4.367864080248212E-2</v>
      </c>
      <c r="P35" s="94">
        <f>'Emissions summary'!AN39</f>
        <v>4.3858220683491288E-2</v>
      </c>
      <c r="Q35" s="94">
        <f>'Emissions summary'!AO39</f>
        <v>4.4037800564500455E-2</v>
      </c>
      <c r="R35" s="94">
        <f>'Emissions summary'!AP39</f>
        <v>4.4217380445509616E-2</v>
      </c>
      <c r="S35" s="94">
        <f>'Emissions summary'!AQ39</f>
        <v>4.4396960326518783E-2</v>
      </c>
      <c r="T35" s="94">
        <f>'Emissions summary'!AR39</f>
        <v>4.4576540207527944E-2</v>
      </c>
      <c r="U35" s="94">
        <f>'Emissions summary'!AS39</f>
        <v>4.4756120088537112E-2</v>
      </c>
      <c r="V35" s="94">
        <f>'Emissions summary'!AT39</f>
        <v>4.4935699969546272E-2</v>
      </c>
      <c r="W35" s="94">
        <f>'Emissions summary'!AU39</f>
        <v>4.5115279850555447E-2</v>
      </c>
      <c r="X35" s="94">
        <f>'Emissions summary'!AV39</f>
        <v>4.52948597315646E-2</v>
      </c>
      <c r="Y35" s="94">
        <f>'Emissions summary'!AW39</f>
        <v>4.5474439612573768E-2</v>
      </c>
      <c r="Z35" s="94">
        <f>'Emissions summary'!AX39</f>
        <v>4.5654019493582942E-2</v>
      </c>
      <c r="AA35" s="94">
        <f>'Emissions summary'!AY39</f>
        <v>4.5833599374592096E-2</v>
      </c>
      <c r="AB35" s="94">
        <f>'Emissions summary'!AZ39</f>
        <v>4.6013179255601264E-2</v>
      </c>
      <c r="AC35" s="94">
        <f>'Emissions summary'!BA39</f>
        <v>4.6192759136610431E-2</v>
      </c>
      <c r="AD35" s="94">
        <f>'Emissions summary'!BB39</f>
        <v>4.6372339017619585E-2</v>
      </c>
      <c r="AE35" s="94">
        <f>'Emissions summary'!BC39</f>
        <v>4.6551918898628759E-2</v>
      </c>
      <c r="AF35" s="94">
        <f>'Emissions summary'!BD39</f>
        <v>4.6731498779637927E-2</v>
      </c>
      <c r="AG35" s="94">
        <f>'Emissions summary'!BE39</f>
        <v>4.6911078660647088E-2</v>
      </c>
      <c r="AH35" s="94">
        <f>'Emissions summary'!BF39</f>
        <v>4.7090658541656248E-2</v>
      </c>
      <c r="AI35" s="94">
        <f>'Emissions summary'!BG39</f>
        <v>4.7270238422665416E-2</v>
      </c>
      <c r="AJ35" s="94">
        <f>'Emissions summary'!BH39</f>
        <v>4.7449818303674583E-2</v>
      </c>
      <c r="AK35" s="94">
        <f>'Emissions summary'!BI39</f>
        <v>4.7629398184683744E-2</v>
      </c>
      <c r="AL35" s="94">
        <f>'Emissions summary'!BJ39</f>
        <v>4.7808978065692904E-2</v>
      </c>
      <c r="AM35" s="94">
        <f>'Emissions summary'!BK39</f>
        <v>4.7988557946702072E-2</v>
      </c>
      <c r="AN35" s="94">
        <f>'Emissions summary'!BL39</f>
        <v>4.8168137827711247E-2</v>
      </c>
      <c r="AO35" s="94">
        <f>'Emissions summary'!BM39</f>
        <v>4.83477177087204E-2</v>
      </c>
      <c r="AP35" s="94">
        <f>'Emissions summary'!BN39</f>
        <v>4.8527297589729568E-2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1759.9198894099782</v>
      </c>
      <c r="E37" s="94">
        <f>'Emissions summary'!AC41</f>
        <v>1769.2112251132455</v>
      </c>
      <c r="F37" s="94">
        <f>'Emissions summary'!AD41</f>
        <v>1774.9413029242692</v>
      </c>
      <c r="G37" s="94">
        <f>'Emissions summary'!AE41</f>
        <v>1779.2307812323552</v>
      </c>
      <c r="H37" s="94">
        <f>'Emissions summary'!AF41</f>
        <v>1782.0363309044251</v>
      </c>
      <c r="I37" s="94">
        <f>'Emissions summary'!AG41</f>
        <v>1783.656098603544</v>
      </c>
      <c r="J37" s="94">
        <f>'Emissions summary'!AH41</f>
        <v>1786.2429333544746</v>
      </c>
      <c r="K37" s="94">
        <f>'Emissions summary'!AI41</f>
        <v>1788.4066687130251</v>
      </c>
      <c r="L37" s="94">
        <f>'Emissions summary'!AJ41</f>
        <v>1790.1760508797067</v>
      </c>
      <c r="M37" s="94">
        <f>'Emissions summary'!AK41</f>
        <v>1770.6769053688936</v>
      </c>
      <c r="N37" s="94">
        <f>'Emissions summary'!AL41</f>
        <v>1775.9024113880384</v>
      </c>
      <c r="O37" s="94">
        <f>'Emissions summary'!AM41</f>
        <v>1780.822814630726</v>
      </c>
      <c r="P37" s="94">
        <f>'Emissions summary'!AN41</f>
        <v>1785.7129920388593</v>
      </c>
      <c r="Q37" s="94">
        <f>'Emissions summary'!AO41</f>
        <v>1790.3457078227352</v>
      </c>
      <c r="R37" s="94">
        <f>'Emissions summary'!AP41</f>
        <v>1795.1155688797844</v>
      </c>
      <c r="S37" s="94">
        <f>'Emissions summary'!AQ41</f>
        <v>1800.788514638065</v>
      </c>
      <c r="T37" s="94">
        <f>'Emissions summary'!AR41</f>
        <v>1806.3035115041425</v>
      </c>
      <c r="U37" s="94">
        <f>'Emissions summary'!AS41</f>
        <v>1811.9935942383029</v>
      </c>
      <c r="V37" s="94">
        <f>'Emissions summary'!AT41</f>
        <v>1817.7734547696191</v>
      </c>
      <c r="W37" s="94">
        <f>'Emissions summary'!AU41</f>
        <v>1823.6543155637701</v>
      </c>
      <c r="X37" s="94">
        <f>'Emissions summary'!AV41</f>
        <v>1830.6572468205061</v>
      </c>
      <c r="Y37" s="94">
        <f>'Emissions summary'!AW41</f>
        <v>1837.1800765978503</v>
      </c>
      <c r="Z37" s="94">
        <f>'Emissions summary'!AX41</f>
        <v>1844.2944025137833</v>
      </c>
      <c r="AA37" s="94">
        <f>'Emissions summary'!AY41</f>
        <v>1851.7433543836214</v>
      </c>
      <c r="AB37" s="94">
        <f>'Emissions summary'!AZ41</f>
        <v>1859.5310538826882</v>
      </c>
      <c r="AC37" s="94">
        <f>'Emissions summary'!BA41</f>
        <v>1867.3893437980246</v>
      </c>
      <c r="AD37" s="94">
        <f>'Emissions summary'!BB41</f>
        <v>1875.3885849221897</v>
      </c>
      <c r="AE37" s="94">
        <f>'Emissions summary'!BC41</f>
        <v>1883.3119266944134</v>
      </c>
      <c r="AF37" s="94">
        <f>'Emissions summary'!BD41</f>
        <v>1891.3642116114574</v>
      </c>
      <c r="AG37" s="94">
        <f>'Emissions summary'!BE41</f>
        <v>1899.7031527992056</v>
      </c>
      <c r="AH37" s="94">
        <f>'Emissions summary'!BF41</f>
        <v>1908.1901641166214</v>
      </c>
      <c r="AI37" s="94">
        <f>'Emissions summary'!BG41</f>
        <v>1916.8117380404462</v>
      </c>
      <c r="AJ37" s="94">
        <f>'Emissions summary'!BH41</f>
        <v>1925.5301265839119</v>
      </c>
      <c r="AK37" s="94">
        <f>'Emissions summary'!BI41</f>
        <v>1934.3774895333661</v>
      </c>
      <c r="AL37" s="94">
        <f>'Emissions summary'!BJ41</f>
        <v>1943.5209926507084</v>
      </c>
      <c r="AM37" s="94">
        <f>'Emissions summary'!BK41</f>
        <v>1952.8716922977223</v>
      </c>
      <c r="AN37" s="94">
        <f>'Emissions summary'!BL41</f>
        <v>1962.3889758468481</v>
      </c>
      <c r="AO37" s="94">
        <f>'Emissions summary'!BM41</f>
        <v>1971.7376085749563</v>
      </c>
      <c r="AP37" s="94">
        <f>'Emissions summary'!BN41</f>
        <v>1981.2673710505451</v>
      </c>
    </row>
    <row r="38" spans="1:42" x14ac:dyDescent="0.25">
      <c r="A38" t="str">
        <f>'Emissions summary'!B42</f>
        <v>3C3 Urea application (CO2)</v>
      </c>
      <c r="B38" t="str">
        <f>"A"&amp;LEFT(A38,3)</f>
        <v>A3C3</v>
      </c>
      <c r="C38" t="str">
        <f>'Emissions summary'!D42</f>
        <v>CO2</v>
      </c>
      <c r="D38" s="94">
        <f>'Emissions summary'!AB42</f>
        <v>470.0955092083982</v>
      </c>
      <c r="E38" s="94">
        <f>'Emissions summary'!AC42</f>
        <v>469.95350236924179</v>
      </c>
      <c r="F38" s="94">
        <f>'Emissions summary'!AD42</f>
        <v>469.8659250537674</v>
      </c>
      <c r="G38" s="94">
        <f>'Emissions summary'!AE42</f>
        <v>469.80036556096525</v>
      </c>
      <c r="H38" s="94">
        <f>'Emissions summary'!AF42</f>
        <v>469.75748612427816</v>
      </c>
      <c r="I38" s="94">
        <f>'Emissions summary'!AG42</f>
        <v>469.73272993222292</v>
      </c>
      <c r="J38" s="94">
        <f>'Emissions summary'!AH42</f>
        <v>469.69319328882415</v>
      </c>
      <c r="K38" s="94">
        <f>'Emissions summary'!AI42</f>
        <v>469.66012320839093</v>
      </c>
      <c r="L38" s="94">
        <f>'Emissions summary'!AJ42</f>
        <v>469.63308033998368</v>
      </c>
      <c r="M38" s="94">
        <f>'Emissions summary'!AK42</f>
        <v>469.93110121757047</v>
      </c>
      <c r="N38" s="94">
        <f>'Emissions summary'!AL42</f>
        <v>469.8512356722419</v>
      </c>
      <c r="O38" s="94">
        <f>'Emissions summary'!AM42</f>
        <v>469.7760332541846</v>
      </c>
      <c r="P38" s="94">
        <f>'Emissions summary'!AN42</f>
        <v>469.70129280148535</v>
      </c>
      <c r="Q38" s="94">
        <f>'Emissions summary'!AO42</f>
        <v>469.63048733861234</v>
      </c>
      <c r="R38" s="94">
        <f>'Emissions summary'!AP42</f>
        <v>469.55758577595662</v>
      </c>
      <c r="S38" s="94">
        <f>'Emissions summary'!AQ42</f>
        <v>469.47088165487366</v>
      </c>
      <c r="T38" s="94">
        <f>'Emissions summary'!AR42</f>
        <v>469.38659159175251</v>
      </c>
      <c r="U38" s="94">
        <f>'Emissions summary'!AS42</f>
        <v>469.29962555270038</v>
      </c>
      <c r="V38" s="94">
        <f>'Emissions summary'!AT42</f>
        <v>469.21128736850062</v>
      </c>
      <c r="W38" s="94">
        <f>'Emissions summary'!AU42</f>
        <v>469.12140551732591</v>
      </c>
      <c r="X38" s="94">
        <f>'Emissions summary'!AV42</f>
        <v>469.01437417497016</v>
      </c>
      <c r="Y38" s="94">
        <f>'Emissions summary'!AW42</f>
        <v>468.91468060360245</v>
      </c>
      <c r="Z38" s="94">
        <f>'Emissions summary'!AX42</f>
        <v>468.80594672848309</v>
      </c>
      <c r="AA38" s="94">
        <f>'Emissions summary'!AY42</f>
        <v>468.69209849999953</v>
      </c>
      <c r="AB38" s="94">
        <f>'Emissions summary'!AZ42</f>
        <v>468.57307292332462</v>
      </c>
      <c r="AC38" s="94">
        <f>'Emissions summary'!BA42</f>
        <v>468.452968457434</v>
      </c>
      <c r="AD38" s="94">
        <f>'Emissions summary'!BB42</f>
        <v>468.330709722633</v>
      </c>
      <c r="AE38" s="94">
        <f>'Emissions summary'!BC42</f>
        <v>468.20961101771445</v>
      </c>
      <c r="AF38" s="94">
        <f>'Emissions summary'!BD42</f>
        <v>468.08654157263413</v>
      </c>
      <c r="AG38" s="94">
        <f>'Emissions summary'!BE42</f>
        <v>467.95909093283365</v>
      </c>
      <c r="AH38" s="94">
        <f>'Emissions summary'!BF42</f>
        <v>467.82937722001981</v>
      </c>
      <c r="AI38" s="94">
        <f>'Emissions summary'!BG42</f>
        <v>467.69760688036416</v>
      </c>
      <c r="AJ38" s="94">
        <f>'Emissions summary'!BH42</f>
        <v>467.56435684623182</v>
      </c>
      <c r="AK38" s="94">
        <f>'Emissions summary'!BI42</f>
        <v>467.42913559414859</v>
      </c>
      <c r="AL38" s="94">
        <f>'Emissions summary'!BJ42</f>
        <v>467.28938819743655</v>
      </c>
      <c r="AM38" s="94">
        <f>'Emissions summary'!BK42</f>
        <v>467.14647405213157</v>
      </c>
      <c r="AN38" s="94">
        <f>'Emissions summary'!BL42</f>
        <v>467.00101387317255</v>
      </c>
      <c r="AO38" s="94">
        <f>'Emissions summary'!BM42</f>
        <v>466.85813131822573</v>
      </c>
      <c r="AP38" s="94">
        <f>'Emissions summary'!BN42</f>
        <v>466.71248041395432</v>
      </c>
    </row>
    <row r="39" spans="1:42" x14ac:dyDescent="0.25">
      <c r="A39" t="str">
        <f>'Emissions summary'!B44</f>
        <v>3C4 Direct N2O from managed soils (N2O)</v>
      </c>
      <c r="B39" t="str">
        <f>"A"&amp;LEFT(A39,3)</f>
        <v>A3C4</v>
      </c>
      <c r="C39" t="str">
        <f>'Emissions summary'!D44</f>
        <v>N2O</v>
      </c>
      <c r="D39" s="94">
        <f>'Emissions summary'!AB43</f>
        <v>54.87915701406088</v>
      </c>
      <c r="E39" s="94">
        <f>'Emissions summary'!AC43</f>
        <v>54.93549895242581</v>
      </c>
      <c r="F39" s="94">
        <f>'Emissions summary'!AD43</f>
        <v>54.746442044381119</v>
      </c>
      <c r="G39" s="94">
        <f>'Emissions summary'!AE43</f>
        <v>54.315050981510332</v>
      </c>
      <c r="H39" s="94">
        <f>'Emissions summary'!AF43</f>
        <v>53.703578042055035</v>
      </c>
      <c r="I39" s="94">
        <f>'Emissions summary'!AG43</f>
        <v>53.284092904880737</v>
      </c>
      <c r="J39" s="94">
        <f>'Emissions summary'!AH43</f>
        <v>52.81558087891235</v>
      </c>
      <c r="K39" s="94">
        <f>'Emissions summary'!AI43</f>
        <v>52.302759257222263</v>
      </c>
      <c r="L39" s="94">
        <f>'Emissions summary'!AJ43</f>
        <v>48.537848696249988</v>
      </c>
      <c r="M39" s="94">
        <f>'Emissions summary'!AK43</f>
        <v>48.650123184098341</v>
      </c>
      <c r="N39" s="94">
        <f>'Emissions summary'!AL43</f>
        <v>48.754722229101198</v>
      </c>
      <c r="O39" s="94">
        <f>'Emissions summary'!AM43</f>
        <v>48.857283650070961</v>
      </c>
      <c r="P39" s="94">
        <f>'Emissions summary'!AN43</f>
        <v>48.924614295989684</v>
      </c>
      <c r="Q39" s="94">
        <f>'Emissions summary'!AO43</f>
        <v>49.013362201937099</v>
      </c>
      <c r="R39" s="94">
        <f>'Emissions summary'!AP43</f>
        <v>49.222906644740391</v>
      </c>
      <c r="S39" s="94">
        <f>'Emissions summary'!AQ43</f>
        <v>49.410617155618247</v>
      </c>
      <c r="T39" s="94">
        <f>'Emissions summary'!AR43</f>
        <v>49.622089924335434</v>
      </c>
      <c r="U39" s="94">
        <f>'Emissions summary'!AS43</f>
        <v>49.845276842306184</v>
      </c>
      <c r="V39" s="94">
        <f>'Emissions summary'!AT43</f>
        <v>50.081126311335311</v>
      </c>
      <c r="W39" s="94">
        <f>'Emissions summary'!AU43</f>
        <v>50.353354163790691</v>
      </c>
      <c r="X39" s="94">
        <f>'Emissions summary'!AV43</f>
        <v>50.551829923492946</v>
      </c>
      <c r="Y39" s="94">
        <f>'Emissions summary'!AW43</f>
        <v>50.82477435165746</v>
      </c>
      <c r="Z39" s="94">
        <f>'Emissions summary'!AX43</f>
        <v>51.136929263077491</v>
      </c>
      <c r="AA39" s="94">
        <f>'Emissions summary'!AY43</f>
        <v>51.487773711686728</v>
      </c>
      <c r="AB39" s="94">
        <f>'Emissions summary'!AZ43</f>
        <v>51.831785198277458</v>
      </c>
      <c r="AC39" s="94">
        <f>'Emissions summary'!BA43</f>
        <v>52.185533018422973</v>
      </c>
      <c r="AD39" s="94">
        <f>'Emissions summary'!BB43</f>
        <v>52.518540501734343</v>
      </c>
      <c r="AE39" s="94">
        <f>'Emissions summary'!BC43</f>
        <v>52.858578334456851</v>
      </c>
      <c r="AF39" s="94">
        <f>'Emissions summary'!BD43</f>
        <v>53.227588195732579</v>
      </c>
      <c r="AG39" s="94">
        <f>'Emissions summary'!BE43</f>
        <v>54.176996379617002</v>
      </c>
      <c r="AH39" s="94">
        <f>'Emissions summary'!BF43</f>
        <v>55.165870626573742</v>
      </c>
      <c r="AI39" s="94">
        <f>'Emissions summary'!BG43</f>
        <v>56.190256198584194</v>
      </c>
      <c r="AJ39" s="94">
        <f>'Emissions summary'!BH43</f>
        <v>57.256201047016589</v>
      </c>
      <c r="AK39" s="94">
        <f>'Emissions summary'!BI43</f>
        <v>58.391439033161035</v>
      </c>
      <c r="AL39" s="94">
        <f>'Emissions summary'!BJ43</f>
        <v>59.578150030966306</v>
      </c>
      <c r="AM39" s="94">
        <f>'Emissions summary'!BK43</f>
        <v>60.819906724117303</v>
      </c>
      <c r="AN39" s="94">
        <f>'Emissions summary'!BL43</f>
        <v>62.063763941926275</v>
      </c>
      <c r="AO39" s="94">
        <f>'Emissions summary'!BM43</f>
        <v>63.367084926889063</v>
      </c>
      <c r="AP39" s="94">
        <f>'Emissions summary'!BN43</f>
        <v>64.735187102751681</v>
      </c>
    </row>
    <row r="40" spans="1:42" x14ac:dyDescent="0.25">
      <c r="A40" t="str">
        <f>'Emissions summary'!B49</f>
        <v>3C5 Indirect N2O from managed soils (N2O)</v>
      </c>
      <c r="B40" t="str">
        <f t="shared" ref="B40:B41" si="2">"A"&amp;LEFT(A40,3)</f>
        <v>A3C5</v>
      </c>
      <c r="C40" t="str">
        <f>'Emissions summary'!D49</f>
        <v>N2O</v>
      </c>
      <c r="D40" s="94">
        <f>'Emissions summary'!AB49</f>
        <v>7.0221038373181166</v>
      </c>
      <c r="E40" s="94">
        <f>'Emissions summary'!AC49</f>
        <v>7.0329453525169674</v>
      </c>
      <c r="F40" s="94">
        <f>'Emissions summary'!AD49</f>
        <v>7.0148155368081264</v>
      </c>
      <c r="G40" s="94">
        <f>'Emissions summary'!AE49</f>
        <v>6.9676611444782761</v>
      </c>
      <c r="H40" s="94">
        <f>'Emissions summary'!AF49</f>
        <v>6.8990061075394289</v>
      </c>
      <c r="I40" s="94">
        <f>'Emissions summary'!AG49</f>
        <v>6.8544310536039434</v>
      </c>
      <c r="J40" s="94">
        <f>'Emissions summary'!AH49</f>
        <v>6.8038832919116787</v>
      </c>
      <c r="K40" s="94">
        <f>'Emissions summary'!AI49</f>
        <v>6.748119776548231</v>
      </c>
      <c r="L40" s="94">
        <f>'Emissions summary'!AJ49</f>
        <v>6.291282198686087</v>
      </c>
      <c r="M40" s="94">
        <f>'Emissions summary'!AK49</f>
        <v>6.3127517390436578</v>
      </c>
      <c r="N40" s="94">
        <f>'Emissions summary'!AL49</f>
        <v>6.330072156911962</v>
      </c>
      <c r="O40" s="94">
        <f>'Emissions summary'!AM49</f>
        <v>6.3474447563103364</v>
      </c>
      <c r="P40" s="94">
        <f>'Emissions summary'!AN49</f>
        <v>6.3607002095886997</v>
      </c>
      <c r="Q40" s="94">
        <f>'Emissions summary'!AO49</f>
        <v>6.3768800542828679</v>
      </c>
      <c r="R40" s="94">
        <f>'Emissions summary'!AP49</f>
        <v>6.4075192693175032</v>
      </c>
      <c r="S40" s="94">
        <f>'Emissions summary'!AQ49</f>
        <v>6.4355833591230827</v>
      </c>
      <c r="T40" s="94">
        <f>'Emissions summary'!AR49</f>
        <v>6.4668757384568236</v>
      </c>
      <c r="U40" s="94">
        <f>'Emissions summary'!AS49</f>
        <v>6.499870431715717</v>
      </c>
      <c r="V40" s="94">
        <f>'Emissions summary'!AT49</f>
        <v>6.5346957226118123</v>
      </c>
      <c r="W40" s="94">
        <f>'Emissions summary'!AU49</f>
        <v>6.5749895602807635</v>
      </c>
      <c r="X40" s="94">
        <f>'Emissions summary'!AV49</f>
        <v>6.6062594363416709</v>
      </c>
      <c r="Y40" s="94">
        <f>'Emissions summary'!AW49</f>
        <v>6.6472991323516037</v>
      </c>
      <c r="Z40" s="94">
        <f>'Emissions summary'!AX49</f>
        <v>6.6935930918609232</v>
      </c>
      <c r="AA40" s="94">
        <f>'Emissions summary'!AY49</f>
        <v>6.7451367922277008</v>
      </c>
      <c r="AB40" s="94">
        <f>'Emissions summary'!AZ49</f>
        <v>6.7956699428966623</v>
      </c>
      <c r="AC40" s="94">
        <f>'Emissions summary'!BA49</f>
        <v>6.8478913310232734</v>
      </c>
      <c r="AD40" s="94">
        <f>'Emissions summary'!BB49</f>
        <v>6.8979630309447311</v>
      </c>
      <c r="AE40" s="94">
        <f>'Emissions summary'!BC49</f>
        <v>6.9494333341902177</v>
      </c>
      <c r="AF40" s="94">
        <f>'Emissions summary'!BD49</f>
        <v>7.0050920481220826</v>
      </c>
      <c r="AG40" s="94">
        <f>'Emissions summary'!BE49</f>
        <v>7.1268021519880547</v>
      </c>
      <c r="AH40" s="94">
        <f>'Emissions summary'!BF49</f>
        <v>7.2536479103599403</v>
      </c>
      <c r="AI40" s="94">
        <f>'Emissions summary'!BG49</f>
        <v>7.3851365458973142</v>
      </c>
      <c r="AJ40" s="94">
        <f>'Emissions summary'!BH49</f>
        <v>7.5220411730573744</v>
      </c>
      <c r="AK40" s="94">
        <f>'Emissions summary'!BI49</f>
        <v>7.6679122048092649</v>
      </c>
      <c r="AL40" s="94">
        <f>'Emissions summary'!BJ49</f>
        <v>7.8199287433259741</v>
      </c>
      <c r="AM40" s="94">
        <f>'Emissions summary'!BK49</f>
        <v>7.9790929729838966</v>
      </c>
      <c r="AN40" s="94">
        <f>'Emissions summary'!BL49</f>
        <v>8.1386467602447308</v>
      </c>
      <c r="AO40" s="94">
        <f>'Emissions summary'!BM49</f>
        <v>8.3059613019210605</v>
      </c>
      <c r="AP40" s="94">
        <f>'Emissions summary'!BN49</f>
        <v>8.481684022466105</v>
      </c>
    </row>
    <row r="41" spans="1:42" x14ac:dyDescent="0.25">
      <c r="A41" t="str">
        <f>'Emissions summary'!B52</f>
        <v>3C6 Indirect N2O from manure management (N2O)</v>
      </c>
      <c r="B41" t="str">
        <f t="shared" si="2"/>
        <v>A3C6</v>
      </c>
      <c r="C41" t="str">
        <f>'Emissions summary'!D52</f>
        <v>N2O</v>
      </c>
      <c r="D41" s="94">
        <f>'Emissions summary'!AB52</f>
        <v>1.4214787328732925</v>
      </c>
      <c r="E41" s="94">
        <f>'Emissions summary'!AC52</f>
        <v>1.4419401224297652</v>
      </c>
      <c r="F41" s="94">
        <f>'Emissions summary'!AD52</f>
        <v>1.4535000140031873</v>
      </c>
      <c r="G41" s="94">
        <f>'Emissions summary'!AE52</f>
        <v>1.4557358886011205</v>
      </c>
      <c r="H41" s="94">
        <f>'Emissions summary'!AF52</f>
        <v>1.450618605892978</v>
      </c>
      <c r="I41" s="94">
        <f>'Emissions summary'!AG52</f>
        <v>1.4525082739206852</v>
      </c>
      <c r="J41" s="94">
        <f>'Emissions summary'!AH52</f>
        <v>1.4521203219528465</v>
      </c>
      <c r="K41" s="94">
        <f>'Emissions summary'!AI52</f>
        <v>1.44960947880257</v>
      </c>
      <c r="L41" s="94">
        <f>'Emissions summary'!AJ52</f>
        <v>1.3114981585008127</v>
      </c>
      <c r="M41" s="94">
        <f>'Emissions summary'!AK52</f>
        <v>1.3324388975066939</v>
      </c>
      <c r="N41" s="94">
        <f>'Emissions summary'!AL52</f>
        <v>1.3519384257526865</v>
      </c>
      <c r="O41" s="94">
        <f>'Emissions summary'!AM52</f>
        <v>1.3716804830917217</v>
      </c>
      <c r="P41" s="94">
        <f>'Emissions summary'!AN52</f>
        <v>1.3902070294658673</v>
      </c>
      <c r="Q41" s="94">
        <f>'Emissions summary'!AO52</f>
        <v>1.4100121041269313</v>
      </c>
      <c r="R41" s="94">
        <f>'Emissions summary'!AP52</f>
        <v>1.4363662710363494</v>
      </c>
      <c r="S41" s="94">
        <f>'Emissions summary'!AQ52</f>
        <v>1.4621932949568579</v>
      </c>
      <c r="T41" s="94">
        <f>'Emissions summary'!AR52</f>
        <v>1.4896790400667044</v>
      </c>
      <c r="U41" s="94">
        <f>'Emissions summary'!AS52</f>
        <v>1.5182878048889121</v>
      </c>
      <c r="V41" s="94">
        <f>'Emissions summary'!AT52</f>
        <v>1.5481248090553557</v>
      </c>
      <c r="W41" s="94">
        <f>'Emissions summary'!AU52</f>
        <v>1.5865954730983123</v>
      </c>
      <c r="X41" s="94">
        <f>'Emissions summary'!AV52</f>
        <v>1.6225008042436406</v>
      </c>
      <c r="Y41" s="94">
        <f>'Emissions summary'!AW52</f>
        <v>1.6633407108074936</v>
      </c>
      <c r="Z41" s="94">
        <f>'Emissions summary'!AX52</f>
        <v>1.7074714119159005</v>
      </c>
      <c r="AA41" s="94">
        <f>'Emissions summary'!AY52</f>
        <v>1.7550791416298521</v>
      </c>
      <c r="AB41" s="94">
        <f>'Emissions summary'!AZ52</f>
        <v>1.8045007251706444</v>
      </c>
      <c r="AC41" s="94">
        <f>'Emissions summary'!BA52</f>
        <v>1.8561401586248998</v>
      </c>
      <c r="AD41" s="94">
        <f>'Emissions summary'!BB52</f>
        <v>1.9083834632335401</v>
      </c>
      <c r="AE41" s="94">
        <f>'Emissions summary'!BC52</f>
        <v>1.9628712448931824</v>
      </c>
      <c r="AF41" s="94">
        <f>'Emissions summary'!BD52</f>
        <v>2.0209892703097605</v>
      </c>
      <c r="AG41" s="94">
        <f>'Emissions summary'!BE52</f>
        <v>2.0811331102453257</v>
      </c>
      <c r="AH41" s="94">
        <f>'Emissions summary'!BF52</f>
        <v>2.1438443073354483</v>
      </c>
      <c r="AI41" s="94">
        <f>'Emissions summary'!BG52</f>
        <v>2.2089038879913874</v>
      </c>
      <c r="AJ41" s="94">
        <f>'Emissions summary'!BH52</f>
        <v>2.2766987829203833</v>
      </c>
      <c r="AK41" s="94">
        <f>'Emissions summary'!BI52</f>
        <v>2.3488788286038185</v>
      </c>
      <c r="AL41" s="94">
        <f>'Emissions summary'!BJ52</f>
        <v>2.4250276473497983</v>
      </c>
      <c r="AM41" s="94">
        <f>'Emissions summary'!BK52</f>
        <v>2.5047723881305735</v>
      </c>
      <c r="AN41" s="94">
        <f>'Emissions summary'!BL52</f>
        <v>2.5849818158640137</v>
      </c>
      <c r="AO41" s="94">
        <f>'Emissions summary'!BM52</f>
        <v>2.6691356182981201</v>
      </c>
      <c r="AP41" s="94">
        <f>'Emissions summary'!BN52</f>
        <v>2.7575398467251393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5" t="s">
        <v>11</v>
      </c>
      <c r="B3" s="106"/>
      <c r="C3" s="106"/>
      <c r="D3" s="107"/>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4" t="s">
        <v>36</v>
      </c>
      <c r="C40" s="3" t="s">
        <v>37</v>
      </c>
      <c r="D40" s="3"/>
      <c r="F40" t="s">
        <v>137</v>
      </c>
    </row>
    <row r="41" spans="1:6" x14ac:dyDescent="0.25">
      <c r="A41" s="6"/>
      <c r="B41" s="104"/>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788</v>
      </c>
    </row>
    <row r="68" spans="1:6" x14ac:dyDescent="0.25">
      <c r="A68" s="7"/>
      <c r="B68" s="4"/>
      <c r="C68" s="3" t="s">
        <v>49</v>
      </c>
      <c r="D68" s="3"/>
      <c r="F68" t="s">
        <v>789</v>
      </c>
    </row>
    <row r="69" spans="1:6" x14ac:dyDescent="0.25">
      <c r="A69" s="7"/>
      <c r="B69" s="4"/>
      <c r="C69" s="3" t="s">
        <v>50</v>
      </c>
      <c r="D69" s="3"/>
      <c r="F69" t="s">
        <v>790</v>
      </c>
    </row>
    <row r="70" spans="1:6" x14ac:dyDescent="0.25">
      <c r="A70" s="7"/>
      <c r="B70" s="4"/>
      <c r="C70" s="3" t="s">
        <v>51</v>
      </c>
      <c r="D70" s="3"/>
      <c r="F70" t="s">
        <v>791</v>
      </c>
    </row>
    <row r="71" spans="1:6" x14ac:dyDescent="0.25">
      <c r="A71" s="7"/>
      <c r="B71" s="3" t="s">
        <v>53</v>
      </c>
      <c r="C71" s="5" t="s">
        <v>53</v>
      </c>
      <c r="D71" s="5"/>
      <c r="F71" t="s">
        <v>792</v>
      </c>
    </row>
    <row r="72" spans="1:6" x14ac:dyDescent="0.25">
      <c r="A72" s="7"/>
      <c r="B72" s="3" t="s">
        <v>54</v>
      </c>
      <c r="C72" s="5" t="s">
        <v>54</v>
      </c>
      <c r="D72" s="5"/>
      <c r="F72" t="s">
        <v>793</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BP7"/>
  <sheetViews>
    <sheetView topLeftCell="P1" workbookViewId="0">
      <selection activeCell="Z5" sqref="Z5"/>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750</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52325000</v>
      </c>
      <c r="AA4" s="22">
        <f>DriversCGE!B35*1000</f>
        <v>53104000</v>
      </c>
      <c r="AB4" s="22">
        <f>DriversCGE!C35*1000</f>
        <v>53912000</v>
      </c>
      <c r="AC4" s="22">
        <f>DriversCGE!D35*1000</f>
        <v>54750000</v>
      </c>
      <c r="AD4" s="22">
        <f>DriversCGE!E35*1000</f>
        <v>55620000</v>
      </c>
      <c r="AE4" s="22">
        <f>DriversCGE!F35*1000</f>
        <v>56522000</v>
      </c>
      <c r="AF4" s="22">
        <f>DriversCGE!G35*1000</f>
        <v>57436000</v>
      </c>
      <c r="AG4" s="22">
        <f>DriversCGE!H35*1000</f>
        <v>58365000</v>
      </c>
      <c r="AH4" s="22">
        <f>DriversCGE!I35*1000</f>
        <v>59309000</v>
      </c>
      <c r="AI4" s="22">
        <f>DriversCGE!J35*1000</f>
        <v>59992000</v>
      </c>
      <c r="AJ4" s="22">
        <f>DriversCGE!K35*1000</f>
        <v>60682000</v>
      </c>
      <c r="AK4" s="22">
        <f>DriversCGE!L35*1000</f>
        <v>61381000</v>
      </c>
      <c r="AL4" s="22">
        <f>DriversCGE!M35*1000</f>
        <v>62088000</v>
      </c>
      <c r="AM4" s="22">
        <f>DriversCGE!N35*1000</f>
        <v>62803000</v>
      </c>
      <c r="AN4" s="22">
        <f>DriversCGE!O35*1000</f>
        <v>63421000</v>
      </c>
      <c r="AO4" s="22">
        <f>DriversCGE!P35*1000</f>
        <v>64046000</v>
      </c>
      <c r="AP4" s="22">
        <f>DriversCGE!Q35*1000</f>
        <v>64676000</v>
      </c>
      <c r="AQ4" s="22">
        <f>DriversCGE!R35*1000</f>
        <v>65313000</v>
      </c>
      <c r="AR4" s="22">
        <f>DriversCGE!S35*1000</f>
        <v>65956000</v>
      </c>
      <c r="AS4" s="22">
        <f>DriversCGE!T35*1000</f>
        <v>66519000</v>
      </c>
      <c r="AT4" s="22">
        <f>DriversCGE!U35*1000</f>
        <v>67087000</v>
      </c>
      <c r="AU4" s="22">
        <f>DriversCGE!V35*1000</f>
        <v>67659000</v>
      </c>
      <c r="AV4" s="22">
        <f>DriversCGE!W35*1000</f>
        <v>68237000</v>
      </c>
      <c r="AW4" s="22">
        <f>DriversCGE!X35*1000</f>
        <v>68819000</v>
      </c>
      <c r="AX4" s="22">
        <f>DriversCGE!Y35*1000</f>
        <v>69323000</v>
      </c>
      <c r="AY4" s="22">
        <f>DriversCGE!Z35*1000</f>
        <v>69830000</v>
      </c>
      <c r="AZ4" s="22">
        <f>DriversCGE!AA35*1000</f>
        <v>70342000</v>
      </c>
      <c r="BA4" s="22">
        <f>DriversCGE!AB35*1000</f>
        <v>70857000</v>
      </c>
      <c r="BB4" s="22">
        <f>DriversCGE!AC35*1000</f>
        <v>71375000</v>
      </c>
      <c r="BC4" s="22">
        <f>DriversCGE!AD35*1000</f>
        <v>71819000</v>
      </c>
      <c r="BD4" s="22">
        <f>DriversCGE!AE35*1000</f>
        <v>72265000</v>
      </c>
      <c r="BE4" s="22">
        <f>DriversCGE!AF35*1000</f>
        <v>72714000</v>
      </c>
      <c r="BF4" s="22">
        <f>DriversCGE!AG35*1000</f>
        <v>73165000</v>
      </c>
      <c r="BG4" s="22">
        <f>DriversCGE!AH35*1000</f>
        <v>73620000</v>
      </c>
      <c r="BH4" s="22">
        <f>DriversCGE!AI35*1000</f>
        <v>73995000</v>
      </c>
      <c r="BI4" s="22">
        <f>DriversCGE!AJ35*1000</f>
        <v>74373000</v>
      </c>
      <c r="BJ4" s="22">
        <f>DriversCGE!AK35*1000</f>
        <v>74753000</v>
      </c>
      <c r="BK4" s="22">
        <f>DriversCGE!AL35*1000</f>
        <v>75134000</v>
      </c>
      <c r="BL4" s="22">
        <f>DriversCGE!AM35*1000</f>
        <v>75518000</v>
      </c>
    </row>
    <row r="5" spans="1:68" x14ac:dyDescent="0.25">
      <c r="A5" t="s">
        <v>811</v>
      </c>
      <c r="B5" t="s">
        <v>749</v>
      </c>
      <c r="C5" t="s">
        <v>812</v>
      </c>
      <c r="D5" s="21">
        <f t="shared" ref="D5:Y5" si="0">E5/(1+E7)</f>
        <v>1434.001314975608</v>
      </c>
      <c r="E5" s="21">
        <f t="shared" si="0"/>
        <v>1477.0213544248763</v>
      </c>
      <c r="F5" s="21">
        <f t="shared" si="0"/>
        <v>1521.3319950576226</v>
      </c>
      <c r="G5" s="21">
        <f t="shared" si="0"/>
        <v>1566.9719549093513</v>
      </c>
      <c r="H5" s="21">
        <f t="shared" si="0"/>
        <v>1613.981113556632</v>
      </c>
      <c r="I5" s="21">
        <f t="shared" si="0"/>
        <v>1662.400546963331</v>
      </c>
      <c r="J5" s="21">
        <f t="shared" si="0"/>
        <v>1732.221369935791</v>
      </c>
      <c r="K5" s="21">
        <f t="shared" si="0"/>
        <v>1777.2591255541217</v>
      </c>
      <c r="L5" s="21">
        <f t="shared" si="0"/>
        <v>1789.6999394330005</v>
      </c>
      <c r="M5" s="21">
        <f t="shared" si="0"/>
        <v>1838.0218377976914</v>
      </c>
      <c r="N5" s="21">
        <f t="shared" si="0"/>
        <v>1918.89479866079</v>
      </c>
      <c r="O5" s="21">
        <f t="shared" si="0"/>
        <v>1974.5427478219528</v>
      </c>
      <c r="P5" s="21">
        <f t="shared" si="0"/>
        <v>2049.5836709634436</v>
      </c>
      <c r="Q5" s="21">
        <f t="shared" si="0"/>
        <v>2110.6913854108248</v>
      </c>
      <c r="R5" s="21">
        <f t="shared" si="0"/>
        <v>2205.6234752650216</v>
      </c>
      <c r="S5" s="21">
        <f t="shared" si="0"/>
        <v>2322.7956654554487</v>
      </c>
      <c r="T5" s="21">
        <f t="shared" si="0"/>
        <v>2451.157385237816</v>
      </c>
      <c r="U5" s="21">
        <f t="shared" si="0"/>
        <v>2588.0714109738001</v>
      </c>
      <c r="V5" s="21">
        <f t="shared" si="0"/>
        <v>2685.4321959021477</v>
      </c>
      <c r="W5" s="21">
        <f t="shared" si="0"/>
        <v>2649.3866479893209</v>
      </c>
      <c r="X5" s="21">
        <f t="shared" si="0"/>
        <v>2730.9799552246523</v>
      </c>
      <c r="Y5" s="21">
        <f t="shared" si="0"/>
        <v>2824.6931510455088</v>
      </c>
      <c r="Z5" s="22">
        <f>SUM(DriversCGE!B8:B25)</f>
        <v>2893.58</v>
      </c>
      <c r="AA5" s="22">
        <f>SUM(DriversCGE!C8:C25)</f>
        <v>2965.2699999999995</v>
      </c>
      <c r="AB5" s="22">
        <f>SUM(DriversCGE!D8:D25)</f>
        <v>3020.96</v>
      </c>
      <c r="AC5" s="22">
        <f>SUM(DriversCGE!E8:E25)</f>
        <v>3059.4500000000003</v>
      </c>
      <c r="AD5" s="22">
        <f>SUM(DriversCGE!F8:F25)</f>
        <v>3083.92</v>
      </c>
      <c r="AE5" s="22">
        <f>SUM(DriversCGE!G8:G25)</f>
        <v>3120.5399999999995</v>
      </c>
      <c r="AF5" s="22">
        <f>SUM(DriversCGE!H8:H25)</f>
        <v>3152.24</v>
      </c>
      <c r="AG5" s="22">
        <f>SUM(DriversCGE!I8:I25)</f>
        <v>3179.29</v>
      </c>
      <c r="AH5" s="22">
        <f>SUM(DriversCGE!J8:J25)</f>
        <v>2948.9199999999996</v>
      </c>
      <c r="AI5" s="22">
        <f>SUM(DriversCGE!K8:K25)</f>
        <v>3014.3800000000006</v>
      </c>
      <c r="AJ5" s="22">
        <f>SUM(DriversCGE!L8:L25)</f>
        <v>3077.2000000000003</v>
      </c>
      <c r="AK5" s="22">
        <f>SUM(DriversCGE!M8:M25)</f>
        <v>3140.61</v>
      </c>
      <c r="AL5" s="22">
        <f>SUM(DriversCGE!N8:N25)</f>
        <v>3201.7699999999991</v>
      </c>
      <c r="AM5" s="22">
        <f>SUM(DriversCGE!O8:O25)</f>
        <v>3265.5400000000009</v>
      </c>
      <c r="AN5" s="22">
        <f>SUM(DriversCGE!P8:P25)</f>
        <v>3341.2800000000007</v>
      </c>
      <c r="AO5" s="22">
        <f>SUM(DriversCGE!Q8:Q25)</f>
        <v>3416.2799999999997</v>
      </c>
      <c r="AP5" s="22">
        <f>SUM(DriversCGE!R8:R25)</f>
        <v>3494.88</v>
      </c>
      <c r="AQ5" s="22">
        <f>SUM(DriversCGE!S8:S25)</f>
        <v>3576.08</v>
      </c>
      <c r="AR5" s="22">
        <f>SUM(DriversCGE!T8:T25)</f>
        <v>3660.1199999999994</v>
      </c>
      <c r="AS5" s="22">
        <f>SUM(DriversCGE!U8:U25)</f>
        <v>3761.0299999999997</v>
      </c>
      <c r="AT5" s="22">
        <f>SUM(DriversCGE!V8:V25)</f>
        <v>3857.2000000000003</v>
      </c>
      <c r="AU5" s="22">
        <f>SUM(DriversCGE!W8:W25)</f>
        <v>3964.01</v>
      </c>
      <c r="AV5" s="22">
        <f>SUM(DriversCGE!X8:X25)</f>
        <v>4078.2199999999993</v>
      </c>
      <c r="AW5" s="22">
        <f>SUM(DriversCGE!Y8:Y25)</f>
        <v>4200.2899999999991</v>
      </c>
      <c r="AX5" s="22">
        <f>SUM(DriversCGE!Z8:Z25)</f>
        <v>4325.97</v>
      </c>
      <c r="AY5" s="22">
        <f>SUM(DriversCGE!AA8:AA25)</f>
        <v>4457.0000000000018</v>
      </c>
      <c r="AZ5" s="22">
        <f>SUM(DriversCGE!AB8:AB25)</f>
        <v>4590.03</v>
      </c>
      <c r="BA5" s="22">
        <f>SUM(DriversCGE!AC8:AC25)</f>
        <v>4728.5300000000007</v>
      </c>
      <c r="BB5" s="22">
        <f>SUM(DriversCGE!AD8:AD25)</f>
        <v>4875.51</v>
      </c>
      <c r="BC5" s="22">
        <f>SUM(DriversCGE!AE8:AE25)</f>
        <v>5028.54</v>
      </c>
      <c r="BD5" s="22">
        <f>SUM(DriversCGE!AF8:AF25)</f>
        <v>5188.0999999999995</v>
      </c>
      <c r="BE5" s="22">
        <f>SUM(DriversCGE!AG8:AG25)</f>
        <v>5353.79</v>
      </c>
      <c r="BF5" s="22">
        <f>SUM(DriversCGE!AH8:AH25)</f>
        <v>5526.5</v>
      </c>
      <c r="BG5" s="22">
        <f>SUM(DriversCGE!AI8:AI25)</f>
        <v>5709.9300000000012</v>
      </c>
      <c r="BH5" s="22">
        <f>SUM(DriversCGE!AJ8:AJ25)</f>
        <v>5902.43</v>
      </c>
      <c r="BI5" s="22">
        <f>SUM(DriversCGE!AK8:AK25)</f>
        <v>6104.12</v>
      </c>
      <c r="BJ5" s="22">
        <f>SUM(DriversCGE!AL8:AL25)</f>
        <v>6308.13</v>
      </c>
      <c r="BK5" s="22">
        <f>SUM(DriversCGE!AM8:AM25)</f>
        <v>6522.2000000000007</v>
      </c>
      <c r="BL5" s="22">
        <f>SUM(DriversCGE!AN8:AN25)</f>
        <v>6747.130000000001</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807</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135"/>
  <sheetViews>
    <sheetView topLeftCell="A17" workbookViewId="0">
      <selection activeCell="H21" sqref="H21"/>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796</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797</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843</v>
      </c>
      <c r="F19" t="s">
        <v>327</v>
      </c>
      <c r="H19" s="56">
        <v>0.28999999999999998</v>
      </c>
    </row>
    <row r="20" spans="1:10" x14ac:dyDescent="0.25">
      <c r="A20" s="23" t="str">
        <f>A19</f>
        <v>3A Livestock</v>
      </c>
      <c r="B20" s="23"/>
      <c r="C20" s="23" t="str">
        <f>'IPCC Categories'!D13</f>
        <v>3A2aii Other cattle</v>
      </c>
      <c r="E20" t="s">
        <v>846</v>
      </c>
      <c r="F20" t="s">
        <v>327</v>
      </c>
      <c r="H20" s="56">
        <v>0.53</v>
      </c>
    </row>
    <row r="21" spans="1:10" s="23" customFormat="1" x14ac:dyDescent="0.25">
      <c r="A21" s="23" t="str">
        <f>A20</f>
        <v>3A Livestock</v>
      </c>
      <c r="C21" s="23" t="str">
        <f>C20</f>
        <v>3A2aii Other cattle</v>
      </c>
      <c r="E21" s="23" t="s">
        <v>924</v>
      </c>
      <c r="F21" s="23" t="s">
        <v>925</v>
      </c>
      <c r="H21" s="56">
        <v>460</v>
      </c>
    </row>
    <row r="22" spans="1:10" x14ac:dyDescent="0.25">
      <c r="A22" t="str">
        <f>A18</f>
        <v>3A Livestock</v>
      </c>
      <c r="C22" t="str">
        <f>'IPCC Categories'!C7</f>
        <v>3A1c Sheep</v>
      </c>
      <c r="E22" t="s">
        <v>835</v>
      </c>
      <c r="F22" t="s">
        <v>327</v>
      </c>
      <c r="H22" s="56">
        <v>0.87</v>
      </c>
    </row>
    <row r="23" spans="1:10" x14ac:dyDescent="0.25">
      <c r="A23" t="str">
        <f t="shared" ref="A23:A27" si="0">A22</f>
        <v>3A Livestock</v>
      </c>
      <c r="C23" t="str">
        <f>'IPCC Categories'!C8</f>
        <v>3A1d Goats</v>
      </c>
      <c r="E23" t="s">
        <v>836</v>
      </c>
      <c r="F23" t="s">
        <v>327</v>
      </c>
      <c r="H23" s="56">
        <v>0.34</v>
      </c>
    </row>
    <row r="24" spans="1:10" x14ac:dyDescent="0.25">
      <c r="A24" t="str">
        <f t="shared" si="0"/>
        <v>3A Livestock</v>
      </c>
      <c r="C24" t="str">
        <f>'IPCC Categories'!C11</f>
        <v>3A1h Swine</v>
      </c>
      <c r="E24" t="s">
        <v>837</v>
      </c>
      <c r="F24" t="s">
        <v>327</v>
      </c>
      <c r="H24" s="56">
        <v>0.88</v>
      </c>
    </row>
    <row r="25" spans="1:10" x14ac:dyDescent="0.25">
      <c r="A25" t="str">
        <f t="shared" si="0"/>
        <v>3A Livestock</v>
      </c>
      <c r="C25" t="str">
        <f>'IPCC Categories'!C19</f>
        <v>3A2i Poultry</v>
      </c>
      <c r="E25" t="s">
        <v>839</v>
      </c>
      <c r="F25" t="s">
        <v>327</v>
      </c>
      <c r="H25" s="56">
        <v>0.96</v>
      </c>
    </row>
    <row r="26" spans="1:10" x14ac:dyDescent="0.25">
      <c r="A26" t="str">
        <f t="shared" si="0"/>
        <v>3A Livestock</v>
      </c>
      <c r="C26" t="str">
        <f>C25</f>
        <v>3A2i Poultry</v>
      </c>
      <c r="E26" t="s">
        <v>841</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854</v>
      </c>
      <c r="H29" s="56">
        <v>1.5</v>
      </c>
    </row>
    <row r="30" spans="1:10" x14ac:dyDescent="0.25">
      <c r="A30" t="str">
        <f>A29</f>
        <v>3C Aggregated and non-CO2 emissions on land</v>
      </c>
      <c r="B30" t="str">
        <f>B29</f>
        <v>3C4 Direct N2O from managed soils (N2O)</v>
      </c>
      <c r="C30" t="str">
        <f>C29</f>
        <v>3C4 Direct N2O from managed soils (N2O)</v>
      </c>
      <c r="E30" t="s">
        <v>855</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856</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857</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858</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859</v>
      </c>
      <c r="H34" s="56">
        <v>1.6</v>
      </c>
    </row>
    <row r="35" spans="1:8" x14ac:dyDescent="0.25">
      <c r="A35" t="str">
        <f>A68</f>
        <v>3C Aggregated and non-CO2 emissions on land</v>
      </c>
      <c r="B35" t="str">
        <f>B68</f>
        <v>3C4 Direct N2O from managed soils (N2O)</v>
      </c>
      <c r="C35" t="str">
        <f>C34</f>
        <v>3C4 Direct N2O from managed soils (N2O)</v>
      </c>
      <c r="E35" t="s">
        <v>866</v>
      </c>
      <c r="F35" t="s">
        <v>327</v>
      </c>
      <c r="H35" s="56">
        <v>0.6</v>
      </c>
    </row>
    <row r="36" spans="1:8" x14ac:dyDescent="0.25">
      <c r="A36" t="str">
        <f>A35</f>
        <v>3C Aggregated and non-CO2 emissions on land</v>
      </c>
      <c r="B36" t="str">
        <f>B35</f>
        <v>3C4 Direct N2O from managed soils (N2O)</v>
      </c>
      <c r="C36" t="str">
        <f>C35</f>
        <v>3C4 Direct N2O from managed soils (N2O)</v>
      </c>
      <c r="E36" t="s">
        <v>867</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868</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869</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870</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871</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926</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927</v>
      </c>
      <c r="F43" t="s">
        <v>377</v>
      </c>
      <c r="H43" s="56">
        <v>0.12</v>
      </c>
    </row>
    <row r="44" spans="1:8" x14ac:dyDescent="0.25">
      <c r="A44" t="str">
        <f t="shared" si="8"/>
        <v>3C Aggregated and non-CO2 emissions on land</v>
      </c>
      <c r="B44" t="str">
        <f t="shared" si="7"/>
        <v>3C4 Direct N2O from managed soils (N2O)</v>
      </c>
      <c r="C44" t="str">
        <f t="shared" si="7"/>
        <v>Crop residues</v>
      </c>
      <c r="E44" t="s">
        <v>928</v>
      </c>
      <c r="F44" t="s">
        <v>377</v>
      </c>
      <c r="H44" s="56">
        <v>0.48</v>
      </c>
    </row>
    <row r="45" spans="1:8" x14ac:dyDescent="0.25">
      <c r="A45" t="str">
        <f t="shared" si="8"/>
        <v>3C Aggregated and non-CO2 emissions on land</v>
      </c>
      <c r="B45" t="str">
        <f t="shared" si="7"/>
        <v>3C4 Direct N2O from managed soils (N2O)</v>
      </c>
      <c r="C45" t="str">
        <f t="shared" si="7"/>
        <v>Crop residues</v>
      </c>
      <c r="E45" t="s">
        <v>929</v>
      </c>
      <c r="F45" t="s">
        <v>365</v>
      </c>
      <c r="H45" s="56">
        <v>4.2</v>
      </c>
    </row>
    <row r="46" spans="1:8" x14ac:dyDescent="0.25">
      <c r="A46" t="str">
        <f t="shared" si="8"/>
        <v>3C Aggregated and non-CO2 emissions on land</v>
      </c>
      <c r="B46" t="str">
        <f t="shared" si="7"/>
        <v>3C4 Direct N2O from managed soils (N2O)</v>
      </c>
      <c r="C46" t="str">
        <f t="shared" si="7"/>
        <v>Crop residues</v>
      </c>
      <c r="E46" t="s">
        <v>930</v>
      </c>
      <c r="F46" t="s">
        <v>365</v>
      </c>
      <c r="H46" s="56">
        <v>2.8</v>
      </c>
    </row>
    <row r="47" spans="1:8" x14ac:dyDescent="0.25">
      <c r="A47" t="str">
        <f t="shared" si="8"/>
        <v>3C Aggregated and non-CO2 emissions on land</v>
      </c>
      <c r="B47" t="str">
        <f t="shared" si="7"/>
        <v>3C4 Direct N2O from managed soils (N2O)</v>
      </c>
      <c r="C47" t="str">
        <f t="shared" si="7"/>
        <v>Crop residues</v>
      </c>
      <c r="E47" t="s">
        <v>931</v>
      </c>
      <c r="F47" t="s">
        <v>365</v>
      </c>
      <c r="H47" s="56">
        <v>3.7</v>
      </c>
    </row>
    <row r="48" spans="1:8" x14ac:dyDescent="0.25">
      <c r="A48" t="str">
        <f t="shared" si="8"/>
        <v>3C Aggregated and non-CO2 emissions on land</v>
      </c>
      <c r="B48" t="str">
        <f t="shared" si="7"/>
        <v>3C4 Direct N2O from managed soils (N2O)</v>
      </c>
      <c r="C48" t="str">
        <f t="shared" si="7"/>
        <v>Crop residues</v>
      </c>
      <c r="E48" t="s">
        <v>932</v>
      </c>
      <c r="H48" s="56">
        <v>1.5</v>
      </c>
    </row>
    <row r="49" spans="1:8" x14ac:dyDescent="0.25">
      <c r="A49" t="str">
        <f t="shared" si="8"/>
        <v>3C Aggregated and non-CO2 emissions on land</v>
      </c>
      <c r="B49" t="str">
        <f t="shared" si="7"/>
        <v>3C4 Direct N2O from managed soils (N2O)</v>
      </c>
      <c r="C49" t="str">
        <f t="shared" si="7"/>
        <v>Crop residues</v>
      </c>
      <c r="E49" t="s">
        <v>933</v>
      </c>
      <c r="H49" s="56">
        <v>1.4</v>
      </c>
    </row>
    <row r="50" spans="1:8" x14ac:dyDescent="0.25">
      <c r="A50" t="str">
        <f t="shared" si="8"/>
        <v>3C Aggregated and non-CO2 emissions on land</v>
      </c>
      <c r="B50" t="str">
        <f t="shared" si="7"/>
        <v>3C4 Direct N2O from managed soils (N2O)</v>
      </c>
      <c r="C50" t="str">
        <f t="shared" si="7"/>
        <v>Crop residues</v>
      </c>
      <c r="E50" t="s">
        <v>934</v>
      </c>
      <c r="H50" s="56">
        <v>1.3</v>
      </c>
    </row>
    <row r="51" spans="1:8" x14ac:dyDescent="0.25">
      <c r="A51" t="str">
        <f t="shared" si="8"/>
        <v>3C Aggregated and non-CO2 emissions on land</v>
      </c>
      <c r="B51" t="str">
        <f t="shared" si="7"/>
        <v>3C4 Direct N2O from managed soils (N2O)</v>
      </c>
      <c r="C51" t="str">
        <f t="shared" si="7"/>
        <v>Crop residues</v>
      </c>
      <c r="E51" t="s">
        <v>935</v>
      </c>
      <c r="H51" s="56">
        <v>0.45</v>
      </c>
    </row>
    <row r="52" spans="1:8" x14ac:dyDescent="0.25">
      <c r="A52" t="str">
        <f t="shared" si="8"/>
        <v>3C Aggregated and non-CO2 emissions on land</v>
      </c>
      <c r="B52" t="str">
        <f t="shared" si="7"/>
        <v>3C4 Direct N2O from managed soils (N2O)</v>
      </c>
      <c r="C52" t="str">
        <f t="shared" si="7"/>
        <v>Crop residues</v>
      </c>
      <c r="E52" t="s">
        <v>936</v>
      </c>
      <c r="H52" s="56">
        <v>0</v>
      </c>
    </row>
    <row r="53" spans="1:8" x14ac:dyDescent="0.25">
      <c r="A53" t="str">
        <f t="shared" si="8"/>
        <v>3C Aggregated and non-CO2 emissions on land</v>
      </c>
      <c r="B53" t="str">
        <f t="shared" si="7"/>
        <v>3C4 Direct N2O from managed soils (N2O)</v>
      </c>
      <c r="C53" t="str">
        <f t="shared" si="7"/>
        <v>Crop residues</v>
      </c>
      <c r="E53" t="s">
        <v>937</v>
      </c>
      <c r="H53" s="56">
        <v>0.6</v>
      </c>
    </row>
    <row r="54" spans="1:8" x14ac:dyDescent="0.25">
      <c r="A54" t="str">
        <f>A47</f>
        <v>3C Aggregated and non-CO2 emissions on land</v>
      </c>
      <c r="B54" t="str">
        <f>B47</f>
        <v>3C4 Direct N2O from managed soils (N2O)</v>
      </c>
      <c r="C54" t="str">
        <f>C47</f>
        <v>Crop residues</v>
      </c>
      <c r="E54" t="s">
        <v>938</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939</v>
      </c>
      <c r="F55" t="s">
        <v>327</v>
      </c>
      <c r="H55" s="56">
        <v>0.89</v>
      </c>
    </row>
    <row r="56" spans="1:8" x14ac:dyDescent="0.25">
      <c r="A56" t="str">
        <f t="shared" si="9"/>
        <v>3C Aggregated and non-CO2 emissions on land</v>
      </c>
      <c r="B56" t="str">
        <f t="shared" si="9"/>
        <v>3C4 Direct N2O from managed soils (N2O)</v>
      </c>
      <c r="C56" t="str">
        <f t="shared" si="9"/>
        <v>Crop residues</v>
      </c>
      <c r="E56" t="s">
        <v>940</v>
      </c>
      <c r="F56" t="s">
        <v>327</v>
      </c>
      <c r="H56" s="56">
        <v>0.89</v>
      </c>
    </row>
    <row r="57" spans="1:8" x14ac:dyDescent="0.25">
      <c r="A57" t="str">
        <f>A56</f>
        <v>3C Aggregated and non-CO2 emissions on land</v>
      </c>
      <c r="B57" t="str">
        <f>B56</f>
        <v>3C4 Direct N2O from managed soils (N2O)</v>
      </c>
      <c r="C57" t="str">
        <f>C56</f>
        <v>Crop residues</v>
      </c>
      <c r="E57" t="s">
        <v>941</v>
      </c>
      <c r="F57" t="s">
        <v>327</v>
      </c>
      <c r="H57" s="56">
        <v>0.5</v>
      </c>
    </row>
    <row r="58" spans="1:8" x14ac:dyDescent="0.25">
      <c r="A58" t="str">
        <f t="shared" si="9"/>
        <v>3C Aggregated and non-CO2 emissions on land</v>
      </c>
      <c r="B58" t="str">
        <f t="shared" si="9"/>
        <v>3C4 Direct N2O from managed soils (N2O)</v>
      </c>
      <c r="C58" t="str">
        <f t="shared" si="9"/>
        <v>Crop residues</v>
      </c>
      <c r="E58" t="s">
        <v>942</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885</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886</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887</v>
      </c>
      <c r="F61" t="s">
        <v>365</v>
      </c>
      <c r="H61" s="56">
        <v>0.63</v>
      </c>
    </row>
    <row r="62" spans="1:8" x14ac:dyDescent="0.25">
      <c r="A62" t="str">
        <f>A41</f>
        <v>3C Aggregated and non-CO2 emissions on land</v>
      </c>
      <c r="B62" t="str">
        <f>B41</f>
        <v>3C4 Direct N2O from managed soils (N2O)</v>
      </c>
      <c r="C62" t="str">
        <f>C61</f>
        <v>3C2 Liming (CO2)</v>
      </c>
      <c r="E62" t="s">
        <v>884</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66FF"/>
  </sheetPr>
  <dimension ref="A1:L8"/>
  <sheetViews>
    <sheetView workbookViewId="0">
      <selection activeCell="G7" sqref="G7"/>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878</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844</v>
      </c>
    </row>
    <row r="5" spans="1:12" ht="18.75" customHeight="1" x14ac:dyDescent="0.25">
      <c r="A5" s="20" t="s">
        <v>816</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850</v>
      </c>
      <c r="F6" t="s">
        <v>327</v>
      </c>
      <c r="G6" s="50">
        <v>0.7</v>
      </c>
      <c r="H6" s="50">
        <v>0.73</v>
      </c>
      <c r="I6" s="50">
        <v>0.76</v>
      </c>
      <c r="J6" s="50">
        <v>0.8</v>
      </c>
      <c r="K6" s="50">
        <v>0.8</v>
      </c>
    </row>
    <row r="7" spans="1:12" x14ac:dyDescent="0.25">
      <c r="A7" t="str">
        <f>A6</f>
        <v>3A Livestock</v>
      </c>
      <c r="C7" t="str">
        <f>C6</f>
        <v>3A1aii Other cattle</v>
      </c>
      <c r="E7" t="s">
        <v>943</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852</v>
      </c>
      <c r="F8" t="s">
        <v>853</v>
      </c>
      <c r="G8" s="50">
        <v>100</v>
      </c>
      <c r="H8" s="50">
        <v>100</v>
      </c>
      <c r="I8" s="50">
        <v>100</v>
      </c>
      <c r="J8" s="50">
        <v>100</v>
      </c>
      <c r="K8" s="50">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075F93-2FFF-4204-8A47-BF4DE26969B4}">
  <ds:schemaRefs>
    <ds:schemaRef ds:uri="http://purl.org/dc/dcmitype/"/>
    <ds:schemaRef ds:uri="http://schemas.microsoft.com/office/2006/metadata/properties"/>
    <ds:schemaRef ds:uri="http://purl.org/dc/terms/"/>
    <ds:schemaRef ds:uri="http://schemas.microsoft.com/office/2006/documentManagement/types"/>
    <ds:schemaRef ds:uri="43193f7e-cc5e-4e8f-af15-505b2f732e4d"/>
    <ds:schemaRef ds:uri="http://purl.org/dc/elements/1.1/"/>
    <ds:schemaRef ds:uri="http://www.w3.org/XML/1998/namespace"/>
    <ds:schemaRef ds:uri="http://schemas.microsoft.com/office/infopath/2007/PartnerControls"/>
    <ds:schemaRef ds:uri="http://schemas.openxmlformats.org/package/2006/metadata/core-properties"/>
    <ds:schemaRef ds:uri="4aa0aade-5a71-4415-8847-ee84041313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luanne</cp:lastModifiedBy>
  <cp:revision/>
  <dcterms:created xsi:type="dcterms:W3CDTF">2017-04-05T21:08:35Z</dcterms:created>
  <dcterms:modified xsi:type="dcterms:W3CDTF">2020-07-27T12:00:17Z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